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dLim/Documents/GitHub/gaming_spreadsheets/spreadsheets/"/>
    </mc:Choice>
  </mc:AlternateContent>
  <xr:revisionPtr revIDLastSave="0" documentId="13_ncr:1_{77793416-DABE-3543-B652-33543D31DDD4}" xr6:coauthVersionLast="44" xr6:coauthVersionMax="44" xr10:uidLastSave="{00000000-0000-0000-0000-000000000000}"/>
  <bookViews>
    <workbookView xWindow="1080" yWindow="460" windowWidth="24520" windowHeight="15540" xr2:uid="{CAF5644F-B92D-4C71-90D9-2230816D8B39}"/>
  </bookViews>
  <sheets>
    <sheet name="Stats_Calc" sheetId="11" r:id="rId1"/>
    <sheet name="Level_Stats" sheetId="5" r:id="rId2"/>
    <sheet name="Base_Stats" sheetId="1" r:id="rId3"/>
    <sheet name="Growth_Rates" sheetId="4" r:id="rId4"/>
    <sheet name="Class_Growths" sheetId="9" r:id="rId5"/>
    <sheet name="Data_Validations" sheetId="2" r:id="rId6"/>
  </sheets>
  <definedNames>
    <definedName name="ExternalData_1" localSheetId="3" hidden="1">Growth_Rates!$A$2:$X$36</definedName>
    <definedName name="ExternalData_1" localSheetId="1" hidden="1">Level_Stats!$A$6:$X$40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5" l="1"/>
  <c r="Q8" i="5"/>
  <c r="R8" i="5"/>
  <c r="S8" i="5"/>
  <c r="T8" i="5"/>
  <c r="U8" i="5"/>
  <c r="V8" i="5"/>
  <c r="W8" i="5"/>
  <c r="X8" i="5"/>
  <c r="P9" i="5"/>
  <c r="Q9" i="5"/>
  <c r="R9" i="5"/>
  <c r="S9" i="5"/>
  <c r="T9" i="5"/>
  <c r="U9" i="5"/>
  <c r="V9" i="5"/>
  <c r="W9" i="5"/>
  <c r="X9" i="5"/>
  <c r="P10" i="5"/>
  <c r="Q10" i="5"/>
  <c r="R10" i="5"/>
  <c r="S10" i="5"/>
  <c r="T10" i="5"/>
  <c r="U10" i="5"/>
  <c r="V10" i="5"/>
  <c r="W10" i="5"/>
  <c r="X10" i="5"/>
  <c r="P11" i="5"/>
  <c r="Q11" i="5"/>
  <c r="R11" i="5"/>
  <c r="S11" i="5"/>
  <c r="T11" i="5"/>
  <c r="U11" i="5"/>
  <c r="V11" i="5"/>
  <c r="W11" i="5"/>
  <c r="X11" i="5"/>
  <c r="P12" i="5"/>
  <c r="Q12" i="5"/>
  <c r="R12" i="5"/>
  <c r="S12" i="5"/>
  <c r="T12" i="5"/>
  <c r="U12" i="5"/>
  <c r="V12" i="5"/>
  <c r="W12" i="5"/>
  <c r="X12" i="5"/>
  <c r="P13" i="5"/>
  <c r="Q13" i="5"/>
  <c r="R13" i="5"/>
  <c r="S13" i="5"/>
  <c r="T13" i="5"/>
  <c r="U13" i="5"/>
  <c r="V13" i="5"/>
  <c r="W13" i="5"/>
  <c r="X13" i="5"/>
  <c r="P14" i="5"/>
  <c r="Q14" i="5"/>
  <c r="R14" i="5"/>
  <c r="S14" i="5"/>
  <c r="T14" i="5"/>
  <c r="U14" i="5"/>
  <c r="V14" i="5"/>
  <c r="W14" i="5"/>
  <c r="X14" i="5"/>
  <c r="P15" i="5"/>
  <c r="Q15" i="5"/>
  <c r="R15" i="5"/>
  <c r="S15" i="5"/>
  <c r="T15" i="5"/>
  <c r="U15" i="5"/>
  <c r="V15" i="5"/>
  <c r="W15" i="5"/>
  <c r="X15" i="5"/>
  <c r="P16" i="5"/>
  <c r="Q16" i="5"/>
  <c r="R16" i="5"/>
  <c r="S16" i="5"/>
  <c r="T16" i="5"/>
  <c r="U16" i="5"/>
  <c r="V16" i="5"/>
  <c r="W16" i="5"/>
  <c r="X16" i="5"/>
  <c r="P17" i="5"/>
  <c r="Q17" i="5"/>
  <c r="R17" i="5"/>
  <c r="S17" i="5"/>
  <c r="T17" i="5"/>
  <c r="U17" i="5"/>
  <c r="V17" i="5"/>
  <c r="W17" i="5"/>
  <c r="X17" i="5"/>
  <c r="P18" i="5"/>
  <c r="Q18" i="5"/>
  <c r="R18" i="5"/>
  <c r="S18" i="5"/>
  <c r="T18" i="5"/>
  <c r="U18" i="5"/>
  <c r="V18" i="5"/>
  <c r="W18" i="5"/>
  <c r="X18" i="5"/>
  <c r="P19" i="5"/>
  <c r="Q19" i="5"/>
  <c r="R19" i="5"/>
  <c r="S19" i="5"/>
  <c r="T19" i="5"/>
  <c r="U19" i="5"/>
  <c r="V19" i="5"/>
  <c r="W19" i="5"/>
  <c r="X19" i="5"/>
  <c r="P20" i="5"/>
  <c r="Q20" i="5"/>
  <c r="R20" i="5"/>
  <c r="S20" i="5"/>
  <c r="T20" i="5"/>
  <c r="U20" i="5"/>
  <c r="V20" i="5"/>
  <c r="W20" i="5"/>
  <c r="X20" i="5"/>
  <c r="P21" i="5"/>
  <c r="Q21" i="5"/>
  <c r="R21" i="5"/>
  <c r="S21" i="5"/>
  <c r="T21" i="5"/>
  <c r="U21" i="5"/>
  <c r="V21" i="5"/>
  <c r="W21" i="5"/>
  <c r="X21" i="5"/>
  <c r="P22" i="5"/>
  <c r="Q22" i="5"/>
  <c r="R22" i="5"/>
  <c r="S22" i="5"/>
  <c r="T22" i="5"/>
  <c r="U22" i="5"/>
  <c r="V22" i="5"/>
  <c r="W22" i="5"/>
  <c r="X22" i="5"/>
  <c r="P23" i="5"/>
  <c r="Q23" i="5"/>
  <c r="R23" i="5"/>
  <c r="S23" i="5"/>
  <c r="T23" i="5"/>
  <c r="U23" i="5"/>
  <c r="V23" i="5"/>
  <c r="W23" i="5"/>
  <c r="X23" i="5"/>
  <c r="P24" i="5"/>
  <c r="Q24" i="5"/>
  <c r="R24" i="5"/>
  <c r="S24" i="5"/>
  <c r="T24" i="5"/>
  <c r="U24" i="5"/>
  <c r="V24" i="5"/>
  <c r="W24" i="5"/>
  <c r="X24" i="5"/>
  <c r="P25" i="5"/>
  <c r="Q25" i="5"/>
  <c r="R25" i="5"/>
  <c r="S25" i="5"/>
  <c r="T25" i="5"/>
  <c r="U25" i="5"/>
  <c r="V25" i="5"/>
  <c r="W25" i="5"/>
  <c r="X25" i="5"/>
  <c r="P26" i="5"/>
  <c r="Q26" i="5"/>
  <c r="R26" i="5"/>
  <c r="S26" i="5"/>
  <c r="T26" i="5"/>
  <c r="U26" i="5"/>
  <c r="V26" i="5"/>
  <c r="W26" i="5"/>
  <c r="X26" i="5"/>
  <c r="P27" i="5"/>
  <c r="Q27" i="5"/>
  <c r="R27" i="5"/>
  <c r="S27" i="5"/>
  <c r="T27" i="5"/>
  <c r="U27" i="5"/>
  <c r="V27" i="5"/>
  <c r="W27" i="5"/>
  <c r="X27" i="5"/>
  <c r="P28" i="5"/>
  <c r="Q28" i="5"/>
  <c r="R28" i="5"/>
  <c r="S28" i="5"/>
  <c r="T28" i="5"/>
  <c r="U28" i="5"/>
  <c r="V28" i="5"/>
  <c r="W28" i="5"/>
  <c r="X28" i="5"/>
  <c r="P29" i="5"/>
  <c r="Q29" i="5"/>
  <c r="R29" i="5"/>
  <c r="S29" i="5"/>
  <c r="T29" i="5"/>
  <c r="U29" i="5"/>
  <c r="V29" i="5"/>
  <c r="W29" i="5"/>
  <c r="X29" i="5"/>
  <c r="P30" i="5"/>
  <c r="Q30" i="5"/>
  <c r="R30" i="5"/>
  <c r="S30" i="5"/>
  <c r="T30" i="5"/>
  <c r="U30" i="5"/>
  <c r="V30" i="5"/>
  <c r="W30" i="5"/>
  <c r="X30" i="5"/>
  <c r="P31" i="5"/>
  <c r="Q31" i="5"/>
  <c r="R31" i="5"/>
  <c r="S31" i="5"/>
  <c r="T31" i="5"/>
  <c r="U31" i="5"/>
  <c r="V31" i="5"/>
  <c r="W31" i="5"/>
  <c r="X31" i="5"/>
  <c r="P32" i="5"/>
  <c r="Q32" i="5"/>
  <c r="R32" i="5"/>
  <c r="S32" i="5"/>
  <c r="T32" i="5"/>
  <c r="U32" i="5"/>
  <c r="V32" i="5"/>
  <c r="W32" i="5"/>
  <c r="X32" i="5"/>
  <c r="P33" i="5"/>
  <c r="Q33" i="5"/>
  <c r="R33" i="5"/>
  <c r="S33" i="5"/>
  <c r="T33" i="5"/>
  <c r="U33" i="5"/>
  <c r="V33" i="5"/>
  <c r="W33" i="5"/>
  <c r="X33" i="5"/>
  <c r="P34" i="5"/>
  <c r="Q34" i="5"/>
  <c r="R34" i="5"/>
  <c r="S34" i="5"/>
  <c r="T34" i="5"/>
  <c r="U34" i="5"/>
  <c r="V34" i="5"/>
  <c r="W34" i="5"/>
  <c r="X34" i="5"/>
  <c r="P35" i="5"/>
  <c r="Q35" i="5"/>
  <c r="R35" i="5"/>
  <c r="S35" i="5"/>
  <c r="T35" i="5"/>
  <c r="U35" i="5"/>
  <c r="V35" i="5"/>
  <c r="W35" i="5"/>
  <c r="X35" i="5"/>
  <c r="P36" i="5"/>
  <c r="Q36" i="5"/>
  <c r="R36" i="5"/>
  <c r="S36" i="5"/>
  <c r="T36" i="5"/>
  <c r="U36" i="5"/>
  <c r="V36" i="5"/>
  <c r="W36" i="5"/>
  <c r="X36" i="5"/>
  <c r="P37" i="5"/>
  <c r="Q37" i="5"/>
  <c r="R37" i="5"/>
  <c r="S37" i="5"/>
  <c r="T37" i="5"/>
  <c r="U37" i="5"/>
  <c r="V37" i="5"/>
  <c r="W37" i="5"/>
  <c r="X37" i="5"/>
  <c r="P38" i="5"/>
  <c r="Q38" i="5"/>
  <c r="R38" i="5"/>
  <c r="S38" i="5"/>
  <c r="T38" i="5"/>
  <c r="U38" i="5"/>
  <c r="V38" i="5"/>
  <c r="W38" i="5"/>
  <c r="X38" i="5"/>
  <c r="P39" i="5"/>
  <c r="Q39" i="5"/>
  <c r="R39" i="5"/>
  <c r="S39" i="5"/>
  <c r="T39" i="5"/>
  <c r="U39" i="5"/>
  <c r="V39" i="5"/>
  <c r="W39" i="5"/>
  <c r="X39" i="5"/>
  <c r="P40" i="5"/>
  <c r="Q40" i="5"/>
  <c r="R40" i="5"/>
  <c r="S40" i="5"/>
  <c r="T40" i="5"/>
  <c r="U40" i="5"/>
  <c r="V40" i="5"/>
  <c r="W40" i="5"/>
  <c r="X40" i="5"/>
  <c r="X7" i="5"/>
  <c r="W7" i="5"/>
  <c r="V7" i="5"/>
  <c r="U7" i="5"/>
  <c r="T7" i="5"/>
  <c r="S7" i="5"/>
  <c r="R7" i="5"/>
  <c r="P7" i="5"/>
  <c r="Q7" i="5"/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2" i="9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" i="1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" i="4"/>
  <c r="M7" i="11"/>
  <c r="Y7" i="11" s="1"/>
  <c r="M8" i="11"/>
  <c r="Y8" i="11" s="1"/>
  <c r="M9" i="11"/>
  <c r="M10" i="11"/>
  <c r="Y10" i="11" s="1"/>
  <c r="M11" i="11"/>
  <c r="Y11" i="11" s="1"/>
  <c r="M12" i="11"/>
  <c r="Y12" i="11" s="1"/>
  <c r="M13" i="11"/>
  <c r="Y13" i="11" s="1"/>
  <c r="M14" i="11"/>
  <c r="Y14" i="11" s="1"/>
  <c r="M15" i="11"/>
  <c r="Y15" i="11" s="1"/>
  <c r="M16" i="11"/>
  <c r="Y16" i="11" s="1"/>
  <c r="M17" i="11"/>
  <c r="Y17" i="11" s="1"/>
  <c r="M18" i="11"/>
  <c r="Y18" i="11" s="1"/>
  <c r="O9" i="11"/>
  <c r="O10" i="11"/>
  <c r="O11" i="11"/>
  <c r="O12" i="11"/>
  <c r="O13" i="11"/>
  <c r="O14" i="11"/>
  <c r="O15" i="11"/>
  <c r="O16" i="11"/>
  <c r="O17" i="11"/>
  <c r="O18" i="11"/>
  <c r="O8" i="11"/>
  <c r="O7" i="11"/>
  <c r="Y9" i="11"/>
  <c r="Q44" i="4"/>
  <c r="R44" i="4"/>
  <c r="S44" i="4"/>
  <c r="T44" i="4"/>
  <c r="U44" i="4"/>
  <c r="V44" i="4"/>
  <c r="W44" i="4"/>
  <c r="X44" i="4"/>
  <c r="Q45" i="4"/>
  <c r="R45" i="4"/>
  <c r="S45" i="4"/>
  <c r="T45" i="4"/>
  <c r="U45" i="4"/>
  <c r="V45" i="4"/>
  <c r="W45" i="4"/>
  <c r="X45" i="4"/>
  <c r="P45" i="4"/>
  <c r="P44" i="4"/>
  <c r="X42" i="4"/>
  <c r="W42" i="4"/>
  <c r="V42" i="4"/>
  <c r="U42" i="4"/>
  <c r="T42" i="4"/>
  <c r="S42" i="4"/>
  <c r="R42" i="4"/>
  <c r="Q42" i="4"/>
  <c r="P42" i="4"/>
  <c r="X41" i="4"/>
  <c r="W41" i="4"/>
  <c r="V41" i="4"/>
  <c r="U41" i="4"/>
  <c r="T41" i="4"/>
  <c r="S41" i="4"/>
  <c r="R41" i="4"/>
  <c r="Q41" i="4"/>
  <c r="P41" i="4"/>
  <c r="X40" i="4"/>
  <c r="W40" i="4"/>
  <c r="V40" i="4"/>
  <c r="U40" i="4"/>
  <c r="T40" i="4"/>
  <c r="S40" i="4"/>
  <c r="R40" i="4"/>
  <c r="Q40" i="4"/>
  <c r="P40" i="4"/>
  <c r="X39" i="4"/>
  <c r="W39" i="4"/>
  <c r="V39" i="4"/>
  <c r="U39" i="4"/>
  <c r="T39" i="4"/>
  <c r="S39" i="4"/>
  <c r="R39" i="4"/>
  <c r="Q39" i="4"/>
  <c r="P39" i="4"/>
  <c r="Q44" i="1"/>
  <c r="R44" i="1"/>
  <c r="S44" i="1"/>
  <c r="T44" i="1"/>
  <c r="U44" i="1"/>
  <c r="V44" i="1"/>
  <c r="W44" i="1"/>
  <c r="X44" i="1"/>
  <c r="P44" i="1"/>
  <c r="Q45" i="1"/>
  <c r="R45" i="1"/>
  <c r="S45" i="1"/>
  <c r="T45" i="1"/>
  <c r="U45" i="1"/>
  <c r="V45" i="1"/>
  <c r="W45" i="1"/>
  <c r="X45" i="1"/>
  <c r="P45" i="1"/>
  <c r="Q39" i="1"/>
  <c r="R39" i="1"/>
  <c r="S39" i="1"/>
  <c r="T39" i="1"/>
  <c r="U39" i="1"/>
  <c r="V39" i="1"/>
  <c r="W39" i="1"/>
  <c r="X39" i="1"/>
  <c r="Q40" i="1"/>
  <c r="R40" i="1"/>
  <c r="S40" i="1"/>
  <c r="T40" i="1"/>
  <c r="U40" i="1"/>
  <c r="V40" i="1"/>
  <c r="W40" i="1"/>
  <c r="X40" i="1"/>
  <c r="Q41" i="1"/>
  <c r="R41" i="1"/>
  <c r="S41" i="1"/>
  <c r="T41" i="1"/>
  <c r="U41" i="1"/>
  <c r="V41" i="1"/>
  <c r="W41" i="1"/>
  <c r="X41" i="1"/>
  <c r="Q42" i="1"/>
  <c r="R42" i="1"/>
  <c r="S42" i="1"/>
  <c r="T42" i="1"/>
  <c r="U42" i="1"/>
  <c r="V42" i="1"/>
  <c r="W42" i="1"/>
  <c r="X42" i="1"/>
  <c r="P42" i="1"/>
  <c r="P41" i="1"/>
  <c r="P40" i="1"/>
  <c r="P39" i="1"/>
  <c r="S17" i="11" l="1"/>
  <c r="W17" i="11"/>
  <c r="P17" i="11"/>
  <c r="T17" i="11"/>
  <c r="X17" i="11"/>
  <c r="Q17" i="11"/>
  <c r="U17" i="11"/>
  <c r="R17" i="11"/>
  <c r="V17" i="11"/>
  <c r="S13" i="11"/>
  <c r="W13" i="11"/>
  <c r="P13" i="11"/>
  <c r="T13" i="11"/>
  <c r="X13" i="11"/>
  <c r="Q13" i="11"/>
  <c r="U13" i="11"/>
  <c r="V13" i="11"/>
  <c r="R13" i="11"/>
  <c r="S9" i="11"/>
  <c r="W9" i="11"/>
  <c r="P9" i="11"/>
  <c r="T9" i="11"/>
  <c r="X9" i="11"/>
  <c r="Q9" i="11"/>
  <c r="U9" i="11"/>
  <c r="R9" i="11"/>
  <c r="V9" i="11"/>
  <c r="W7" i="11"/>
  <c r="S7" i="11"/>
  <c r="V7" i="11"/>
  <c r="R7" i="11"/>
  <c r="U7" i="11"/>
  <c r="Q7" i="11"/>
  <c r="X7" i="11"/>
  <c r="T7" i="11"/>
  <c r="P7" i="11"/>
  <c r="P16" i="11"/>
  <c r="T16" i="11"/>
  <c r="X16" i="11"/>
  <c r="Q16" i="11"/>
  <c r="U16" i="11"/>
  <c r="R16" i="11"/>
  <c r="V16" i="11"/>
  <c r="S16" i="11"/>
  <c r="W16" i="11"/>
  <c r="P12" i="11"/>
  <c r="T12" i="11"/>
  <c r="X12" i="11"/>
  <c r="Q12" i="11"/>
  <c r="U12" i="11"/>
  <c r="R12" i="11"/>
  <c r="V12" i="11"/>
  <c r="S12" i="11"/>
  <c r="W12" i="11"/>
  <c r="P8" i="11"/>
  <c r="T8" i="11"/>
  <c r="X8" i="11"/>
  <c r="Q8" i="11"/>
  <c r="U8" i="11"/>
  <c r="R8" i="11"/>
  <c r="V8" i="11"/>
  <c r="S8" i="11"/>
  <c r="W8" i="11"/>
  <c r="Q15" i="11"/>
  <c r="U15" i="11"/>
  <c r="R15" i="11"/>
  <c r="V15" i="11"/>
  <c r="S15" i="11"/>
  <c r="W15" i="11"/>
  <c r="T15" i="11"/>
  <c r="X15" i="11"/>
  <c r="P15" i="11"/>
  <c r="Q11" i="11"/>
  <c r="U11" i="11"/>
  <c r="R11" i="11"/>
  <c r="V11" i="11"/>
  <c r="S11" i="11"/>
  <c r="W11" i="11"/>
  <c r="X11" i="11"/>
  <c r="P11" i="11"/>
  <c r="T11" i="11"/>
  <c r="R18" i="11"/>
  <c r="V18" i="11"/>
  <c r="S18" i="11"/>
  <c r="W18" i="11"/>
  <c r="P18" i="11"/>
  <c r="T18" i="11"/>
  <c r="X18" i="11"/>
  <c r="Q18" i="11"/>
  <c r="U18" i="11"/>
  <c r="R14" i="11"/>
  <c r="V14" i="11"/>
  <c r="S14" i="11"/>
  <c r="W14" i="11"/>
  <c r="P14" i="11"/>
  <c r="T14" i="11"/>
  <c r="X14" i="11"/>
  <c r="Q14" i="11"/>
  <c r="U14" i="11"/>
  <c r="R10" i="11"/>
  <c r="V10" i="11"/>
  <c r="S10" i="11"/>
  <c r="W10" i="11"/>
  <c r="P10" i="11"/>
  <c r="T10" i="11"/>
  <c r="X10" i="11"/>
  <c r="Q10" i="11"/>
  <c r="U10" i="11"/>
  <c r="Z7" i="5"/>
  <c r="Z40" i="5"/>
  <c r="Z38" i="5"/>
  <c r="Z36" i="5"/>
  <c r="Z34" i="5"/>
  <c r="Z32" i="5"/>
  <c r="Z30" i="5"/>
  <c r="Z28" i="5"/>
  <c r="Z26" i="5"/>
  <c r="Z21" i="5"/>
  <c r="Z17" i="5"/>
  <c r="Z13" i="5"/>
  <c r="Z9" i="5"/>
  <c r="Z8" i="5"/>
  <c r="Z39" i="5"/>
  <c r="Z37" i="5"/>
  <c r="Z35" i="5"/>
  <c r="Z33" i="5"/>
  <c r="Z31" i="5"/>
  <c r="Z29" i="5"/>
  <c r="Z27" i="5"/>
  <c r="Z25" i="5"/>
  <c r="Z24" i="5"/>
  <c r="Z23" i="5"/>
  <c r="Z22" i="5"/>
  <c r="Z20" i="5"/>
  <c r="Z19" i="5"/>
  <c r="Z18" i="5"/>
  <c r="Z16" i="5"/>
  <c r="Z15" i="5"/>
  <c r="Z14" i="5"/>
  <c r="Z12" i="5"/>
  <c r="Z11" i="5"/>
  <c r="Z10" i="5"/>
  <c r="S49" i="5"/>
  <c r="W49" i="5"/>
  <c r="S45" i="5"/>
  <c r="W44" i="5"/>
  <c r="S44" i="5"/>
  <c r="P48" i="5"/>
  <c r="U43" i="5"/>
  <c r="S46" i="5"/>
  <c r="S48" i="5"/>
  <c r="U45" i="5"/>
  <c r="W48" i="5"/>
  <c r="P44" i="5"/>
  <c r="R44" i="5"/>
  <c r="W43" i="5"/>
  <c r="S43" i="5"/>
  <c r="X46" i="5"/>
  <c r="U46" i="5"/>
  <c r="Q46" i="5"/>
  <c r="P45" i="5"/>
  <c r="T48" i="5"/>
  <c r="X43" i="5"/>
  <c r="Q43" i="5"/>
  <c r="W46" i="5"/>
  <c r="X45" i="5"/>
  <c r="Q45" i="5"/>
  <c r="R45" i="5"/>
  <c r="T44" i="5"/>
  <c r="V44" i="5"/>
  <c r="V48" i="5"/>
  <c r="R48" i="5"/>
  <c r="Q48" i="5"/>
  <c r="U48" i="5"/>
  <c r="X48" i="5"/>
  <c r="T43" i="5"/>
  <c r="P43" i="5"/>
  <c r="T46" i="5"/>
  <c r="P46" i="5"/>
  <c r="V46" i="5"/>
  <c r="R46" i="5"/>
  <c r="T45" i="5"/>
  <c r="V45" i="5"/>
  <c r="X44" i="5"/>
  <c r="U44" i="5"/>
  <c r="Q44" i="5"/>
  <c r="P49" i="5"/>
  <c r="V49" i="5"/>
  <c r="R49" i="5"/>
  <c r="R43" i="5"/>
  <c r="V43" i="5"/>
  <c r="X49" i="5"/>
  <c r="U49" i="5"/>
  <c r="Q49" i="5"/>
  <c r="W45" i="5"/>
  <c r="T49" i="5"/>
  <c r="AB3" i="4"/>
  <c r="AA27" i="4"/>
  <c r="AA11" i="4"/>
  <c r="AB36" i="4"/>
  <c r="AB27" i="4"/>
  <c r="AB19" i="4"/>
  <c r="AB11" i="4"/>
  <c r="AA3" i="4"/>
  <c r="AA19" i="4"/>
  <c r="AA36" i="4"/>
  <c r="AB27" i="1"/>
  <c r="AB19" i="1"/>
  <c r="AB11" i="1"/>
  <c r="AB36" i="1"/>
  <c r="AA27" i="1"/>
  <c r="AA3" i="1"/>
  <c r="AA36" i="1"/>
  <c r="AB3" i="1"/>
  <c r="AA11" i="1"/>
  <c r="AA19" i="1"/>
  <c r="AA7" i="11" l="1"/>
  <c r="AA14" i="11"/>
  <c r="AA13" i="11"/>
  <c r="AA18" i="11"/>
  <c r="AA11" i="11"/>
  <c r="AA16" i="11"/>
  <c r="AA15" i="11"/>
  <c r="AA17" i="11"/>
  <c r="AA12" i="11"/>
  <c r="AA10" i="11"/>
  <c r="AA9" i="11"/>
  <c r="AA8" i="11"/>
  <c r="AB15" i="5"/>
  <c r="AA15" i="5"/>
  <c r="AB7" i="5"/>
  <c r="AA7" i="5"/>
  <c r="AB23" i="5"/>
  <c r="AA23" i="5"/>
  <c r="AB31" i="5"/>
  <c r="AA31" i="5"/>
  <c r="AB40" i="5"/>
  <c r="AA4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A392CB-492D-4D0C-98E7-176D635B7ADC}" keepAlive="1" name="Query - Growth_Rates_Table" description="Connection to the 'Growth_Rates_Table' query in the workbook." type="5" refreshedVersion="6" background="1" saveData="1">
    <dbPr connection="Provider=Microsoft.Mashup.OleDb.1;Data Source=$Workbook$;Location=Growth_Rates_Table;Extended Properties=&quot;&quot;" command="SELECT * FROM [Growth_Rates_Table]"/>
  </connection>
  <connection id="2" xr16:uid="{D249AF28-9229-4E97-95FD-4C6CE8FA7366}" keepAlive="1" name="Query - Growth_Rates_Table (2)" description="Connection to the 'Growth_Rates_Table (2)' query in the workbook." type="5" refreshedVersion="6" background="1" saveData="1">
    <dbPr connection="Provider=Microsoft.Mashup.OleDb.1;Data Source=$Workbook$;Location=&quot;Growth_Rates_Table (2)&quot;;Extended Properties=&quot;&quot;" command="SELECT * FROM [Growth_Rates_Table (2)]"/>
  </connection>
</connections>
</file>

<file path=xl/sharedStrings.xml><?xml version="1.0" encoding="utf-8"?>
<sst xmlns="http://schemas.openxmlformats.org/spreadsheetml/2006/main" count="1018" uniqueCount="151">
  <si>
    <t>Name</t>
  </si>
  <si>
    <t>House</t>
  </si>
  <si>
    <t>Hp</t>
  </si>
  <si>
    <t>Str</t>
  </si>
  <si>
    <t>Mag</t>
  </si>
  <si>
    <t>Dex</t>
  </si>
  <si>
    <t>Spd</t>
  </si>
  <si>
    <t>Luck</t>
  </si>
  <si>
    <t>Def</t>
  </si>
  <si>
    <t>Res</t>
  </si>
  <si>
    <t>Charm</t>
  </si>
  <si>
    <t>Byleth</t>
  </si>
  <si>
    <t>Main Skill</t>
  </si>
  <si>
    <t>Sub Skill</t>
  </si>
  <si>
    <t>Sword</t>
  </si>
  <si>
    <t>Lance</t>
  </si>
  <si>
    <t>Axe</t>
  </si>
  <si>
    <t>Reason</t>
  </si>
  <si>
    <t>Faith</t>
  </si>
  <si>
    <t>Bow</t>
  </si>
  <si>
    <t>Brawl</t>
  </si>
  <si>
    <t>Authority</t>
  </si>
  <si>
    <t>Heavy Armor</t>
  </si>
  <si>
    <t>Riding</t>
  </si>
  <si>
    <t>Flying</t>
  </si>
  <si>
    <t>Main Character</t>
  </si>
  <si>
    <t>Black Eagles</t>
  </si>
  <si>
    <t>Blue Lions</t>
  </si>
  <si>
    <t>Golden Deer</t>
  </si>
  <si>
    <t>Church of Seiros</t>
  </si>
  <si>
    <t>Growth_Rates_Table</t>
  </si>
  <si>
    <t>Edelgard</t>
  </si>
  <si>
    <t>Claude</t>
  </si>
  <si>
    <t>Seteth</t>
  </si>
  <si>
    <t>Lv</t>
  </si>
  <si>
    <t>AVG_Per_Lv</t>
  </si>
  <si>
    <t>Hubert</t>
  </si>
  <si>
    <t>Dorothea</t>
  </si>
  <si>
    <t>Ferdinand</t>
  </si>
  <si>
    <t>Bernadetta</t>
  </si>
  <si>
    <t>Caspar</t>
  </si>
  <si>
    <t>Petra</t>
  </si>
  <si>
    <t>Linhardt</t>
  </si>
  <si>
    <t>Dedue</t>
  </si>
  <si>
    <t>Felix</t>
  </si>
  <si>
    <t>Mercedes</t>
  </si>
  <si>
    <t>Ashe</t>
  </si>
  <si>
    <t>Annette</t>
  </si>
  <si>
    <t>Sylvain</t>
  </si>
  <si>
    <t>Ingrid</t>
  </si>
  <si>
    <t>Lorenz</t>
  </si>
  <si>
    <t>Hilda</t>
  </si>
  <si>
    <t>Raphael</t>
  </si>
  <si>
    <t>Lysithea</t>
  </si>
  <si>
    <t>Ignatz</t>
  </si>
  <si>
    <t>Marianne</t>
  </si>
  <si>
    <t>Leonie</t>
  </si>
  <si>
    <t>Flayn</t>
  </si>
  <si>
    <t>Hanneman</t>
  </si>
  <si>
    <t>Cyril</t>
  </si>
  <si>
    <t>Catherine</t>
  </si>
  <si>
    <t>Alois</t>
  </si>
  <si>
    <t>Gilbert</t>
  </si>
  <si>
    <t>Shamir</t>
  </si>
  <si>
    <t>Manuela</t>
  </si>
  <si>
    <t>Average</t>
  </si>
  <si>
    <t>Std Dev</t>
  </si>
  <si>
    <t>Base_Stats_Table</t>
  </si>
  <si>
    <t>Main Skill 1 (+)</t>
  </si>
  <si>
    <t>Main Skill 2 (+)</t>
  </si>
  <si>
    <t>Main Skill 3 (+)</t>
  </si>
  <si>
    <t>Main Skill 1 (-)</t>
  </si>
  <si>
    <t>Main Skill 2 (-)</t>
  </si>
  <si>
    <t>Sub Skill 1 (-)</t>
  </si>
  <si>
    <t>Sub Skill 2 (-)</t>
  </si>
  <si>
    <t>Sub Skill 1 (+)</t>
  </si>
  <si>
    <t>Sub Skill 2 (+)</t>
  </si>
  <si>
    <t>Sub Skill 3 (+)</t>
  </si>
  <si>
    <t>Main Skill 3 (-)</t>
  </si>
  <si>
    <t>Sub Skill 3 (-)</t>
  </si>
  <si>
    <t>Dimitri</t>
  </si>
  <si>
    <t>Total Averages</t>
  </si>
  <si>
    <t>Average per Stat</t>
  </si>
  <si>
    <t>Myrmidon</t>
  </si>
  <si>
    <t>Mercenary</t>
  </si>
  <si>
    <t>Swordmaster</t>
  </si>
  <si>
    <t>Assassin</t>
  </si>
  <si>
    <t>Paladin</t>
  </si>
  <si>
    <t>Fighter</t>
  </si>
  <si>
    <t>Cavalier</t>
  </si>
  <si>
    <t>Wyvern Rider</t>
  </si>
  <si>
    <t>Brawler</t>
  </si>
  <si>
    <t>Grappler</t>
  </si>
  <si>
    <t>Brigand</t>
  </si>
  <si>
    <t>Sniper</t>
  </si>
  <si>
    <t>Monk</t>
  </si>
  <si>
    <t>Pegasus Knight</t>
  </si>
  <si>
    <t>Priest</t>
  </si>
  <si>
    <t>Holy Knight</t>
  </si>
  <si>
    <t>Falcon Knight</t>
  </si>
  <si>
    <t>War Master</t>
  </si>
  <si>
    <t>Wyvern Lord</t>
  </si>
  <si>
    <t>Bishop</t>
  </si>
  <si>
    <t>Dark Bishop</t>
  </si>
  <si>
    <t>Mage</t>
  </si>
  <si>
    <t>Temp</t>
  </si>
  <si>
    <t>Class</t>
  </si>
  <si>
    <t>Noble</t>
  </si>
  <si>
    <t>Commoner</t>
  </si>
  <si>
    <t>Dancer</t>
  </si>
  <si>
    <t>Soldier</t>
  </si>
  <si>
    <t>Lord</t>
  </si>
  <si>
    <t>Thief</t>
  </si>
  <si>
    <t>Armored Knight</t>
  </si>
  <si>
    <t>Archer</t>
  </si>
  <si>
    <t>Dark Mage</t>
  </si>
  <si>
    <t>Armored Lord</t>
  </si>
  <si>
    <t>High Lord</t>
  </si>
  <si>
    <t>Wyvern Master</t>
  </si>
  <si>
    <t>Hero</t>
  </si>
  <si>
    <t>Fortress Knight</t>
  </si>
  <si>
    <t>Warrior</t>
  </si>
  <si>
    <t>Warlock</t>
  </si>
  <si>
    <t>Enlightened One</t>
  </si>
  <si>
    <t>Emperor</t>
  </si>
  <si>
    <t>Great Lord</t>
  </si>
  <si>
    <t>Barbarossa</t>
  </si>
  <si>
    <t>Mortal Savant</t>
  </si>
  <si>
    <t>Great Knight</t>
  </si>
  <si>
    <t>Bow Knight</t>
  </si>
  <si>
    <t>Dark Knight</t>
  </si>
  <si>
    <t>Gremory</t>
  </si>
  <si>
    <t>Class 1</t>
  </si>
  <si>
    <t>Class 2</t>
  </si>
  <si>
    <t>Class 3</t>
  </si>
  <si>
    <t>Class 4</t>
  </si>
  <si>
    <t>Total Lvs</t>
  </si>
  <si>
    <t>#</t>
  </si>
  <si>
    <t>LV</t>
  </si>
  <si>
    <t>Class 5</t>
  </si>
  <si>
    <t>Total Stats (No Mov/Charm)</t>
  </si>
  <si>
    <t># of Lvs @ Class 1</t>
  </si>
  <si>
    <t># of Lvs @ Class 2</t>
  </si>
  <si>
    <t># of Lvs @ Class 3</t>
  </si>
  <si>
    <t># of Lvs @ Class 4</t>
  </si>
  <si>
    <t># of Lvs @ Class 5</t>
  </si>
  <si>
    <t>Total Stats (No Charm)</t>
  </si>
  <si>
    <t>How to Use</t>
  </si>
  <si>
    <t>How to use</t>
  </si>
  <si>
    <t>This sheet calculates a character's projected stats by specifying what classes they are for a specified number of levels on top of their natural stat progression.
Using Ingrid as an example, maybe I want her as a Noble for 5 levels, Myrmidon for 5 levels, Pegasus Knight for 10 levels, Swordmaster for 10 levels and then Falcon Knight for 10 levels; a total of 40 levels.
On the table to the right you can see her projected stats following this progression.</t>
  </si>
  <si>
    <t>This table estimates character stats at a specified level based on their Base Stats and Growth Rates only. Toggling the value under "Lv" in column AD will adjust the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</si>
</sst>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%"/>
  </numFmts>
  <fonts count="11" x14ac:knownFonts="1"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b/>
      <sz val="12"/>
      <color rgb="FFD6EEBB"/>
      <name val="Arial"/>
      <family val="2"/>
    </font>
    <font>
      <sz val="12"/>
      <color rgb="FF222222"/>
      <name val="Arial"/>
      <family val="2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80F0"/>
        <bgColor indexed="64"/>
      </patternFill>
    </fill>
    <fill>
      <patternFill patternType="solid">
        <fgColor rgb="FFFFFF96"/>
        <bgColor indexed="64"/>
      </patternFill>
    </fill>
    <fill>
      <patternFill patternType="solid">
        <fgColor rgb="FF50C0E8"/>
        <bgColor indexed="64"/>
      </patternFill>
    </fill>
    <fill>
      <patternFill patternType="solid">
        <fgColor rgb="FFFF8C8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1F85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507529"/>
      </left>
      <right style="medium">
        <color rgb="FF507529"/>
      </right>
      <top style="medium">
        <color rgb="FFCCCCCC"/>
      </top>
      <bottom style="medium">
        <color rgb="FF507529"/>
      </bottom>
      <diagonal/>
    </border>
    <border>
      <left style="medium">
        <color rgb="FFCCCCCC"/>
      </left>
      <right style="medium">
        <color rgb="FF507529"/>
      </right>
      <top style="medium">
        <color rgb="FFCCCCCC"/>
      </top>
      <bottom style="medium">
        <color rgb="FF507529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507529"/>
      </bottom>
      <diagonal/>
    </border>
    <border>
      <left style="medium">
        <color rgb="FF507529"/>
      </left>
      <right style="medium">
        <color rgb="FF507529"/>
      </right>
      <top style="medium">
        <color rgb="FFCCCCCC"/>
      </top>
      <bottom/>
      <diagonal/>
    </border>
    <border>
      <left style="medium">
        <color rgb="FFCCCCCC"/>
      </left>
      <right style="medium">
        <color rgb="FF507529"/>
      </right>
      <top style="medium">
        <color rgb="FFCCCCCC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3" fillId="9" borderId="27" xfId="0" applyFont="1" applyFill="1" applyBorder="1" applyProtection="1">
      <protection locked="0"/>
    </xf>
    <xf numFmtId="0" fontId="5" fillId="11" borderId="9" xfId="0" applyFont="1" applyFill="1" applyBorder="1" applyProtection="1">
      <protection locked="0"/>
    </xf>
    <xf numFmtId="0" fontId="2" fillId="10" borderId="9" xfId="0" applyFont="1" applyFill="1" applyBorder="1" applyProtection="1">
      <protection locked="0"/>
    </xf>
    <xf numFmtId="0" fontId="2" fillId="12" borderId="9" xfId="0" applyFont="1" applyFill="1" applyBorder="1" applyProtection="1">
      <protection locked="0"/>
    </xf>
    <xf numFmtId="0" fontId="5" fillId="11" borderId="24" xfId="0" applyFont="1" applyFill="1" applyBorder="1" applyProtection="1">
      <protection locked="0"/>
    </xf>
    <xf numFmtId="0" fontId="2" fillId="10" borderId="24" xfId="0" applyFont="1" applyFill="1" applyBorder="1" applyProtection="1">
      <protection locked="0"/>
    </xf>
    <xf numFmtId="0" fontId="2" fillId="12" borderId="24" xfId="0" applyFont="1" applyFill="1" applyBorder="1" applyProtection="1">
      <protection locked="0"/>
    </xf>
    <xf numFmtId="0" fontId="1" fillId="2" borderId="18" xfId="0" applyFont="1" applyFill="1" applyBorder="1" applyProtection="1">
      <protection hidden="1"/>
    </xf>
    <xf numFmtId="0" fontId="6" fillId="2" borderId="19" xfId="0" applyFont="1" applyFill="1" applyBorder="1" applyProtection="1">
      <protection hidden="1"/>
    </xf>
    <xf numFmtId="0" fontId="6" fillId="2" borderId="20" xfId="0" applyFont="1" applyFill="1" applyBorder="1" applyProtection="1">
      <protection hidden="1"/>
    </xf>
    <xf numFmtId="0" fontId="10" fillId="0" borderId="0" xfId="0" applyFont="1" applyProtection="1">
      <protection hidden="1"/>
    </xf>
    <xf numFmtId="0" fontId="6" fillId="2" borderId="18" xfId="0" applyFont="1" applyFill="1" applyBorder="1" applyProtection="1">
      <protection hidden="1"/>
    </xf>
    <xf numFmtId="0" fontId="3" fillId="0" borderId="0" xfId="0" applyFont="1" applyProtection="1">
      <protection hidden="1"/>
    </xf>
    <xf numFmtId="0" fontId="1" fillId="2" borderId="26" xfId="0" applyFont="1" applyFill="1" applyBorder="1" applyProtection="1">
      <protection hidden="1"/>
    </xf>
    <xf numFmtId="0" fontId="1" fillId="2" borderId="4" xfId="0" applyFont="1" applyFill="1" applyBorder="1" applyProtection="1">
      <protection hidden="1"/>
    </xf>
    <xf numFmtId="0" fontId="2" fillId="3" borderId="21" xfId="0" applyFont="1" applyFill="1" applyBorder="1" applyProtection="1">
      <protection hidden="1"/>
    </xf>
    <xf numFmtId="0" fontId="7" fillId="0" borderId="22" xfId="0" applyFont="1" applyBorder="1" applyProtection="1">
      <protection hidden="1"/>
    </xf>
    <xf numFmtId="0" fontId="3" fillId="11" borderId="21" xfId="0" applyFont="1" applyFill="1" applyBorder="1" applyProtection="1">
      <protection hidden="1"/>
    </xf>
    <xf numFmtId="0" fontId="3" fillId="0" borderId="9" xfId="0" applyFont="1" applyBorder="1" applyProtection="1">
      <protection hidden="1"/>
    </xf>
    <xf numFmtId="0" fontId="3" fillId="0" borderId="28" xfId="0" applyFont="1" applyBorder="1" applyProtection="1">
      <protection hidden="1"/>
    </xf>
    <xf numFmtId="0" fontId="2" fillId="3" borderId="23" xfId="0" applyFont="1" applyFill="1" applyBorder="1" applyProtection="1">
      <protection hidden="1"/>
    </xf>
    <xf numFmtId="0" fontId="7" fillId="0" borderId="25" xfId="0" applyFont="1" applyBorder="1" applyProtection="1">
      <protection hidden="1"/>
    </xf>
    <xf numFmtId="0" fontId="3" fillId="11" borderId="23" xfId="0" applyFont="1" applyFill="1" applyBorder="1" applyProtection="1">
      <protection hidden="1"/>
    </xf>
    <xf numFmtId="0" fontId="3" fillId="0" borderId="27" xfId="0" applyFont="1" applyBorder="1" applyProtection="1">
      <protection hidden="1"/>
    </xf>
    <xf numFmtId="0" fontId="6" fillId="13" borderId="2" xfId="0" applyFont="1" applyFill="1" applyBorder="1" applyProtection="1">
      <protection hidden="1"/>
    </xf>
    <xf numFmtId="0" fontId="1" fillId="13" borderId="3" xfId="0" applyFont="1" applyFill="1" applyBorder="1" applyProtection="1">
      <protection hidden="1"/>
    </xf>
    <xf numFmtId="0" fontId="1" fillId="13" borderId="4" xfId="0" applyFont="1" applyFill="1" applyBorder="1" applyProtection="1">
      <protection hidden="1"/>
    </xf>
    <xf numFmtId="0" fontId="1" fillId="2" borderId="0" xfId="0" applyFont="1" applyFill="1" applyProtection="1">
      <protection hidden="1"/>
    </xf>
    <xf numFmtId="0" fontId="2" fillId="3" borderId="0" xfId="0" applyFont="1" applyFill="1" applyBorder="1" applyProtection="1">
      <protection hidden="1"/>
    </xf>
    <xf numFmtId="0" fontId="2" fillId="3" borderId="19" xfId="0" applyFont="1" applyFill="1" applyBorder="1" applyProtection="1">
      <protection hidden="1"/>
    </xf>
    <xf numFmtId="0" fontId="1" fillId="2" borderId="33" xfId="0" applyFont="1" applyFill="1" applyBorder="1" applyProtection="1">
      <protection hidden="1"/>
    </xf>
    <xf numFmtId="0" fontId="1" fillId="2" borderId="31" xfId="0" applyFont="1" applyFill="1" applyBorder="1" applyProtection="1">
      <protection hidden="1"/>
    </xf>
    <xf numFmtId="0" fontId="3" fillId="0" borderId="21" xfId="0" applyFont="1" applyBorder="1" applyProtection="1">
      <protection hidden="1"/>
    </xf>
    <xf numFmtId="0" fontId="3" fillId="0" borderId="22" xfId="0" applyFont="1" applyBorder="1" applyProtection="1">
      <protection hidden="1"/>
    </xf>
    <xf numFmtId="2" fontId="6" fillId="13" borderId="1" xfId="0" applyNumberFormat="1" applyFont="1" applyFill="1" applyBorder="1" applyProtection="1">
      <protection hidden="1"/>
    </xf>
    <xf numFmtId="2" fontId="6" fillId="13" borderId="34" xfId="0" applyNumberFormat="1" applyFont="1" applyFill="1" applyBorder="1" applyProtection="1">
      <protection hidden="1"/>
    </xf>
    <xf numFmtId="0" fontId="3" fillId="0" borderId="5" xfId="0" applyFont="1" applyBorder="1" applyProtection="1">
      <protection hidden="1"/>
    </xf>
    <xf numFmtId="0" fontId="3" fillId="0" borderId="6" xfId="0" applyFont="1" applyBorder="1" applyProtection="1">
      <protection hidden="1"/>
    </xf>
    <xf numFmtId="2" fontId="3" fillId="7" borderId="1" xfId="0" applyNumberFormat="1" applyFont="1" applyFill="1" applyBorder="1" applyProtection="1">
      <protection hidden="1"/>
    </xf>
    <xf numFmtId="2" fontId="3" fillId="7" borderId="34" xfId="0" applyNumberFormat="1" applyFont="1" applyFill="1" applyBorder="1" applyProtection="1">
      <protection hidden="1"/>
    </xf>
    <xf numFmtId="2" fontId="3" fillId="6" borderId="1" xfId="0" applyNumberFormat="1" applyFont="1" applyFill="1" applyBorder="1" applyProtection="1">
      <protection hidden="1"/>
    </xf>
    <xf numFmtId="2" fontId="3" fillId="6" borderId="34" xfId="0" applyNumberFormat="1" applyFont="1" applyFill="1" applyBorder="1" applyProtection="1">
      <protection hidden="1"/>
    </xf>
    <xf numFmtId="2" fontId="3" fillId="5" borderId="1" xfId="0" applyNumberFormat="1" applyFont="1" applyFill="1" applyBorder="1" applyProtection="1">
      <protection hidden="1"/>
    </xf>
    <xf numFmtId="2" fontId="3" fillId="5" borderId="34" xfId="0" applyNumberFormat="1" applyFont="1" applyFill="1" applyBorder="1" applyProtection="1">
      <protection hidden="1"/>
    </xf>
    <xf numFmtId="0" fontId="3" fillId="0" borderId="23" xfId="0" applyFont="1" applyBorder="1" applyProtection="1">
      <protection hidden="1"/>
    </xf>
    <xf numFmtId="0" fontId="3" fillId="0" borderId="24" xfId="0" applyFont="1" applyBorder="1" applyProtection="1">
      <protection hidden="1"/>
    </xf>
    <xf numFmtId="2" fontId="3" fillId="4" borderId="1" xfId="0" applyNumberFormat="1" applyFont="1" applyFill="1" applyBorder="1" applyProtection="1">
      <protection hidden="1"/>
    </xf>
    <xf numFmtId="2" fontId="3" fillId="4" borderId="34" xfId="0" applyNumberFormat="1" applyFont="1" applyFill="1" applyBorder="1" applyProtection="1">
      <protection hidden="1"/>
    </xf>
    <xf numFmtId="0" fontId="3" fillId="0" borderId="0" xfId="0" applyFont="1" applyBorder="1" applyProtection="1">
      <protection hidden="1"/>
    </xf>
    <xf numFmtId="0" fontId="1" fillId="2" borderId="2" xfId="0" applyFont="1" applyFill="1" applyBorder="1" applyProtection="1">
      <protection hidden="1"/>
    </xf>
    <xf numFmtId="0" fontId="1" fillId="2" borderId="3" xfId="0" applyFont="1" applyFill="1" applyBorder="1" applyProtection="1">
      <protection hidden="1"/>
    </xf>
    <xf numFmtId="0" fontId="2" fillId="3" borderId="10" xfId="0" applyFont="1" applyFill="1" applyBorder="1" applyProtection="1">
      <protection hidden="1"/>
    </xf>
    <xf numFmtId="2" fontId="3" fillId="0" borderId="11" xfId="0" applyNumberFormat="1" applyFont="1" applyBorder="1" applyProtection="1">
      <protection hidden="1"/>
    </xf>
    <xf numFmtId="2" fontId="3" fillId="0" borderId="12" xfId="0" applyNumberFormat="1" applyFont="1" applyBorder="1" applyProtection="1">
      <protection hidden="1"/>
    </xf>
    <xf numFmtId="0" fontId="2" fillId="3" borderId="13" xfId="0" applyFont="1" applyFill="1" applyBorder="1" applyProtection="1">
      <protection hidden="1"/>
    </xf>
    <xf numFmtId="2" fontId="3" fillId="0" borderId="9" xfId="0" applyNumberFormat="1" applyFont="1" applyBorder="1" applyProtection="1">
      <protection hidden="1"/>
    </xf>
    <xf numFmtId="2" fontId="3" fillId="0" borderId="14" xfId="0" applyNumberFormat="1" applyFont="1" applyBorder="1" applyProtection="1">
      <protection hidden="1"/>
    </xf>
    <xf numFmtId="0" fontId="2" fillId="3" borderId="15" xfId="0" applyFont="1" applyFill="1" applyBorder="1" applyProtection="1">
      <protection hidden="1"/>
    </xf>
    <xf numFmtId="2" fontId="3" fillId="0" borderId="16" xfId="0" applyNumberFormat="1" applyFont="1" applyBorder="1" applyProtection="1">
      <protection hidden="1"/>
    </xf>
    <xf numFmtId="2" fontId="3" fillId="0" borderId="17" xfId="0" applyNumberFormat="1" applyFont="1" applyBorder="1" applyProtection="1">
      <protection hidden="1"/>
    </xf>
    <xf numFmtId="0" fontId="3" fillId="3" borderId="15" xfId="0" applyFont="1" applyFill="1" applyBorder="1" applyProtection="1">
      <protection hidden="1"/>
    </xf>
    <xf numFmtId="0" fontId="2" fillId="3" borderId="18" xfId="0" applyFont="1" applyFill="1" applyBorder="1" applyProtection="1">
      <protection hidden="1"/>
    </xf>
    <xf numFmtId="0" fontId="2" fillId="3" borderId="20" xfId="0" applyFont="1" applyFill="1" applyBorder="1" applyProtection="1">
      <protection hidden="1"/>
    </xf>
    <xf numFmtId="0" fontId="1" fillId="2" borderId="32" xfId="0" applyFont="1" applyFill="1" applyBorder="1" applyProtection="1">
      <protection hidden="1"/>
    </xf>
    <xf numFmtId="0" fontId="3" fillId="0" borderId="29" xfId="0" applyFont="1" applyBorder="1" applyProtection="1">
      <protection hidden="1"/>
    </xf>
    <xf numFmtId="0" fontId="3" fillId="0" borderId="25" xfId="0" applyFont="1" applyBorder="1" applyProtection="1">
      <protection hidden="1"/>
    </xf>
    <xf numFmtId="0" fontId="3" fillId="0" borderId="30" xfId="0" applyFont="1" applyBorder="1" applyProtection="1">
      <protection hidden="1"/>
    </xf>
    <xf numFmtId="164" fontId="3" fillId="0" borderId="9" xfId="0" applyNumberFormat="1" applyFont="1" applyBorder="1" applyProtection="1">
      <protection hidden="1"/>
    </xf>
    <xf numFmtId="164" fontId="3" fillId="0" borderId="22" xfId="0" applyNumberFormat="1" applyFont="1" applyBorder="1" applyProtection="1">
      <protection hidden="1"/>
    </xf>
    <xf numFmtId="164" fontId="3" fillId="0" borderId="28" xfId="0" applyNumberFormat="1" applyFont="1" applyBorder="1" applyProtection="1">
      <protection hidden="1"/>
    </xf>
    <xf numFmtId="164" fontId="6" fillId="13" borderId="1" xfId="0" applyNumberFormat="1" applyFont="1" applyFill="1" applyBorder="1" applyProtection="1">
      <protection hidden="1"/>
    </xf>
    <xf numFmtId="164" fontId="6" fillId="13" borderId="34" xfId="0" applyNumberFormat="1" applyFont="1" applyFill="1" applyBorder="1" applyProtection="1">
      <protection hidden="1"/>
    </xf>
    <xf numFmtId="164" fontId="3" fillId="7" borderId="1" xfId="0" applyNumberFormat="1" applyFont="1" applyFill="1" applyBorder="1" applyProtection="1">
      <protection hidden="1"/>
    </xf>
    <xf numFmtId="164" fontId="3" fillId="7" borderId="34" xfId="0" applyNumberFormat="1" applyFont="1" applyFill="1" applyBorder="1" applyProtection="1">
      <protection hidden="1"/>
    </xf>
    <xf numFmtId="164" fontId="3" fillId="6" borderId="1" xfId="0" applyNumberFormat="1" applyFont="1" applyFill="1" applyBorder="1" applyProtection="1">
      <protection hidden="1"/>
    </xf>
    <xf numFmtId="164" fontId="3" fillId="6" borderId="34" xfId="0" applyNumberFormat="1" applyFont="1" applyFill="1" applyBorder="1" applyProtection="1">
      <protection hidden="1"/>
    </xf>
    <xf numFmtId="164" fontId="3" fillId="0" borderId="24" xfId="0" applyNumberFormat="1" applyFont="1" applyBorder="1" applyProtection="1">
      <protection hidden="1"/>
    </xf>
    <xf numFmtId="164" fontId="3" fillId="0" borderId="25" xfId="0" applyNumberFormat="1" applyFont="1" applyBorder="1" applyProtection="1">
      <protection hidden="1"/>
    </xf>
    <xf numFmtId="164" fontId="3" fillId="5" borderId="1" xfId="0" applyNumberFormat="1" applyFont="1" applyFill="1" applyBorder="1" applyProtection="1">
      <protection hidden="1"/>
    </xf>
    <xf numFmtId="164" fontId="3" fillId="5" borderId="34" xfId="0" applyNumberFormat="1" applyFont="1" applyFill="1" applyBorder="1" applyProtection="1">
      <protection hidden="1"/>
    </xf>
    <xf numFmtId="164" fontId="3" fillId="0" borderId="27" xfId="0" applyNumberFormat="1" applyFont="1" applyBorder="1" applyProtection="1">
      <protection hidden="1"/>
    </xf>
    <xf numFmtId="164" fontId="3" fillId="4" borderId="1" xfId="0" applyNumberFormat="1" applyFont="1" applyFill="1" applyBorder="1" applyProtection="1">
      <protection hidden="1"/>
    </xf>
    <xf numFmtId="164" fontId="3" fillId="4" borderId="34" xfId="0" applyNumberFormat="1" applyFont="1" applyFill="1" applyBorder="1" applyProtection="1">
      <protection hidden="1"/>
    </xf>
    <xf numFmtId="164" fontId="3" fillId="0" borderId="11" xfId="0" applyNumberFormat="1" applyFont="1" applyBorder="1" applyProtection="1">
      <protection hidden="1"/>
    </xf>
    <xf numFmtId="164" fontId="3" fillId="0" borderId="12" xfId="0" applyNumberFormat="1" applyFont="1" applyBorder="1" applyProtection="1">
      <protection hidden="1"/>
    </xf>
    <xf numFmtId="164" fontId="3" fillId="0" borderId="14" xfId="0" applyNumberFormat="1" applyFont="1" applyBorder="1" applyProtection="1">
      <protection hidden="1"/>
    </xf>
    <xf numFmtId="164" fontId="3" fillId="0" borderId="16" xfId="0" applyNumberFormat="1" applyFont="1" applyBorder="1" applyProtection="1">
      <protection hidden="1"/>
    </xf>
    <xf numFmtId="164" fontId="3" fillId="0" borderId="17" xfId="0" applyNumberFormat="1" applyFont="1" applyBorder="1" applyProtection="1">
      <protection hidden="1"/>
    </xf>
    <xf numFmtId="0" fontId="8" fillId="2" borderId="37" xfId="0" applyFont="1" applyFill="1" applyBorder="1" applyAlignment="1" applyProtection="1">
      <alignment wrapText="1"/>
      <protection hidden="1"/>
    </xf>
    <xf numFmtId="0" fontId="9" fillId="3" borderId="35" xfId="0" applyFont="1" applyFill="1" applyBorder="1" applyAlignment="1" applyProtection="1">
      <alignment horizontal="left" wrapText="1"/>
      <protection hidden="1"/>
    </xf>
    <xf numFmtId="164" fontId="3" fillId="8" borderId="36" xfId="0" applyNumberFormat="1" applyFont="1" applyFill="1" applyBorder="1" applyAlignment="1" applyProtection="1">
      <alignment horizontal="right" wrapText="1"/>
      <protection hidden="1"/>
    </xf>
    <xf numFmtId="164" fontId="9" fillId="8" borderId="36" xfId="0" applyNumberFormat="1" applyFont="1" applyFill="1" applyBorder="1" applyAlignment="1" applyProtection="1">
      <alignment horizontal="right" wrapText="1"/>
      <protection hidden="1"/>
    </xf>
    <xf numFmtId="164" fontId="3" fillId="0" borderId="0" xfId="0" applyNumberFormat="1" applyFont="1" applyProtection="1">
      <protection hidden="1"/>
    </xf>
    <xf numFmtId="164" fontId="3" fillId="0" borderId="26" xfId="0" applyNumberFormat="1" applyFont="1" applyBorder="1" applyProtection="1">
      <protection hidden="1"/>
    </xf>
    <xf numFmtId="0" fontId="9" fillId="3" borderId="38" xfId="0" applyFont="1" applyFill="1" applyBorder="1" applyAlignment="1" applyProtection="1">
      <alignment horizontal="left" wrapText="1"/>
      <protection hidden="1"/>
    </xf>
    <xf numFmtId="164" fontId="9" fillId="8" borderId="39" xfId="0" applyNumberFormat="1" applyFont="1" applyFill="1" applyBorder="1" applyAlignment="1" applyProtection="1">
      <alignment horizontal="right" wrapText="1"/>
      <protection hidden="1"/>
    </xf>
    <xf numFmtId="164" fontId="3" fillId="8" borderId="39" xfId="0" applyNumberFormat="1" applyFont="1" applyFill="1" applyBorder="1" applyAlignment="1" applyProtection="1">
      <alignment horizontal="right" wrapText="1"/>
      <protection hidden="1"/>
    </xf>
    <xf numFmtId="0" fontId="1" fillId="2" borderId="10" xfId="0" applyFont="1" applyFill="1" applyBorder="1" applyProtection="1">
      <protection hidden="1"/>
    </xf>
    <xf numFmtId="0" fontId="1" fillId="2" borderId="11" xfId="0" applyFont="1" applyFill="1" applyBorder="1" applyProtection="1">
      <protection hidden="1"/>
    </xf>
    <xf numFmtId="0" fontId="1" fillId="2" borderId="12" xfId="0" applyFont="1" applyFill="1" applyBorder="1" applyProtection="1">
      <protection hidden="1"/>
    </xf>
    <xf numFmtId="0" fontId="3" fillId="0" borderId="13" xfId="0" applyFont="1" applyBorder="1" applyProtection="1">
      <protection hidden="1"/>
    </xf>
    <xf numFmtId="0" fontId="3" fillId="0" borderId="14" xfId="0" applyFont="1" applyBorder="1" applyProtection="1">
      <protection hidden="1"/>
    </xf>
    <xf numFmtId="0" fontId="3" fillId="0" borderId="15" xfId="0" applyFont="1" applyBorder="1" applyProtection="1">
      <protection hidden="1"/>
    </xf>
    <xf numFmtId="0" fontId="3" fillId="0" borderId="16" xfId="0" applyFont="1" applyBorder="1" applyProtection="1">
      <protection hidden="1"/>
    </xf>
    <xf numFmtId="0" fontId="3" fillId="0" borderId="17" xfId="0" applyFont="1" applyBorder="1" applyProtection="1">
      <protection hidden="1"/>
    </xf>
    <xf numFmtId="0" fontId="6" fillId="2" borderId="2" xfId="0" applyFont="1" applyFill="1" applyBorder="1" applyProtection="1">
      <protection hidden="1"/>
    </xf>
    <xf numFmtId="0" fontId="3" fillId="0" borderId="5" xfId="0" applyFont="1" applyBorder="1" applyAlignment="1" applyProtection="1">
      <alignment horizontal="left" vertical="top" wrapText="1"/>
      <protection hidden="1"/>
    </xf>
    <xf numFmtId="0" fontId="3" fillId="0" borderId="0" xfId="0" applyFont="1" applyAlignment="1" applyProtection="1">
      <alignment horizontal="left" vertical="top" wrapText="1"/>
      <protection hidden="1"/>
    </xf>
    <xf numFmtId="0" fontId="3" fillId="0" borderId="6" xfId="0" applyFont="1" applyBorder="1" applyAlignment="1" applyProtection="1">
      <alignment horizontal="left" vertical="top" wrapText="1"/>
      <protection hidden="1"/>
    </xf>
    <xf numFmtId="0" fontId="3" fillId="0" borderId="7" xfId="0" applyFont="1" applyBorder="1" applyAlignment="1" applyProtection="1">
      <alignment horizontal="left" vertical="top" wrapText="1"/>
      <protection hidden="1"/>
    </xf>
    <xf numFmtId="0" fontId="3" fillId="0" borderId="40" xfId="0" applyFont="1" applyBorder="1" applyAlignment="1" applyProtection="1">
      <alignment horizontal="left" vertical="top" wrapText="1"/>
      <protection hidden="1"/>
    </xf>
    <xf numFmtId="0" fontId="3" fillId="0" borderId="8" xfId="0" applyFont="1" applyBorder="1" applyAlignment="1" applyProtection="1">
      <alignment horizontal="left" vertical="top" wrapText="1"/>
      <protection hidden="1"/>
    </xf>
    <xf numFmtId="0" fontId="3" fillId="0" borderId="0" xfId="0" applyFont="1" applyBorder="1" applyAlignment="1" applyProtection="1">
      <alignment horizontal="left" vertical="top" wrapText="1"/>
      <protection hidden="1"/>
    </xf>
  </cellXfs>
  <cellStyles count="1">
    <cellStyle name="Normal" xfId="0" builtinId="0"/>
  </cellStyles>
  <dxfs count="1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numFmt numFmtId="164" formatCode="0.0\%"/>
      <fill>
        <patternFill patternType="solid">
          <fgColor indexed="64"/>
          <bgColor theme="0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507529"/>
        </right>
        <top style="medium">
          <color rgb="FFCCCCCC"/>
        </top>
        <bottom style="medium">
          <color rgb="FF507529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numFmt numFmtId="164" formatCode="0.0\%"/>
      <fill>
        <patternFill patternType="solid">
          <fgColor indexed="64"/>
          <bgColor theme="0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507529"/>
        </left>
        <right style="medium">
          <color rgb="FFCCCCCC"/>
        </right>
        <top style="medium">
          <color rgb="FFCCCCCC"/>
        </top>
        <bottom style="medium">
          <color rgb="FF507529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\%"/>
      <fill>
        <patternFill patternType="solid">
          <fgColor indexed="64"/>
          <bgColor theme="0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507529"/>
        </left>
        <right style="medium">
          <color rgb="FFCCCCCC"/>
        </right>
        <top style="medium">
          <color rgb="FFCCCCCC"/>
        </top>
        <bottom style="medium">
          <color rgb="FF507529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\%"/>
      <fill>
        <patternFill patternType="solid">
          <fgColor indexed="64"/>
          <bgColor theme="0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507529"/>
        </left>
        <right style="medium">
          <color rgb="FFCCCCCC"/>
        </right>
        <top style="medium">
          <color rgb="FFCCCCCC"/>
        </top>
        <bottom style="medium">
          <color rgb="FF507529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numFmt numFmtId="164" formatCode="0.0\%"/>
      <fill>
        <patternFill patternType="solid">
          <fgColor indexed="64"/>
          <bgColor theme="0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507529"/>
        </left>
        <right style="medium">
          <color rgb="FFCCCCCC"/>
        </right>
        <top style="medium">
          <color rgb="FFCCCCCC"/>
        </top>
        <bottom style="medium">
          <color rgb="FF507529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\%"/>
      <fill>
        <patternFill patternType="solid">
          <fgColor indexed="64"/>
          <bgColor theme="0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507529"/>
        </left>
        <right style="medium">
          <color rgb="FFCCCCCC"/>
        </right>
        <top style="medium">
          <color rgb="FFCCCCCC"/>
        </top>
        <bottom style="medium">
          <color rgb="FF507529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numFmt numFmtId="164" formatCode="0.0\%"/>
      <fill>
        <patternFill patternType="solid">
          <fgColor indexed="64"/>
          <bgColor theme="0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507529"/>
        </left>
        <right style="medium">
          <color rgb="FFCCCCCC"/>
        </right>
        <top style="medium">
          <color rgb="FFCCCCCC"/>
        </top>
        <bottom style="medium">
          <color rgb="FF507529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\%"/>
      <fill>
        <patternFill patternType="solid">
          <fgColor indexed="64"/>
          <bgColor theme="0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507529"/>
        </left>
        <right style="medium">
          <color rgb="FFCCCCCC"/>
        </right>
        <top style="medium">
          <color rgb="FFCCCCCC"/>
        </top>
        <bottom style="medium">
          <color rgb="FF507529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numFmt numFmtId="164" formatCode="0.0\%"/>
      <fill>
        <patternFill patternType="solid">
          <fgColor indexed="64"/>
          <bgColor theme="0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507529"/>
        </left>
        <right style="medium">
          <color rgb="FFCCCCCC"/>
        </right>
        <top style="medium">
          <color rgb="FFCCCCCC"/>
        </top>
        <bottom style="medium">
          <color rgb="FF507529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bottom" textRotation="0" wrapText="1" indent="0" justifyLastLine="0" shrinkToFit="0" readingOrder="0"/>
      <border diagonalUp="0" diagonalDown="0">
        <left style="medium">
          <color rgb="FF507529"/>
        </left>
        <right style="medium">
          <color rgb="FFCCCCCC"/>
        </right>
        <top style="medium">
          <color rgb="FFCCCCCC"/>
        </top>
        <bottom style="medium">
          <color rgb="FF507529"/>
        </bottom>
      </border>
      <protection locked="1" hidden="1"/>
    </dxf>
    <dxf>
      <border outline="0">
        <top style="medium">
          <color rgb="FFCCCCCC"/>
        </top>
      </border>
    </dxf>
    <dxf>
      <border outline="0">
        <top style="medium">
          <color rgb="FFCCCCCC"/>
        </top>
        <bottom style="medium">
          <color rgb="FF50752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  <protection locked="1" hidden="1"/>
    </dxf>
    <dxf>
      <border outline="0">
        <bottom style="medium">
          <color rgb="FF50752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D6EEBB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\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\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\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\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\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\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\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\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\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protection locked="1" hidden="1"/>
    </dxf>
    <dxf>
      <fill>
        <patternFill>
          <bgColor rgb="FFCEF88C"/>
        </patternFill>
      </fill>
    </dxf>
    <dxf>
      <fill>
        <patternFill>
          <bgColor rgb="FFFF8C8C"/>
        </patternFill>
      </fill>
    </dxf>
    <dxf>
      <fill>
        <patternFill>
          <bgColor rgb="FF50C0E8"/>
        </patternFill>
      </fill>
    </dxf>
    <dxf>
      <fill>
        <patternFill>
          <bgColor rgb="FFFFFF96"/>
        </patternFill>
      </fill>
    </dxf>
    <dxf>
      <fill>
        <patternFill>
          <bgColor rgb="FFC08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protection locked="1" hidden="1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ill>
        <patternFill>
          <bgColor rgb="FFCEF88C"/>
        </patternFill>
      </fill>
    </dxf>
    <dxf>
      <fill>
        <patternFill>
          <bgColor rgb="FFFF8C8C"/>
        </patternFill>
      </fill>
    </dxf>
    <dxf>
      <fill>
        <patternFill>
          <bgColor rgb="FF50C0E8"/>
        </patternFill>
      </fill>
    </dxf>
    <dxf>
      <fill>
        <patternFill>
          <bgColor rgb="FFFFFF96"/>
        </patternFill>
      </fill>
    </dxf>
    <dxf>
      <fill>
        <patternFill>
          <bgColor rgb="FFC08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hidden="1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protection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protection hidden="1"/>
    </dxf>
    <dxf>
      <fill>
        <patternFill>
          <bgColor rgb="FFCEF88C"/>
        </patternFill>
      </fill>
    </dxf>
    <dxf>
      <fill>
        <patternFill>
          <bgColor rgb="FFFF8C8C"/>
        </patternFill>
      </fill>
    </dxf>
    <dxf>
      <fill>
        <patternFill>
          <bgColor rgb="FF50C0E8"/>
        </patternFill>
      </fill>
    </dxf>
    <dxf>
      <fill>
        <patternFill>
          <bgColor rgb="FFFFFF96"/>
        </patternFill>
      </fill>
    </dxf>
    <dxf>
      <fill>
        <patternFill>
          <bgColor rgb="FFC080F0"/>
        </patternFill>
      </fill>
    </dxf>
    <dxf>
      <fill>
        <patternFill>
          <bgColor rgb="FFCEF88C"/>
        </patternFill>
      </fill>
    </dxf>
    <dxf>
      <fill>
        <patternFill>
          <bgColor rgb="FFFF8C8C"/>
        </patternFill>
      </fill>
    </dxf>
    <dxf>
      <fill>
        <patternFill>
          <bgColor rgb="FF50C0E8"/>
        </patternFill>
      </fill>
    </dxf>
    <dxf>
      <fill>
        <patternFill>
          <bgColor rgb="FFFFFF96"/>
        </patternFill>
      </fill>
    </dxf>
    <dxf>
      <fill>
        <patternFill>
          <bgColor rgb="FFC08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hidden="1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family val="2"/>
      </font>
      <protection hidden="1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  <protection hidden="1"/>
    </dxf>
    <dxf>
      <font>
        <strike val="0"/>
        <outline val="0"/>
        <shadow val="0"/>
        <u val="none"/>
        <vertAlign val="baseline"/>
        <sz val="12"/>
        <color rgb="FFFF0000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hidden="1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hidden="1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protection hidden="1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hidden="1"/>
    </dxf>
  </dxfs>
  <tableStyles count="0" defaultTableStyle="TableStyleMedium2" defaultPivotStyle="PivotStyleLight16"/>
  <colors>
    <mruColors>
      <color rgb="FFC080F0"/>
      <color rgb="FFFFFF96"/>
      <color rgb="FF50C0E8"/>
      <color rgb="FFFF8C8C"/>
      <color rgb="FFDEFAB0"/>
      <color rgb="FF71F85A"/>
      <color rgb="FF85FF8B"/>
      <color rgb="FFCEF88C"/>
      <color rgb="FF9858C8"/>
      <color rgb="FFFFFF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226F065-CF88-438F-B33F-AF99B994FA47}" autoFormatId="16" applyNumberFormats="0" applyBorderFormats="0" applyFontFormats="0" applyPatternFormats="0" applyAlignmentFormats="0" applyWidthHeightFormats="0">
  <queryTableRefresh nextId="29">
    <queryTableFields count="24">
      <queryTableField id="1" name="Name" tableColumnId="1"/>
      <queryTableField id="2" name="House" tableColumnId="2"/>
      <queryTableField id="3" name="Main Skill 1" tableColumnId="3"/>
      <queryTableField id="4" name="Main Skill 2" tableColumnId="4"/>
      <queryTableField id="5" name="Main Skill 3" tableColumnId="5"/>
      <queryTableField id="8" name="Sub Skill 1" tableColumnId="8"/>
      <queryTableField id="9" name="Sub Skill 2" tableColumnId="9"/>
      <queryTableField id="20" dataBound="0" tableColumnId="20"/>
      <queryTableField id="6" name="Main Skill 4" tableColumnId="6"/>
      <queryTableField id="7" name="Main Skill 5" tableColumnId="7"/>
      <queryTableField id="24" dataBound="0" tableColumnId="24"/>
      <queryTableField id="23" dataBound="0" tableColumnId="21"/>
      <queryTableField id="22" dataBound="0" tableColumnId="22"/>
      <queryTableField id="21" dataBound="0" tableColumnId="23"/>
      <queryTableField id="28" dataBound="0" tableColumnId="25"/>
      <queryTableField id="10" name="Hp" tableColumnId="10"/>
      <queryTableField id="11" name="Str" tableColumnId="11"/>
      <queryTableField id="12" name="Mag" tableColumnId="12"/>
      <queryTableField id="13" name="Dex" tableColumnId="13"/>
      <queryTableField id="14" name="Spd" tableColumnId="14"/>
      <queryTableField id="15" name="Luck" tableColumnId="15"/>
      <queryTableField id="16" name="Def" tableColumnId="16"/>
      <queryTableField id="17" name="Res" tableColumnId="17"/>
      <queryTableField id="19" name="Charm" tableColumnId="19"/>
    </queryTableFields>
    <queryTableDeletedFields count="1">
      <deletedField name="Mov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D2F2E1-BA10-4BA8-9BFD-ED4C88FC9423}" autoFormatId="16" applyNumberFormats="0" applyBorderFormats="0" applyFontFormats="0" applyPatternFormats="0" applyAlignmentFormats="0" applyWidthHeightFormats="0">
  <queryTableRefresh nextId="29">
    <queryTableFields count="24">
      <queryTableField id="1" name="Name" tableColumnId="1"/>
      <queryTableField id="2" name="House" tableColumnId="2"/>
      <queryTableField id="3" name="Main Skill 1" tableColumnId="3"/>
      <queryTableField id="4" name="Main Skill 2" tableColumnId="4"/>
      <queryTableField id="5" name="Main Skill 3" tableColumnId="5"/>
      <queryTableField id="8" name="Sub Skill 1" tableColumnId="8"/>
      <queryTableField id="9" name="Sub Skill 2" tableColumnId="9"/>
      <queryTableField id="20" dataBound="0" tableColumnId="20"/>
      <queryTableField id="6" name="Main Skill 4" tableColumnId="6"/>
      <queryTableField id="7" name="Main Skill 5" tableColumnId="7"/>
      <queryTableField id="21" dataBound="0" tableColumnId="21"/>
      <queryTableField id="24" dataBound="0" tableColumnId="22"/>
      <queryTableField id="23" dataBound="0" tableColumnId="23"/>
      <queryTableField id="22" dataBound="0" tableColumnId="24"/>
      <queryTableField id="28" dataBound="0" tableColumnId="25"/>
      <queryTableField id="10" name="Hp" tableColumnId="10"/>
      <queryTableField id="11" name="Str" tableColumnId="11"/>
      <queryTableField id="12" name="Mag" tableColumnId="12"/>
      <queryTableField id="13" name="Dex" tableColumnId="13"/>
      <queryTableField id="14" name="Spd" tableColumnId="14"/>
      <queryTableField id="15" name="Luck" tableColumnId="15"/>
      <queryTableField id="16" name="Def" tableColumnId="16"/>
      <queryTableField id="17" name="Res" tableColumnId="17"/>
      <queryTableField id="19" name="Charm" tableColumnId="19"/>
    </queryTableFields>
    <queryTableDeletedFields count="1">
      <deletedField name="Mov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ED0750-3829-47EC-94BA-517F11CBEC98}" name="Stats_Calc_Table" displayName="Stats_Calc_Table" ref="O6:Y18" totalsRowShown="0" headerRowDxfId="151" dataDxfId="149" headerRowBorderDxfId="150" tableBorderDxfId="148" totalsRowBorderDxfId="147">
  <autoFilter ref="O6:Y18" xr:uid="{A192DAC4-33F5-4E71-A3DE-F5273D3F3AD5}"/>
  <tableColumns count="11">
    <tableColumn id="1" xr3:uid="{29B10531-2628-44DE-8526-7E5E9170A848}" name="Name" dataDxfId="146">
      <calculatedColumnFormula>B7</calculatedColumnFormula>
    </tableColumn>
    <tableColumn id="2" xr3:uid="{68CFCFB6-3F34-491F-931F-A36764988B54}" name="Hp" dataDxfId="145">
      <calculatedColumnFormula>INDEX(Base_Stats_Table[#All],MATCH(Stats_Calc_Table[[#This Row],[Name]],Base_Stats_Table[Name],0) + 1, MATCH(Stats_Calc_Table[[#Headers],[Hp]],Base_Stats_Table[#Headers],0))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</calculatedColumnFormula>
    </tableColumn>
    <tableColumn id="3" xr3:uid="{C7AC7F37-F942-4F91-9AB6-F3E3DD5DB038}" name="Str" dataDxfId="144">
      <calculatedColumnFormula>INDEX(Base_Stats_Table[#All],MATCH(Stats_Calc_Table[[#This Row],[Name]],Base_Stats_Table[Name],0) + 1, MATCH(Stats_Calc_Table[[#Headers],[Str]],Base_Stats_Table[#Headers],0))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</calculatedColumnFormula>
    </tableColumn>
    <tableColumn id="4" xr3:uid="{7C1F5A4E-FF1B-4FEA-AECA-3242493D8AC2}" name="Mag" dataDxfId="143">
      <calculatedColumnFormula>INDEX(Base_Stats_Table[#All],MATCH(Stats_Calc_Table[[#This Row],[Name]],Base_Stats_Table[Name],0) + 1, MATCH(Stats_Calc_Table[[#Headers],[Mag]],Base_Stats_Table[#Headers],0))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</calculatedColumnFormula>
    </tableColumn>
    <tableColumn id="5" xr3:uid="{C034CE12-D4A5-4D27-BBA2-7A81BAF6D304}" name="Dex" dataDxfId="142">
      <calculatedColumnFormula>INDEX(Base_Stats_Table[#All],MATCH(Stats_Calc_Table[[#This Row],[Name]],Base_Stats_Table[Name],0) + 1, MATCH(Stats_Calc_Table[[#Headers],[Dex]],Base_Stats_Table[#Headers],0))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</calculatedColumnFormula>
    </tableColumn>
    <tableColumn id="6" xr3:uid="{5989AEEA-5419-407A-9ECF-8AA5F9F78F33}" name="Spd" dataDxfId="141">
      <calculatedColumnFormula>INDEX(Base_Stats_Table[#All],MATCH(Stats_Calc_Table[[#This Row],[Name]],Base_Stats_Table[Name],0) + 1, MATCH(Stats_Calc_Table[[#Headers],[Spd]],Base_Stats_Table[#Headers],0))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</calculatedColumnFormula>
    </tableColumn>
    <tableColumn id="7" xr3:uid="{7AF5BB79-4AB7-44BB-BD28-8B273502ABF1}" name="Luck" dataDxfId="140">
      <calculatedColumnFormula>INDEX(Base_Stats_Table[#All],MATCH(Stats_Calc_Table[[#This Row],[Name]],Base_Stats_Table[Name],0) + 1, MATCH(Stats_Calc_Table[[#Headers],[Luck]],Base_Stats_Table[#Headers],0))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</calculatedColumnFormula>
    </tableColumn>
    <tableColumn id="8" xr3:uid="{ED6C273B-1397-482A-9B64-41F57C38B32C}" name="Def" dataDxfId="139">
      <calculatedColumnFormula>INDEX(Base_Stats_Table[#All],MATCH(Stats_Calc_Table[[#This Row],[Name]],Base_Stats_Table[Name],0) + 1, MATCH(Stats_Calc_Table[[#Headers],[Def]],Base_Stats_Table[#Headers],0))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</calculatedColumnFormula>
    </tableColumn>
    <tableColumn id="9" xr3:uid="{717500B1-D10E-4A3A-AB99-D133BC716A3B}" name="Res" dataDxfId="138">
      <calculatedColumnFormula>INDEX(Base_Stats_Table[#All],MATCH(Stats_Calc_Table[[#This Row],[Name]],Base_Stats_Table[Name],0) + 1, MATCH(Stats_Calc_Table[[#Headers],[Res]],Base_Stats_Table[#Headers],0))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</calculatedColumnFormula>
    </tableColumn>
    <tableColumn id="11" xr3:uid="{DBB65937-3702-4BA5-85BB-4B934564A15B}" name="Charm" dataDxfId="137">
      <calculatedColumnFormula>INDEX(Base_Stats_Table[#All],MATCH(Stats_Calc_Table[[#This Row],[Name]],Base_Stats_Table[Name],0) + 1, MATCH(Stats_Calc_Table[[#Headers],[Charm]],Base_Stats_Table[#Headers],0))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</calculatedColumnFormula>
    </tableColumn>
    <tableColumn id="12" xr3:uid="{CD6C00EF-5F4D-4E5A-A75E-72EE8796AA53}" name="LV" dataDxfId="136">
      <calculatedColumnFormula>M7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08E966C-1C4F-404B-AE01-11980656672D}" name="Class_Lv_Inputs_Table" displayName="Class_Lv_Inputs_Table" ref="A6:M18" totalsRowShown="0" headerRowDxfId="135" dataDxfId="133" headerRowBorderDxfId="134" tableBorderDxfId="132" totalsRowBorderDxfId="131">
  <autoFilter ref="A6:M18" xr:uid="{8BD0E04E-8B6B-49DE-955F-797C3E49E4F0}"/>
  <tableColumns count="13">
    <tableColumn id="1" xr3:uid="{D173244C-3004-416B-B191-734674667D3A}" name="#" dataDxfId="130"/>
    <tableColumn id="2" xr3:uid="{875A878E-59A1-4DF8-AE50-6A4D5C4C5D88}" name="Name" dataDxfId="129"/>
    <tableColumn id="3" xr3:uid="{806C31C4-8617-48D7-AD9B-3B22D8BD200A}" name="Class 1" dataDxfId="128"/>
    <tableColumn id="4" xr3:uid="{8FB9B9D7-FBE5-409B-ABC8-3FCDD2381119}" name="# of Lvs @ Class 1" dataDxfId="127"/>
    <tableColumn id="5" xr3:uid="{AE5C37B7-D247-45FA-A577-8CB9DA5B06C4}" name="Class 2" dataDxfId="126"/>
    <tableColumn id="6" xr3:uid="{2505AB99-83DC-4D5F-AD81-1C16D810CD9B}" name="# of Lvs @ Class 2" dataDxfId="125"/>
    <tableColumn id="7" xr3:uid="{02F1188C-A6B8-480E-A188-BAAD32CC98AB}" name="Class 3" dataDxfId="124"/>
    <tableColumn id="8" xr3:uid="{8A42A935-44EC-4705-A4D5-060FF127BC00}" name="# of Lvs @ Class 3" dataDxfId="123"/>
    <tableColumn id="9" xr3:uid="{E4F57525-2463-4C64-AA45-10A9A8F29B27}" name="Class 4" dataDxfId="122"/>
    <tableColumn id="10" xr3:uid="{CBA5596D-6BD1-4469-B22A-E3FEC79FEA47}" name="# of Lvs @ Class 4" dataDxfId="121"/>
    <tableColumn id="12" xr3:uid="{BE64B2FE-B8B7-4640-B857-E486EBB6300E}" name="Class 5" dataDxfId="120"/>
    <tableColumn id="13" xr3:uid="{2B59FF82-732F-425B-BD9A-49FCFF68EEB5}" name="# of Lvs @ Class 5" dataDxfId="119"/>
    <tableColumn id="11" xr3:uid="{D415FF87-F79A-4813-93E7-F4D1DC6AD65F}" name="Total Lvs" dataDxfId="118">
      <calculatedColumnFormula>SUM(Class_Lv_Inputs_Table[[#This Row],['# of Lvs @ Class 1]],Class_Lv_Inputs_Table[[#This Row],['# of Lvs @ Class 2]],Class_Lv_Inputs_Table[[#This Row],['# of Lvs @ Class 3]],Class_Lv_Inputs_Table[[#This Row],['# of Lvs @ Class 4]],Class_Lv_Inputs_Table[[#This Row],['# of Lvs @ Class 5]])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1E9B5E-3A1B-4285-806D-C9FC7BBFCA08}" name="AVG_Per_Lv" displayName="AVG_Per_Lv" ref="A6:X40" tableType="queryTable" totalsRowShown="0" headerRowDxfId="107" dataDxfId="106" tableBorderDxfId="105">
  <autoFilter ref="A6:X40" xr:uid="{A3DBEBA3-61F7-4021-B82A-3673E0D602C1}"/>
  <tableColumns count="24">
    <tableColumn id="1" xr3:uid="{EB7A5424-C450-4DE6-A348-1BEB26C72EFA}" uniqueName="1" name="Name" queryTableFieldId="1" dataDxfId="104"/>
    <tableColumn id="2" xr3:uid="{B3DB7ADA-A27C-4ACF-A28D-C0A88D4E3DC4}" uniqueName="2" name="House" queryTableFieldId="2" dataDxfId="103"/>
    <tableColumn id="3" xr3:uid="{0D41178E-7C7D-4805-B08C-CD2D951A7D7F}" uniqueName="3" name="Main Skill 1 (+)" queryTableFieldId="3" dataDxfId="102"/>
    <tableColumn id="4" xr3:uid="{4F47C0AC-8036-4B77-8611-EDED64E742DF}" uniqueName="4" name="Main Skill 2 (+)" queryTableFieldId="4" dataDxfId="101"/>
    <tableColumn id="5" xr3:uid="{BE732322-CEF4-4EA5-8C36-FC704E204BFF}" uniqueName="5" name="Main Skill 3 (+)" queryTableFieldId="5" dataDxfId="100"/>
    <tableColumn id="8" xr3:uid="{F54B96BD-E9CD-41FA-B641-07DB3C9B0D62}" uniqueName="8" name="Sub Skill 1 (+)" queryTableFieldId="8" dataDxfId="99"/>
    <tableColumn id="9" xr3:uid="{2DB8AA8A-F3D4-4457-B8A2-9896364078B1}" uniqueName="9" name="Sub Skill 2 (+)" queryTableFieldId="9" dataDxfId="98"/>
    <tableColumn id="20" xr3:uid="{2B6EB223-D2A6-40DC-A108-EEFDCB843589}" uniqueName="20" name="Sub Skill 3 (+)" queryTableFieldId="20" dataDxfId="97"/>
    <tableColumn id="6" xr3:uid="{81E99C75-621F-4FAE-BF9F-8DB317856308}" uniqueName="6" name="Main Skill 1 (-)" queryTableFieldId="6" dataDxfId="96"/>
    <tableColumn id="7" xr3:uid="{F41528C6-DA8B-47AB-B1B3-2ED8BF7E7C18}" uniqueName="7" name="Main Skill 2 (-)" queryTableFieldId="7" dataDxfId="95"/>
    <tableColumn id="24" xr3:uid="{F4C360FE-CB47-4F68-88FA-3998FA9AF58A}" uniqueName="24" name="Main Skill 3 (-)" queryTableFieldId="24" dataDxfId="94"/>
    <tableColumn id="21" xr3:uid="{17C998B9-D65B-42A4-82AA-752BF1C65F19}" uniqueName="21" name="Sub Skill 1 (-)" queryTableFieldId="23" dataDxfId="93"/>
    <tableColumn id="22" xr3:uid="{A280051D-B325-498C-BB21-C9528E56E5B8}" uniqueName="22" name="Sub Skill 2 (-)" queryTableFieldId="22" dataDxfId="92"/>
    <tableColumn id="23" xr3:uid="{F7622430-1772-42C4-ABCC-F905DA91C6D1}" uniqueName="23" name="Sub Skill 3 (-)" queryTableFieldId="21" dataDxfId="91"/>
    <tableColumn id="25" xr3:uid="{D993B390-F71F-4980-B3D7-DCEDA473CBC3}" uniqueName="25" name="Temp" queryTableFieldId="28" dataDxfId="90"/>
    <tableColumn id="10" xr3:uid="{30A7C696-ABD5-46C3-A595-E7D8A6790D0E}" uniqueName="10" name="Hp" queryTableFieldId="10" dataDxfId="89"/>
    <tableColumn id="11" xr3:uid="{3B3B58A5-E3E4-49FE-BA4B-37AE34A63AB1}" uniqueName="11" name="Str" queryTableFieldId="11" dataDxfId="88"/>
    <tableColumn id="12" xr3:uid="{B5676EFF-0EA0-401B-9E2C-1C7BC5A7A0A9}" uniqueName="12" name="Mag" queryTableFieldId="12" dataDxfId="87"/>
    <tableColumn id="13" xr3:uid="{6D7A260E-3784-412C-8034-AEBC91FFB90C}" uniqueName="13" name="Dex" queryTableFieldId="13" dataDxfId="86"/>
    <tableColumn id="14" xr3:uid="{0A4DA72F-A914-4C7F-AAB7-762D9A33CE31}" uniqueName="14" name="Spd" queryTableFieldId="14" dataDxfId="85"/>
    <tableColumn id="15" xr3:uid="{8D5412B1-A4C7-4442-90E4-DE2067A0AE22}" uniqueName="15" name="Luck" queryTableFieldId="15" dataDxfId="84"/>
    <tableColumn id="16" xr3:uid="{0E2CEDDF-5DBA-4FA1-B2D4-0DB7EE3D159D}" uniqueName="16" name="Def" queryTableFieldId="16" dataDxfId="83"/>
    <tableColumn id="17" xr3:uid="{ECECFDB8-0DE2-4DB2-A39D-D77EC1BA8319}" uniqueName="17" name="Res" queryTableFieldId="17" dataDxfId="82"/>
    <tableColumn id="19" xr3:uid="{4B0243D8-C5D7-41E2-BC60-ED54545420A3}" uniqueName="19" name="Charm" queryTableFieldId="19" dataDxfId="8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4F1C13-1FCD-410D-9DB8-96290E31DE55}" name="Base_Stats_Table" displayName="Base_Stats_Table" ref="A2:X36" totalsRowShown="0" headerRowDxfId="75" dataDxfId="73" headerRowBorderDxfId="74" tableBorderDxfId="72" totalsRowBorderDxfId="71">
  <autoFilter ref="A2:X36" xr:uid="{BEFD0CEB-7D51-4C03-89C4-194B7C98CF8C}"/>
  <tableColumns count="24">
    <tableColumn id="1" xr3:uid="{5FFEDDEB-AA6D-42F9-B6B1-A60392AC2246}" name="Name" dataDxfId="70"/>
    <tableColumn id="2" xr3:uid="{CDA1C060-F19B-44D0-A17B-0DBD85487A73}" name="House" dataDxfId="69"/>
    <tableColumn id="3" xr3:uid="{958815B8-DC64-42D1-82D9-553135028559}" name="Main Skill 1 (+)" dataDxfId="68"/>
    <tableColumn id="4" xr3:uid="{FFCC0946-9868-4541-9CD2-C57A2B7EEB77}" name="Main Skill 2 (+)" dataDxfId="67"/>
    <tableColumn id="5" xr3:uid="{861C78E3-15E6-4A35-8E56-870E1DAF1119}" name="Main Skill 3 (+)" dataDxfId="66"/>
    <tableColumn id="6" xr3:uid="{445E968A-D0EF-46C7-9C11-665630F55C58}" name="Sub Skill 1 (+)" dataDxfId="65"/>
    <tableColumn id="7" xr3:uid="{98EEF1CF-203F-4416-94BC-6CDF2CD4C5B0}" name="Sub Skill 2 (+)" dataDxfId="64"/>
    <tableColumn id="20" xr3:uid="{F694E839-CE39-4AE7-A8CF-59D72312B8A8}" name="Sub Skill 3 (+)" dataDxfId="63"/>
    <tableColumn id="18" xr3:uid="{59B74ACB-C461-4B4D-BFF8-D677620468D3}" name="Main Skill 1 (-)" dataDxfId="62"/>
    <tableColumn id="19" xr3:uid="{18F4333C-B961-46E2-94EA-31DEDE0B1B7A}" name="Main Skill 2 (-)" dataDxfId="61"/>
    <tableColumn id="24" xr3:uid="{30068EFD-D7CB-416C-9395-923269BA6454}" name="Main Skill 3 (-)" dataDxfId="60"/>
    <tableColumn id="21" xr3:uid="{C12C6D1B-AF1C-4AFF-A6CC-15C5DADE17D4}" name="Sub Skill 1 (-)" dataDxfId="59"/>
    <tableColumn id="22" xr3:uid="{930F648B-48A1-4974-9EAE-918B0335C0E0}" name="Sub Skill 2 (-)" dataDxfId="58"/>
    <tableColumn id="25" xr3:uid="{E77A6ECD-6590-43F2-A155-DFB2C3E9BFF1}" name="Sub Skill 3 (-)" dataDxfId="57"/>
    <tableColumn id="26" xr3:uid="{7E93E103-C97B-4DD4-BB26-DE7829451989}" name="Temp" dataDxfId="56"/>
    <tableColumn id="8" xr3:uid="{D7557A8D-10CF-413B-8753-DAB507714352}" name="Hp" dataDxfId="55"/>
    <tableColumn id="9" xr3:uid="{9C8A2881-ABCA-46E4-A3F8-8E65776F2F83}" name="Str" dataDxfId="54"/>
    <tableColumn id="10" xr3:uid="{43102FAE-4159-455D-B8C9-ABA42B18F4C1}" name="Mag" dataDxfId="53"/>
    <tableColumn id="11" xr3:uid="{9A02E39D-1DDC-45EC-845B-FF77ADFB3E9F}" name="Dex" dataDxfId="52"/>
    <tableColumn id="12" xr3:uid="{520FDFF2-E3C8-4A64-9D85-4DD311A2E1F1}" name="Spd" dataDxfId="51"/>
    <tableColumn id="13" xr3:uid="{F054AA41-949F-4B45-A79F-3E47BDFE1A6F}" name="Luck" dataDxfId="50"/>
    <tableColumn id="14" xr3:uid="{ADBAC5DD-723F-49BF-8D0B-DC5464EB199E}" name="Def" dataDxfId="49"/>
    <tableColumn id="15" xr3:uid="{36495E43-35B8-4256-8187-727D8043886A}" name="Res" dataDxfId="48"/>
    <tableColumn id="17" xr3:uid="{99C568EC-6B1D-4227-8EE6-B48D23418C95}" name="Charm" dataDxfId="4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39A9F1-1E05-44DB-85E9-D7E15C503E07}" name="Growth_Rates_Table" displayName="Growth_Rates_Table" ref="A2:X36" tableType="queryTable" totalsRowShown="0" headerRowDxfId="41" dataDxfId="40" tableBorderDxfId="39">
  <autoFilter ref="A2:X36" xr:uid="{A3DBEBA3-61F7-4021-B82A-3673E0D602C1}"/>
  <tableColumns count="24">
    <tableColumn id="1" xr3:uid="{39F49BED-DF72-49F0-8A42-4BBAD1A377A4}" uniqueName="1" name="Name" queryTableFieldId="1" dataDxfId="38"/>
    <tableColumn id="2" xr3:uid="{85E79D42-4705-44D7-BEE4-1B46F890CCEE}" uniqueName="2" name="House" queryTableFieldId="2" dataDxfId="37"/>
    <tableColumn id="3" xr3:uid="{0503846A-878B-4D01-9668-B7EFC3B2AFB3}" uniqueName="3" name="Main Skill 1 (+)" queryTableFieldId="3" dataDxfId="36"/>
    <tableColumn id="4" xr3:uid="{50562484-C323-467E-A2B5-A99BC4143CA0}" uniqueName="4" name="Main Skill 2 (+)" queryTableFieldId="4" dataDxfId="35"/>
    <tableColumn id="5" xr3:uid="{5AF1AA5F-79E5-4A07-AED7-C6DEB2F5AF4B}" uniqueName="5" name="Main Skill 3 (+)" queryTableFieldId="5" dataDxfId="34"/>
    <tableColumn id="8" xr3:uid="{027489E5-AF1E-4BA0-9D9A-9BF695EA7976}" uniqueName="8" name="Sub Skill 1 (+)" queryTableFieldId="8" dataDxfId="33"/>
    <tableColumn id="9" xr3:uid="{6AEEE08B-BCBB-41F2-8BF7-17BDCAB1E6B5}" uniqueName="9" name="Sub Skill 2 (+)" queryTableFieldId="9" dataDxfId="32"/>
    <tableColumn id="20" xr3:uid="{5CD3F381-0DCA-41D9-BA08-E862C291E901}" uniqueName="20" name="Sub Skill 3 (+)" queryTableFieldId="20" dataDxfId="31"/>
    <tableColumn id="6" xr3:uid="{E3B9F96A-3C3D-4DC3-961E-333F58708D9B}" uniqueName="6" name="Main Skill 1 (-)" queryTableFieldId="6" dataDxfId="30"/>
    <tableColumn id="7" xr3:uid="{A00E0E4C-068B-4A6C-97E0-ABDA5F863E53}" uniqueName="7" name="Main Skill 2 (-)" queryTableFieldId="7" dataDxfId="29"/>
    <tableColumn id="21" xr3:uid="{704912F8-1952-4BB8-B84E-C7A6A52E5682}" uniqueName="21" name="Main Skill 3 (-)" queryTableFieldId="21" dataDxfId="28"/>
    <tableColumn id="22" xr3:uid="{65C4222E-5A45-466A-89F4-E13C9FC5FEE3}" uniqueName="22" name="Sub Skill 1 (-)" queryTableFieldId="24" dataDxfId="27"/>
    <tableColumn id="23" xr3:uid="{4E1F796B-BAB5-4FBC-9F6A-B07E90B24C93}" uniqueName="23" name="Sub Skill 2 (-)" queryTableFieldId="23" dataDxfId="26"/>
    <tableColumn id="24" xr3:uid="{E4BC9CA3-81F2-4A8B-B7FA-02130EC6E56D}" uniqueName="24" name="Sub Skill 3 (-)" queryTableFieldId="22" dataDxfId="25"/>
    <tableColumn id="25" xr3:uid="{6C84245A-CC07-4B69-A9AA-C694BBE13AAD}" uniqueName="25" name="Temp" queryTableFieldId="28" dataDxfId="24"/>
    <tableColumn id="10" xr3:uid="{52210A97-8677-49C7-A629-A13775420EE6}" uniqueName="10" name="Hp" queryTableFieldId="10" dataDxfId="23"/>
    <tableColumn id="11" xr3:uid="{A64EB4FE-8353-4558-A9CB-D8C9EBCD0688}" uniqueName="11" name="Str" queryTableFieldId="11" dataDxfId="22"/>
    <tableColumn id="12" xr3:uid="{0060A056-B332-4BBA-9580-6CDD212FC994}" uniqueName="12" name="Mag" queryTableFieldId="12" dataDxfId="21"/>
    <tableColumn id="13" xr3:uid="{50EB6772-B019-4505-8967-540B9CC85ED0}" uniqueName="13" name="Dex" queryTableFieldId="13" dataDxfId="20"/>
    <tableColumn id="14" xr3:uid="{535BFC79-2E85-433A-B7EB-4FA89F7A5D6A}" uniqueName="14" name="Spd" queryTableFieldId="14" dataDxfId="19"/>
    <tableColumn id="15" xr3:uid="{318FC740-8679-4923-8A78-113FEFEF35A8}" uniqueName="15" name="Luck" queryTableFieldId="15" dataDxfId="18"/>
    <tableColumn id="16" xr3:uid="{63BC2B06-CCBA-4FD7-AF68-8F5DAA66447D}" uniqueName="16" name="Def" queryTableFieldId="16" dataDxfId="17"/>
    <tableColumn id="17" xr3:uid="{D5F3C7C5-68A7-4178-AEB3-BF2DC0DBFE95}" uniqueName="17" name="Res" queryTableFieldId="17" dataDxfId="16"/>
    <tableColumn id="19" xr3:uid="{EE1DBBCE-5B4A-437F-B537-7F7F76E90DA5}" uniqueName="19" name="Charm" queryTableFieldId="19" dataDxfId="15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30A2D0-50A4-4DCB-9316-18437972D876}" name="Class_Growth_Rates" displayName="Class_Growth_Rates" ref="A1:J48" totalsRowShown="0" headerRowDxfId="14" dataDxfId="12" headerRowBorderDxfId="13" tableBorderDxfId="11" totalsRowBorderDxfId="10">
  <autoFilter ref="A1:J48" xr:uid="{D09A235F-DB47-49B6-9C70-1822244F1E26}"/>
  <tableColumns count="10">
    <tableColumn id="1" xr3:uid="{1D891796-D9BC-444A-A5A9-AC89697E7BBA}" name="Class" dataDxfId="9"/>
    <tableColumn id="2" xr3:uid="{58232A7C-69FD-4CC7-A395-6653A87691D3}" name="Hp" dataDxfId="8"/>
    <tableColumn id="3" xr3:uid="{FFBE31EC-6FE2-43A0-B60B-AD3A010B89B4}" name="Str" dataDxfId="7"/>
    <tableColumn id="4" xr3:uid="{28EB4C5E-F344-402E-AAE9-59BB09E2373B}" name="Mag" dataDxfId="6"/>
    <tableColumn id="5" xr3:uid="{806EA4E8-CEC7-4DCF-8BA3-A39BE8E42548}" name="Dex" dataDxfId="5"/>
    <tableColumn id="6" xr3:uid="{4F68C380-0706-4CF9-BF4F-3DFB8B8CE2C2}" name="Spd" dataDxfId="4"/>
    <tableColumn id="7" xr3:uid="{C7AB760C-A45C-430C-97D0-2B1C914539F8}" name="Luck" dataDxfId="3"/>
    <tableColumn id="8" xr3:uid="{A45A439B-39A0-47C0-8D26-3443781DF8A8}" name="Def" dataDxfId="2"/>
    <tableColumn id="9" xr3:uid="{1834EF58-4F83-47D3-AEF1-B30FE8068E85}" name="Res" dataDxfId="1"/>
    <tableColumn id="11" xr3:uid="{B77F1F4E-12F6-4DF6-95C3-1166EB34DF7C}" name="Charm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644A-ACE2-4398-8841-B994CAD9DD87}">
  <sheetPr>
    <tabColor rgb="FF92D050"/>
  </sheetPr>
  <dimension ref="A1:AA18"/>
  <sheetViews>
    <sheetView tabSelected="1" workbookViewId="0">
      <selection activeCell="A5" sqref="A5"/>
    </sheetView>
  </sheetViews>
  <sheetFormatPr baseColWidth="10" defaultColWidth="9.1640625" defaultRowHeight="16" x14ac:dyDescent="0.2"/>
  <cols>
    <col min="1" max="1" width="4.83203125" style="11" bestFit="1" customWidth="1"/>
    <col min="2" max="2" width="13.5" style="11" bestFit="1" customWidth="1"/>
    <col min="3" max="3" width="11.5" style="11" bestFit="1" customWidth="1"/>
    <col min="4" max="4" width="24" style="11" bestFit="1" customWidth="1"/>
    <col min="5" max="5" width="11.5" style="11" bestFit="1" customWidth="1"/>
    <col min="6" max="6" width="24" style="11" bestFit="1" customWidth="1"/>
    <col min="7" max="7" width="17.1640625" style="11" bestFit="1" customWidth="1"/>
    <col min="8" max="8" width="24" style="11" bestFit="1" customWidth="1"/>
    <col min="9" max="9" width="14.6640625" style="11" bestFit="1" customWidth="1"/>
    <col min="10" max="10" width="24" style="11" bestFit="1" customWidth="1"/>
    <col min="11" max="11" width="15" style="11" bestFit="1" customWidth="1"/>
    <col min="12" max="12" width="24" style="11" bestFit="1" customWidth="1"/>
    <col min="13" max="13" width="13.5" style="11" bestFit="1" customWidth="1"/>
    <col min="14" max="14" width="9.1640625" style="11"/>
    <col min="15" max="15" width="12.33203125" style="11" bestFit="1" customWidth="1"/>
    <col min="16" max="17" width="6.6640625" style="11" bestFit="1" customWidth="1"/>
    <col min="18" max="18" width="8.1640625" style="11" bestFit="1" customWidth="1"/>
    <col min="19" max="19" width="7.83203125" style="11" bestFit="1" customWidth="1"/>
    <col min="20" max="20" width="8" style="11" bestFit="1" customWidth="1"/>
    <col min="21" max="21" width="9" style="11" bestFit="1" customWidth="1"/>
    <col min="22" max="22" width="7.33203125" style="11" bestFit="1" customWidth="1"/>
    <col min="23" max="23" width="7.83203125" style="11" bestFit="1" customWidth="1"/>
    <col min="24" max="24" width="10.83203125" style="11" bestFit="1" customWidth="1"/>
    <col min="25" max="25" width="6.5" style="11" bestFit="1" customWidth="1"/>
    <col min="26" max="26" width="9.1640625" style="11"/>
    <col min="27" max="27" width="24.5" style="11" bestFit="1" customWidth="1"/>
    <col min="28" max="28" width="36" style="11" bestFit="1" customWidth="1"/>
    <col min="29" max="16384" width="9.1640625" style="11"/>
  </cols>
  <sheetData>
    <row r="1" spans="1:27" x14ac:dyDescent="0.2">
      <c r="A1" s="106" t="s">
        <v>148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15"/>
    </row>
    <row r="2" spans="1:27" x14ac:dyDescent="0.2">
      <c r="A2" s="107" t="s">
        <v>149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</row>
    <row r="3" spans="1:27" x14ac:dyDescent="0.2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9"/>
    </row>
    <row r="4" spans="1:27" ht="17" thickBot="1" x14ac:dyDescent="0.25">
      <c r="A4" s="110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2"/>
    </row>
    <row r="5" spans="1:27" ht="17" thickBot="1" x14ac:dyDescent="0.25"/>
    <row r="6" spans="1:27" x14ac:dyDescent="0.2">
      <c r="A6" s="8" t="s">
        <v>137</v>
      </c>
      <c r="B6" s="9" t="s">
        <v>0</v>
      </c>
      <c r="C6" s="9" t="s">
        <v>132</v>
      </c>
      <c r="D6" s="9" t="s">
        <v>141</v>
      </c>
      <c r="E6" s="9" t="s">
        <v>133</v>
      </c>
      <c r="F6" s="9" t="s">
        <v>142</v>
      </c>
      <c r="G6" s="9" t="s">
        <v>134</v>
      </c>
      <c r="H6" s="9" t="s">
        <v>143</v>
      </c>
      <c r="I6" s="9" t="s">
        <v>135</v>
      </c>
      <c r="J6" s="9" t="s">
        <v>144</v>
      </c>
      <c r="K6" s="9" t="s">
        <v>139</v>
      </c>
      <c r="L6" s="9" t="s">
        <v>145</v>
      </c>
      <c r="M6" s="10" t="s">
        <v>136</v>
      </c>
      <c r="O6" s="12" t="s">
        <v>0</v>
      </c>
      <c r="P6" s="9" t="s">
        <v>2</v>
      </c>
      <c r="Q6" s="9" t="s">
        <v>3</v>
      </c>
      <c r="R6" s="9" t="s">
        <v>4</v>
      </c>
      <c r="S6" s="9" t="s">
        <v>5</v>
      </c>
      <c r="T6" s="9" t="s">
        <v>6</v>
      </c>
      <c r="U6" s="9" t="s">
        <v>7</v>
      </c>
      <c r="V6" s="9" t="s">
        <v>8</v>
      </c>
      <c r="W6" s="9" t="s">
        <v>9</v>
      </c>
      <c r="X6" s="9" t="s">
        <v>10</v>
      </c>
      <c r="Y6" s="10" t="s">
        <v>138</v>
      </c>
      <c r="Z6" s="13"/>
      <c r="AA6" s="14" t="s">
        <v>146</v>
      </c>
    </row>
    <row r="7" spans="1:27" x14ac:dyDescent="0.2">
      <c r="A7" s="16">
        <v>1</v>
      </c>
      <c r="B7" s="2" t="s">
        <v>49</v>
      </c>
      <c r="C7" s="3" t="s">
        <v>107</v>
      </c>
      <c r="D7" s="4">
        <v>5</v>
      </c>
      <c r="E7" s="3" t="s">
        <v>83</v>
      </c>
      <c r="F7" s="4">
        <v>5</v>
      </c>
      <c r="G7" s="3" t="s">
        <v>96</v>
      </c>
      <c r="H7" s="4">
        <v>10</v>
      </c>
      <c r="I7" s="3" t="s">
        <v>85</v>
      </c>
      <c r="J7" s="4">
        <v>10</v>
      </c>
      <c r="K7" s="3" t="s">
        <v>99</v>
      </c>
      <c r="L7" s="4">
        <v>10</v>
      </c>
      <c r="M7" s="17">
        <f>SUM(Class_Lv_Inputs_Table[[#This Row],['# of Lvs @ Class 1]],Class_Lv_Inputs_Table[[#This Row],['# of Lvs @ Class 2]],Class_Lv_Inputs_Table[[#This Row],['# of Lvs @ Class 3]],Class_Lv_Inputs_Table[[#This Row],['# of Lvs @ Class 4]],Class_Lv_Inputs_Table[[#This Row],['# of Lvs @ Class 5]])</f>
        <v>40</v>
      </c>
      <c r="O7" s="18" t="str">
        <f>B7</f>
        <v>Ingrid</v>
      </c>
      <c r="P7" s="19">
        <f>INDEX(Base_Stats_Table[#All],MATCH(Stats_Calc_Table[[#This Row],[Name]],Base_Stats_Table[Name],0) + 1, MATCH(Stats_Calc_Table[[#Headers],[Hp]],Base_Stats_Table[#Headers],0))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</f>
        <v>50.5</v>
      </c>
      <c r="Q7" s="19">
        <f>INDEX(Base_Stats_Table[#All],MATCH(Stats_Calc_Table[[#This Row],[Name]],Base_Stats_Table[Name],0) + 1, MATCH(Stats_Calc_Table[[#Headers],[Str]],Base_Stats_Table[#Headers],0))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</f>
        <v>24</v>
      </c>
      <c r="R7" s="19">
        <f>INDEX(Base_Stats_Table[#All],MATCH(Stats_Calc_Table[[#This Row],[Name]],Base_Stats_Table[Name],0) + 1, MATCH(Stats_Calc_Table[[#Headers],[Mag]],Base_Stats_Table[#Headers],0))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</f>
        <v>20</v>
      </c>
      <c r="S7" s="19">
        <f>INDEX(Base_Stats_Table[#All],MATCH(Stats_Calc_Table[[#This Row],[Name]],Base_Stats_Table[Name],0) + 1, MATCH(Stats_Calc_Table[[#Headers],[Dex]],Base_Stats_Table[#Headers],0))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</f>
        <v>22</v>
      </c>
      <c r="T7" s="19">
        <f>INDEX(Base_Stats_Table[#All],MATCH(Stats_Calc_Table[[#This Row],[Name]],Base_Stats_Table[Name],0) + 1, MATCH(Stats_Calc_Table[[#Headers],[Spd]],Base_Stats_Table[#Headers],0))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</f>
        <v>37.25</v>
      </c>
      <c r="U7" s="19">
        <f>INDEX(Base_Stats_Table[#All],MATCH(Stats_Calc_Table[[#This Row],[Name]],Base_Stats_Table[Name],0) + 1, MATCH(Stats_Calc_Table[[#Headers],[Luck]],Base_Stats_Table[#Headers],0))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</f>
        <v>24</v>
      </c>
      <c r="V7" s="19">
        <f>INDEX(Base_Stats_Table[#All],MATCH(Stats_Calc_Table[[#This Row],[Name]],Base_Stats_Table[Name],0) + 1, MATCH(Stats_Calc_Table[[#Headers],[Def]],Base_Stats_Table[#Headers],0))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</f>
        <v>17</v>
      </c>
      <c r="W7" s="19">
        <f>INDEX(Base_Stats_Table[#All],MATCH(Stats_Calc_Table[[#This Row],[Name]],Base_Stats_Table[Name],0) + 1, MATCH(Stats_Calc_Table[[#Headers],[Res]],Base_Stats_Table[#Headers],0))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</f>
        <v>24.25</v>
      </c>
      <c r="X7" s="19">
        <f>INDEX(Base_Stats_Table[#All],MATCH(Stats_Calc_Table[[#This Row],[Name]],Base_Stats_Table[Name],0) + 1, MATCH(Stats_Calc_Table[[#Headers],[Charm]],Base_Stats_Table[#Headers],0))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</f>
        <v>29</v>
      </c>
      <c r="Y7" s="17">
        <f t="shared" ref="Y7:Y18" si="0">M7</f>
        <v>40</v>
      </c>
      <c r="Z7" s="13"/>
      <c r="AA7" s="20">
        <f>SUM(Stats_Calc_Table[[#This Row],[Hp]:[Res]])</f>
        <v>219</v>
      </c>
    </row>
    <row r="8" spans="1:27" x14ac:dyDescent="0.2">
      <c r="A8" s="16">
        <v>2</v>
      </c>
      <c r="B8" s="2" t="s">
        <v>48</v>
      </c>
      <c r="C8" s="3" t="s">
        <v>107</v>
      </c>
      <c r="D8" s="4">
        <v>5</v>
      </c>
      <c r="E8" s="3" t="s">
        <v>88</v>
      </c>
      <c r="F8" s="4">
        <v>5</v>
      </c>
      <c r="G8" s="3" t="s">
        <v>89</v>
      </c>
      <c r="H8" s="4">
        <v>10</v>
      </c>
      <c r="I8" s="3" t="s">
        <v>90</v>
      </c>
      <c r="J8" s="4">
        <v>10</v>
      </c>
      <c r="K8" s="3" t="s">
        <v>101</v>
      </c>
      <c r="L8" s="4">
        <v>10</v>
      </c>
      <c r="M8" s="17">
        <f>SUM(Class_Lv_Inputs_Table[[#This Row],['# of Lvs @ Class 1]],Class_Lv_Inputs_Table[[#This Row],['# of Lvs @ Class 2]],Class_Lv_Inputs_Table[[#This Row],['# of Lvs @ Class 3]],Class_Lv_Inputs_Table[[#This Row],['# of Lvs @ Class 4]],Class_Lv_Inputs_Table[[#This Row],['# of Lvs @ Class 5]])</f>
        <v>40</v>
      </c>
      <c r="O8" s="18" t="str">
        <f>B8</f>
        <v>Sylvain</v>
      </c>
      <c r="P8" s="19">
        <f>INDEX(Base_Stats_Table[#All],MATCH(Stats_Calc_Table[[#This Row],[Name]],Base_Stats_Table[Name],0) + 1, MATCH(Stats_Calc_Table[[#Headers],[Hp]],Base_Stats_Table[#Headers],0))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</f>
        <v>57.5</v>
      </c>
      <c r="Q8" s="19">
        <f>INDEX(Base_Stats_Table[#All],MATCH(Stats_Calc_Table[[#This Row],[Name]],Base_Stats_Table[Name],0) + 1, MATCH(Stats_Calc_Table[[#Headers],[Str]],Base_Stats_Table[#Headers],0))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</f>
        <v>30.25</v>
      </c>
      <c r="R8" s="19">
        <f>INDEX(Base_Stats_Table[#All],MATCH(Stats_Calc_Table[[#This Row],[Name]],Base_Stats_Table[Name],0) + 1, MATCH(Stats_Calc_Table[[#Headers],[Mag]],Base_Stats_Table[#Headers],0))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</f>
        <v>16</v>
      </c>
      <c r="S8" s="19">
        <f>INDEX(Base_Stats_Table[#All],MATCH(Stats_Calc_Table[[#This Row],[Name]],Base_Stats_Table[Name],0) + 1, MATCH(Stats_Calc_Table[[#Headers],[Dex]],Base_Stats_Table[#Headers],0))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</f>
        <v>19.5</v>
      </c>
      <c r="T8" s="19">
        <f>INDEX(Base_Stats_Table[#All],MATCH(Stats_Calc_Table[[#This Row],[Name]],Base_Stats_Table[Name],0) + 1, MATCH(Stats_Calc_Table[[#Headers],[Spd]],Base_Stats_Table[#Headers],0))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</f>
        <v>28</v>
      </c>
      <c r="U8" s="19">
        <f>INDEX(Base_Stats_Table[#All],MATCH(Stats_Calc_Table[[#This Row],[Name]],Base_Stats_Table[Name],0) + 1, MATCH(Stats_Calc_Table[[#Headers],[Luck]],Base_Stats_Table[#Headers],0))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</f>
        <v>20</v>
      </c>
      <c r="V8" s="19">
        <f>INDEX(Base_Stats_Table[#All],MATCH(Stats_Calc_Table[[#This Row],[Name]],Base_Stats_Table[Name],0) + 1, MATCH(Stats_Calc_Table[[#Headers],[Def]],Base_Stats_Table[#Headers],0))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</f>
        <v>23.5</v>
      </c>
      <c r="W8" s="19">
        <f>INDEX(Base_Stats_Table[#All],MATCH(Stats_Calc_Table[[#This Row],[Name]],Base_Stats_Table[Name],0) + 1, MATCH(Stats_Calc_Table[[#Headers],[Res]],Base_Stats_Table[#Headers],0))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</f>
        <v>11.25</v>
      </c>
      <c r="X8" s="19">
        <f>INDEX(Base_Stats_Table[#All],MATCH(Stats_Calc_Table[[#This Row],[Name]],Base_Stats_Table[Name],0) + 1, MATCH(Stats_Calc_Table[[#Headers],[Charm]],Base_Stats_Table[#Headers],0))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</f>
        <v>25</v>
      </c>
      <c r="Y8" s="17">
        <f t="shared" si="0"/>
        <v>40</v>
      </c>
      <c r="Z8" s="13"/>
      <c r="AA8" s="20">
        <f>SUM(Stats_Calc_Table[[#This Row],[Hp]:[Res]])</f>
        <v>206</v>
      </c>
    </row>
    <row r="9" spans="1:27" x14ac:dyDescent="0.2">
      <c r="A9" s="16">
        <v>3</v>
      </c>
      <c r="B9" s="2" t="s">
        <v>47</v>
      </c>
      <c r="C9" s="3" t="s">
        <v>107</v>
      </c>
      <c r="D9" s="4">
        <v>5</v>
      </c>
      <c r="E9" s="3" t="s">
        <v>95</v>
      </c>
      <c r="F9" s="4">
        <v>5</v>
      </c>
      <c r="G9" s="3" t="s">
        <v>104</v>
      </c>
      <c r="H9" s="4">
        <v>10</v>
      </c>
      <c r="I9" s="3" t="s">
        <v>122</v>
      </c>
      <c r="J9" s="4">
        <v>10</v>
      </c>
      <c r="K9" s="3" t="s">
        <v>131</v>
      </c>
      <c r="L9" s="4">
        <v>10</v>
      </c>
      <c r="M9" s="17">
        <f>SUM(Class_Lv_Inputs_Table[[#This Row],['# of Lvs @ Class 1]],Class_Lv_Inputs_Table[[#This Row],['# of Lvs @ Class 2]],Class_Lv_Inputs_Table[[#This Row],['# of Lvs @ Class 3]],Class_Lv_Inputs_Table[[#This Row],['# of Lvs @ Class 4]],Class_Lv_Inputs_Table[[#This Row],['# of Lvs @ Class 5]])</f>
        <v>40</v>
      </c>
      <c r="O9" s="18" t="str">
        <f t="shared" ref="O9:O18" si="1">B9</f>
        <v>Annette</v>
      </c>
      <c r="P9" s="19">
        <f>INDEX(Base_Stats_Table[#All],MATCH(Stats_Calc_Table[[#This Row],[Name]],Base_Stats_Table[Name],0) + 1, MATCH(Stats_Calc_Table[[#Headers],[Hp]],Base_Stats_Table[#Headers],0))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</f>
        <v>35.75</v>
      </c>
      <c r="Q9" s="19">
        <f>INDEX(Base_Stats_Table[#All],MATCH(Stats_Calc_Table[[#This Row],[Name]],Base_Stats_Table[Name],0) + 1, MATCH(Stats_Calc_Table[[#Headers],[Str]],Base_Stats_Table[#Headers],0))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</f>
        <v>17.5</v>
      </c>
      <c r="R9" s="19">
        <f>INDEX(Base_Stats_Table[#All],MATCH(Stats_Calc_Table[[#This Row],[Name]],Base_Stats_Table[Name],0) + 1, MATCH(Stats_Calc_Table[[#Headers],[Mag]],Base_Stats_Table[#Headers],0))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</f>
        <v>34</v>
      </c>
      <c r="S9" s="19">
        <f>INDEX(Base_Stats_Table[#All],MATCH(Stats_Calc_Table[[#This Row],[Name]],Base_Stats_Table[Name],0) + 1, MATCH(Stats_Calc_Table[[#Headers],[Dex]],Base_Stats_Table[#Headers],0))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</f>
        <v>28.5</v>
      </c>
      <c r="T9" s="19">
        <f>INDEX(Base_Stats_Table[#All],MATCH(Stats_Calc_Table[[#This Row],[Name]],Base_Stats_Table[Name],0) + 1, MATCH(Stats_Calc_Table[[#Headers],[Spd]],Base_Stats_Table[#Headers],0))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</f>
        <v>21</v>
      </c>
      <c r="U9" s="19">
        <f>INDEX(Base_Stats_Table[#All],MATCH(Stats_Calc_Table[[#This Row],[Name]],Base_Stats_Table[Name],0) + 1, MATCH(Stats_Calc_Table[[#Headers],[Luck]],Base_Stats_Table[#Headers],0))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</f>
        <v>20</v>
      </c>
      <c r="V9" s="19">
        <f>INDEX(Base_Stats_Table[#All],MATCH(Stats_Calc_Table[[#This Row],[Name]],Base_Stats_Table[Name],0) + 1, MATCH(Stats_Calc_Table[[#Headers],[Def]],Base_Stats_Table[#Headers],0))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</f>
        <v>12</v>
      </c>
      <c r="W9" s="19">
        <f>INDEX(Base_Stats_Table[#All],MATCH(Stats_Calc_Table[[#This Row],[Name]],Base_Stats_Table[Name],0) + 1, MATCH(Stats_Calc_Table[[#Headers],[Res]],Base_Stats_Table[#Headers],0))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</f>
        <v>17.75</v>
      </c>
      <c r="X9" s="19">
        <f>INDEX(Base_Stats_Table[#All],MATCH(Stats_Calc_Table[[#This Row],[Name]],Base_Stats_Table[Name],0) + 1, MATCH(Stats_Calc_Table[[#Headers],[Charm]],Base_Stats_Table[#Headers],0))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</f>
        <v>22.5</v>
      </c>
      <c r="Y9" s="17">
        <f t="shared" si="0"/>
        <v>40</v>
      </c>
      <c r="Z9" s="13"/>
      <c r="AA9" s="20">
        <f>SUM(Stats_Calc_Table[[#This Row],[Hp]:[Res]])</f>
        <v>186.5</v>
      </c>
    </row>
    <row r="10" spans="1:27" x14ac:dyDescent="0.2">
      <c r="A10" s="16">
        <v>4</v>
      </c>
      <c r="B10" s="2" t="s">
        <v>46</v>
      </c>
      <c r="C10" s="3" t="s">
        <v>107</v>
      </c>
      <c r="D10" s="4">
        <v>5</v>
      </c>
      <c r="E10" s="3" t="s">
        <v>88</v>
      </c>
      <c r="F10" s="4">
        <v>5</v>
      </c>
      <c r="G10" s="3" t="s">
        <v>93</v>
      </c>
      <c r="H10" s="4">
        <v>10</v>
      </c>
      <c r="I10" s="3" t="s">
        <v>94</v>
      </c>
      <c r="J10" s="4">
        <v>20</v>
      </c>
      <c r="K10" s="3"/>
      <c r="L10" s="4"/>
      <c r="M10" s="17">
        <f>SUM(Class_Lv_Inputs_Table[[#This Row],['# of Lvs @ Class 1]],Class_Lv_Inputs_Table[[#This Row],['# of Lvs @ Class 2]],Class_Lv_Inputs_Table[[#This Row],['# of Lvs @ Class 3]],Class_Lv_Inputs_Table[[#This Row],['# of Lvs @ Class 4]],Class_Lv_Inputs_Table[[#This Row],['# of Lvs @ Class 5]])</f>
        <v>40</v>
      </c>
      <c r="O10" s="18" t="str">
        <f t="shared" si="1"/>
        <v>Ashe</v>
      </c>
      <c r="P10" s="19">
        <f>INDEX(Base_Stats_Table[#All],MATCH(Stats_Calc_Table[[#This Row],[Name]],Base_Stats_Table[Name],0) + 1, MATCH(Stats_Calc_Table[[#Headers],[Hp]],Base_Stats_Table[#Headers],0))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</f>
        <v>42.5</v>
      </c>
      <c r="Q10" s="19">
        <f>INDEX(Base_Stats_Table[#All],MATCH(Stats_Calc_Table[[#This Row],[Name]],Base_Stats_Table[Name],0) + 1, MATCH(Stats_Calc_Table[[#Headers],[Str]],Base_Stats_Table[#Headers],0))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</f>
        <v>24.25</v>
      </c>
      <c r="R10" s="19">
        <f>INDEX(Base_Stats_Table[#All],MATCH(Stats_Calc_Table[[#This Row],[Name]],Base_Stats_Table[Name],0) + 1, MATCH(Stats_Calc_Table[[#Headers],[Mag]],Base_Stats_Table[#Headers],0))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</f>
        <v>15</v>
      </c>
      <c r="S10" s="19">
        <f>INDEX(Base_Stats_Table[#All],MATCH(Stats_Calc_Table[[#This Row],[Name]],Base_Stats_Table[Name],0) + 1, MATCH(Stats_Calc_Table[[#Headers],[Dex]],Base_Stats_Table[#Headers],0))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</f>
        <v>34</v>
      </c>
      <c r="T10" s="19">
        <f>INDEX(Base_Stats_Table[#All],MATCH(Stats_Calc_Table[[#This Row],[Name]],Base_Stats_Table[Name],0) + 1, MATCH(Stats_Calc_Table[[#Headers],[Spd]],Base_Stats_Table[#Headers],0))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</f>
        <v>29</v>
      </c>
      <c r="U10" s="19">
        <f>INDEX(Base_Stats_Table[#All],MATCH(Stats_Calc_Table[[#This Row],[Name]],Base_Stats_Table[Name],0) + 1, MATCH(Stats_Calc_Table[[#Headers],[Luck]],Base_Stats_Table[#Headers],0))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</f>
        <v>24</v>
      </c>
      <c r="V10" s="19">
        <f>INDEX(Base_Stats_Table[#All],MATCH(Stats_Calc_Table[[#This Row],[Name]],Base_Stats_Table[Name],0) + 1, MATCH(Stats_Calc_Table[[#Headers],[Def]],Base_Stats_Table[#Headers],0))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</f>
        <v>13</v>
      </c>
      <c r="W10" s="19">
        <f>INDEX(Base_Stats_Table[#All],MATCH(Stats_Calc_Table[[#This Row],[Name]],Base_Stats_Table[Name],0) + 1, MATCH(Stats_Calc_Table[[#Headers],[Res]],Base_Stats_Table[#Headers],0))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</f>
        <v>19.25</v>
      </c>
      <c r="X10" s="19">
        <f>INDEX(Base_Stats_Table[#All],MATCH(Stats_Calc_Table[[#This Row],[Name]],Base_Stats_Table[Name],0) + 1, MATCH(Stats_Calc_Table[[#Headers],[Charm]],Base_Stats_Table[#Headers],0))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</f>
        <v>17</v>
      </c>
      <c r="Y10" s="17">
        <f t="shared" si="0"/>
        <v>40</v>
      </c>
      <c r="Z10" s="13"/>
      <c r="AA10" s="20">
        <f>SUM(Stats_Calc_Table[[#This Row],[Hp]:[Res]])</f>
        <v>201</v>
      </c>
    </row>
    <row r="11" spans="1:27" x14ac:dyDescent="0.2">
      <c r="A11" s="16">
        <v>5</v>
      </c>
      <c r="B11" s="2" t="s">
        <v>45</v>
      </c>
      <c r="C11" s="3" t="s">
        <v>107</v>
      </c>
      <c r="D11" s="4">
        <v>5</v>
      </c>
      <c r="E11" s="3" t="s">
        <v>95</v>
      </c>
      <c r="F11" s="4">
        <v>5</v>
      </c>
      <c r="G11" s="3" t="s">
        <v>104</v>
      </c>
      <c r="H11" s="4">
        <v>10</v>
      </c>
      <c r="I11" s="3" t="s">
        <v>102</v>
      </c>
      <c r="J11" s="4">
        <v>10</v>
      </c>
      <c r="K11" s="3" t="s">
        <v>131</v>
      </c>
      <c r="L11" s="4">
        <v>10</v>
      </c>
      <c r="M11" s="17">
        <f>SUM(Class_Lv_Inputs_Table[[#This Row],['# of Lvs @ Class 1]],Class_Lv_Inputs_Table[[#This Row],['# of Lvs @ Class 2]],Class_Lv_Inputs_Table[[#This Row],['# of Lvs @ Class 3]],Class_Lv_Inputs_Table[[#This Row],['# of Lvs @ Class 4]],Class_Lv_Inputs_Table[[#This Row],['# of Lvs @ Class 5]])</f>
        <v>40</v>
      </c>
      <c r="O11" s="18" t="str">
        <f t="shared" si="1"/>
        <v>Mercedes</v>
      </c>
      <c r="P11" s="19">
        <f>INDEX(Base_Stats_Table[#All],MATCH(Stats_Calc_Table[[#This Row],[Name]],Base_Stats_Table[Name],0) + 1, MATCH(Stats_Calc_Table[[#Headers],[Hp]],Base_Stats_Table[#Headers],0))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</f>
        <v>39.75</v>
      </c>
      <c r="Q11" s="19">
        <f>INDEX(Base_Stats_Table[#All],MATCH(Stats_Calc_Table[[#This Row],[Name]],Base_Stats_Table[Name],0) + 1, MATCH(Stats_Calc_Table[[#Headers],[Str]],Base_Stats_Table[#Headers],0))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</f>
        <v>15.5</v>
      </c>
      <c r="R11" s="19">
        <f>INDEX(Base_Stats_Table[#All],MATCH(Stats_Calc_Table[[#This Row],[Name]],Base_Stats_Table[Name],0) + 1, MATCH(Stats_Calc_Table[[#Headers],[Mag]],Base_Stats_Table[#Headers],0))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</f>
        <v>33</v>
      </c>
      <c r="S11" s="19">
        <f>INDEX(Base_Stats_Table[#All],MATCH(Stats_Calc_Table[[#This Row],[Name]],Base_Stats_Table[Name],0) + 1, MATCH(Stats_Calc_Table[[#Headers],[Dex]],Base_Stats_Table[#Headers],0))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</f>
        <v>25.5</v>
      </c>
      <c r="T11" s="19">
        <f>INDEX(Base_Stats_Table[#All],MATCH(Stats_Calc_Table[[#This Row],[Name]],Base_Stats_Table[Name],0) + 1, MATCH(Stats_Calc_Table[[#Headers],[Spd]],Base_Stats_Table[#Headers],0))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</f>
        <v>24</v>
      </c>
      <c r="U11" s="19">
        <f>INDEX(Base_Stats_Table[#All],MATCH(Stats_Calc_Table[[#This Row],[Name]],Base_Stats_Table[Name],0) + 1, MATCH(Stats_Calc_Table[[#Headers],[Luck]],Base_Stats_Table[#Headers],0))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</f>
        <v>18</v>
      </c>
      <c r="V11" s="19">
        <f>INDEX(Base_Stats_Table[#All],MATCH(Stats_Calc_Table[[#This Row],[Name]],Base_Stats_Table[Name],0) + 1, MATCH(Stats_Calc_Table[[#Headers],[Def]],Base_Stats_Table[#Headers],0))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</f>
        <v>14</v>
      </c>
      <c r="W11" s="19">
        <f>INDEX(Base_Stats_Table[#All],MATCH(Stats_Calc_Table[[#This Row],[Name]],Base_Stats_Table[Name],0) + 1, MATCH(Stats_Calc_Table[[#Headers],[Res]],Base_Stats_Table[#Headers],0))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</f>
        <v>28.75</v>
      </c>
      <c r="X11" s="19">
        <f>INDEX(Base_Stats_Table[#All],MATCH(Stats_Calc_Table[[#This Row],[Name]],Base_Stats_Table[Name],0) + 1, MATCH(Stats_Calc_Table[[#Headers],[Charm]],Base_Stats_Table[#Headers],0))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</f>
        <v>27</v>
      </c>
      <c r="Y11" s="17">
        <f t="shared" si="0"/>
        <v>40</v>
      </c>
      <c r="Z11" s="13"/>
      <c r="AA11" s="20">
        <f>SUM(Stats_Calc_Table[[#This Row],[Hp]:[Res]])</f>
        <v>198.5</v>
      </c>
    </row>
    <row r="12" spans="1:27" x14ac:dyDescent="0.2">
      <c r="A12" s="16">
        <v>6</v>
      </c>
      <c r="B12" s="2" t="s">
        <v>44</v>
      </c>
      <c r="C12" s="3" t="s">
        <v>107</v>
      </c>
      <c r="D12" s="4">
        <v>5</v>
      </c>
      <c r="E12" s="3" t="s">
        <v>83</v>
      </c>
      <c r="F12" s="4">
        <v>5</v>
      </c>
      <c r="G12" s="3" t="s">
        <v>84</v>
      </c>
      <c r="H12" s="4">
        <v>10</v>
      </c>
      <c r="I12" s="3" t="s">
        <v>85</v>
      </c>
      <c r="J12" s="4">
        <v>20</v>
      </c>
      <c r="K12" s="3"/>
      <c r="L12" s="4"/>
      <c r="M12" s="17">
        <f>SUM(Class_Lv_Inputs_Table[[#This Row],['# of Lvs @ Class 1]],Class_Lv_Inputs_Table[[#This Row],['# of Lvs @ Class 2]],Class_Lv_Inputs_Table[[#This Row],['# of Lvs @ Class 3]],Class_Lv_Inputs_Table[[#This Row],['# of Lvs @ Class 4]],Class_Lv_Inputs_Table[[#This Row],['# of Lvs @ Class 5]])</f>
        <v>40</v>
      </c>
      <c r="O12" s="18" t="str">
        <f t="shared" si="1"/>
        <v>Felix</v>
      </c>
      <c r="P12" s="19">
        <f>INDEX(Base_Stats_Table[#All],MATCH(Stats_Calc_Table[[#This Row],[Name]],Base_Stats_Table[Name],0) + 1, MATCH(Stats_Calc_Table[[#Headers],[Hp]],Base_Stats_Table[#Headers],0))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</f>
        <v>51.5</v>
      </c>
      <c r="Q12" s="19">
        <f>INDEX(Base_Stats_Table[#All],MATCH(Stats_Calc_Table[[#This Row],[Name]],Base_Stats_Table[Name],0) + 1, MATCH(Stats_Calc_Table[[#Headers],[Str]],Base_Stats_Table[#Headers],0))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</f>
        <v>34.5</v>
      </c>
      <c r="R12" s="19">
        <f>INDEX(Base_Stats_Table[#All],MATCH(Stats_Calc_Table[[#This Row],[Name]],Base_Stats_Table[Name],0) + 1, MATCH(Stats_Calc_Table[[#Headers],[Mag]],Base_Stats_Table[#Headers],0))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</f>
        <v>17</v>
      </c>
      <c r="S12" s="19">
        <f>INDEX(Base_Stats_Table[#All],MATCH(Stats_Calc_Table[[#This Row],[Name]],Base_Stats_Table[Name],0) + 1, MATCH(Stats_Calc_Table[[#Headers],[Dex]],Base_Stats_Table[#Headers],0))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</f>
        <v>24</v>
      </c>
      <c r="T12" s="19">
        <f>INDEX(Base_Stats_Table[#All],MATCH(Stats_Calc_Table[[#This Row],[Name]],Base_Stats_Table[Name],0) + 1, MATCH(Stats_Calc_Table[[#Headers],[Spd]],Base_Stats_Table[#Headers],0))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</f>
        <v>35.75</v>
      </c>
      <c r="U12" s="19">
        <f>INDEX(Base_Stats_Table[#All],MATCH(Stats_Calc_Table[[#This Row],[Name]],Base_Stats_Table[Name],0) + 1, MATCH(Stats_Calc_Table[[#Headers],[Luck]],Base_Stats_Table[#Headers],0))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</f>
        <v>21</v>
      </c>
      <c r="V12" s="19">
        <f>INDEX(Base_Stats_Table[#All],MATCH(Stats_Calc_Table[[#This Row],[Name]],Base_Stats_Table[Name],0) + 1, MATCH(Stats_Calc_Table[[#Headers],[Def]],Base_Stats_Table[#Headers],0))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</f>
        <v>17</v>
      </c>
      <c r="W12" s="19">
        <f>INDEX(Base_Stats_Table[#All],MATCH(Stats_Calc_Table[[#This Row],[Name]],Base_Stats_Table[Name],0) + 1, MATCH(Stats_Calc_Table[[#Headers],[Res]],Base_Stats_Table[#Headers],0))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</f>
        <v>9.25</v>
      </c>
      <c r="X12" s="19">
        <f>INDEX(Base_Stats_Table[#All],MATCH(Stats_Calc_Table[[#This Row],[Name]],Base_Stats_Table[Name],0) + 1, MATCH(Stats_Calc_Table[[#Headers],[Charm]],Base_Stats_Table[#Headers],0))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</f>
        <v>19</v>
      </c>
      <c r="Y12" s="17">
        <f t="shared" si="0"/>
        <v>40</v>
      </c>
      <c r="Z12" s="13"/>
      <c r="AA12" s="20">
        <f>SUM(Stats_Calc_Table[[#This Row],[Hp]:[Res]])</f>
        <v>210</v>
      </c>
    </row>
    <row r="13" spans="1:27" x14ac:dyDescent="0.2">
      <c r="A13" s="16">
        <v>7</v>
      </c>
      <c r="B13" s="2" t="s">
        <v>43</v>
      </c>
      <c r="C13" s="3" t="s">
        <v>107</v>
      </c>
      <c r="D13" s="4">
        <v>5</v>
      </c>
      <c r="E13" s="3" t="s">
        <v>88</v>
      </c>
      <c r="F13" s="4">
        <v>5</v>
      </c>
      <c r="G13" s="3" t="s">
        <v>91</v>
      </c>
      <c r="H13" s="4">
        <v>10</v>
      </c>
      <c r="I13" s="3" t="s">
        <v>92</v>
      </c>
      <c r="J13" s="4">
        <v>10</v>
      </c>
      <c r="K13" s="3" t="s">
        <v>100</v>
      </c>
      <c r="L13" s="4">
        <v>10</v>
      </c>
      <c r="M13" s="17">
        <f>SUM(Class_Lv_Inputs_Table[[#This Row],['# of Lvs @ Class 1]],Class_Lv_Inputs_Table[[#This Row],['# of Lvs @ Class 2]],Class_Lv_Inputs_Table[[#This Row],['# of Lvs @ Class 3]],Class_Lv_Inputs_Table[[#This Row],['# of Lvs @ Class 4]],Class_Lv_Inputs_Table[[#This Row],['# of Lvs @ Class 5]])</f>
        <v>40</v>
      </c>
      <c r="O13" s="18" t="str">
        <f t="shared" si="1"/>
        <v>Dedue</v>
      </c>
      <c r="P13" s="19">
        <f>INDEX(Base_Stats_Table[#All],MATCH(Stats_Calc_Table[[#This Row],[Name]],Base_Stats_Table[Name],0) + 1, MATCH(Stats_Calc_Table[[#Headers],[Hp]],Base_Stats_Table[#Headers],0))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</f>
        <v>65.5</v>
      </c>
      <c r="Q13" s="19">
        <f>INDEX(Base_Stats_Table[#All],MATCH(Stats_Calc_Table[[#This Row],[Name]],Base_Stats_Table[Name],0) + 1, MATCH(Stats_Calc_Table[[#Headers],[Str]],Base_Stats_Table[#Headers],0))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</f>
        <v>34.75</v>
      </c>
      <c r="R13" s="19">
        <f>INDEX(Base_Stats_Table[#All],MATCH(Stats_Calc_Table[[#This Row],[Name]],Base_Stats_Table[Name],0) + 1, MATCH(Stats_Calc_Table[[#Headers],[Mag]],Base_Stats_Table[#Headers],0))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</f>
        <v>7</v>
      </c>
      <c r="S13" s="19">
        <f>INDEX(Base_Stats_Table[#All],MATCH(Stats_Calc_Table[[#This Row],[Name]],Base_Stats_Table[Name],0) + 1, MATCH(Stats_Calc_Table[[#Headers],[Dex]],Base_Stats_Table[#Headers],0))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</f>
        <v>19</v>
      </c>
      <c r="T13" s="19">
        <f>INDEX(Base_Stats_Table[#All],MATCH(Stats_Calc_Table[[#This Row],[Name]],Base_Stats_Table[Name],0) + 1, MATCH(Stats_Calc_Table[[#Headers],[Spd]],Base_Stats_Table[#Headers],0))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</f>
        <v>18</v>
      </c>
      <c r="U13" s="19">
        <f>INDEX(Base_Stats_Table[#All],MATCH(Stats_Calc_Table[[#This Row],[Name]],Base_Stats_Table[Name],0) + 1, MATCH(Stats_Calc_Table[[#Headers],[Luck]],Base_Stats_Table[#Headers],0))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</f>
        <v>15</v>
      </c>
      <c r="V13" s="19">
        <f>INDEX(Base_Stats_Table[#All],MATCH(Stats_Calc_Table[[#This Row],[Name]],Base_Stats_Table[Name],0) + 1, MATCH(Stats_Calc_Table[[#Headers],[Def]],Base_Stats_Table[#Headers],0))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</f>
        <v>28</v>
      </c>
      <c r="W13" s="19">
        <f>INDEX(Base_Stats_Table[#All],MATCH(Stats_Calc_Table[[#This Row],[Name]],Base_Stats_Table[Name],0) + 1, MATCH(Stats_Calc_Table[[#Headers],[Res]],Base_Stats_Table[#Headers],0))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</f>
        <v>3.75</v>
      </c>
      <c r="X13" s="19">
        <f>INDEX(Base_Stats_Table[#All],MATCH(Stats_Calc_Table[[#This Row],[Name]],Base_Stats_Table[Name],0) + 1, MATCH(Stats_Calc_Table[[#Headers],[Charm]],Base_Stats_Table[#Headers],0))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</f>
        <v>18</v>
      </c>
      <c r="Y13" s="17">
        <f t="shared" si="0"/>
        <v>40</v>
      </c>
      <c r="Z13" s="13"/>
      <c r="AA13" s="20">
        <f>SUM(Stats_Calc_Table[[#This Row],[Hp]:[Res]])</f>
        <v>191</v>
      </c>
    </row>
    <row r="14" spans="1:27" x14ac:dyDescent="0.2">
      <c r="A14" s="16">
        <v>8</v>
      </c>
      <c r="B14" s="2" t="s">
        <v>80</v>
      </c>
      <c r="C14" s="3" t="s">
        <v>107</v>
      </c>
      <c r="D14" s="4">
        <v>5</v>
      </c>
      <c r="E14" s="3" t="s">
        <v>83</v>
      </c>
      <c r="F14" s="4">
        <v>5</v>
      </c>
      <c r="G14" s="3" t="s">
        <v>84</v>
      </c>
      <c r="H14" s="4">
        <v>10</v>
      </c>
      <c r="I14" s="3" t="s">
        <v>87</v>
      </c>
      <c r="J14" s="4">
        <v>10</v>
      </c>
      <c r="K14" s="3" t="s">
        <v>125</v>
      </c>
      <c r="L14" s="4">
        <v>10</v>
      </c>
      <c r="M14" s="17">
        <f>SUM(Class_Lv_Inputs_Table[[#This Row],['# of Lvs @ Class 1]],Class_Lv_Inputs_Table[[#This Row],['# of Lvs @ Class 2]],Class_Lv_Inputs_Table[[#This Row],['# of Lvs @ Class 3]],Class_Lv_Inputs_Table[[#This Row],['# of Lvs @ Class 4]],Class_Lv_Inputs_Table[[#This Row],['# of Lvs @ Class 5]])</f>
        <v>40</v>
      </c>
      <c r="O14" s="18" t="str">
        <f t="shared" si="1"/>
        <v>Dimitri</v>
      </c>
      <c r="P14" s="19">
        <f>INDEX(Base_Stats_Table[#All],MATCH(Stats_Calc_Table[[#This Row],[Name]],Base_Stats_Table[Name],0) + 1, MATCH(Stats_Calc_Table[[#Headers],[Hp]],Base_Stats_Table[#Headers],0))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</f>
        <v>58.5</v>
      </c>
      <c r="Q14" s="19">
        <f>INDEX(Base_Stats_Table[#All],MATCH(Stats_Calc_Table[[#This Row],[Name]],Base_Stats_Table[Name],0) + 1, MATCH(Stats_Calc_Table[[#Headers],[Str]],Base_Stats_Table[#Headers],0))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</f>
        <v>38.5</v>
      </c>
      <c r="R14" s="19">
        <f>INDEX(Base_Stats_Table[#All],MATCH(Stats_Calc_Table[[#This Row],[Name]],Base_Stats_Table[Name],0) + 1, MATCH(Stats_Calc_Table[[#Headers],[Mag]],Base_Stats_Table[#Headers],0))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</f>
        <v>12</v>
      </c>
      <c r="S14" s="19">
        <f>INDEX(Base_Stats_Table[#All],MATCH(Stats_Calc_Table[[#This Row],[Name]],Base_Stats_Table[Name],0) + 1, MATCH(Stats_Calc_Table[[#Headers],[Dex]],Base_Stats_Table[#Headers],0))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</f>
        <v>28.5</v>
      </c>
      <c r="T14" s="19">
        <f>INDEX(Base_Stats_Table[#All],MATCH(Stats_Calc_Table[[#This Row],[Name]],Base_Stats_Table[Name],0) + 1, MATCH(Stats_Calc_Table[[#Headers],[Spd]],Base_Stats_Table[#Headers],0))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</f>
        <v>26.75</v>
      </c>
      <c r="U14" s="19">
        <f>INDEX(Base_Stats_Table[#All],MATCH(Stats_Calc_Table[[#This Row],[Name]],Base_Stats_Table[Name],0) + 1, MATCH(Stats_Calc_Table[[#Headers],[Luck]],Base_Stats_Table[#Headers],0))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</f>
        <v>15.5</v>
      </c>
      <c r="V14" s="19">
        <f>INDEX(Base_Stats_Table[#All],MATCH(Stats_Calc_Table[[#This Row],[Name]],Base_Stats_Table[Name],0) + 1, MATCH(Stats_Calc_Table[[#Headers],[Def]],Base_Stats_Table[#Headers],0))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</f>
        <v>24</v>
      </c>
      <c r="W14" s="19">
        <f>INDEX(Base_Stats_Table[#All],MATCH(Stats_Calc_Table[[#This Row],[Name]],Base_Stats_Table[Name],0) + 1, MATCH(Stats_Calc_Table[[#Headers],[Res]],Base_Stats_Table[#Headers],0))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</f>
        <v>11.75</v>
      </c>
      <c r="X14" s="19">
        <f>INDEX(Base_Stats_Table[#All],MATCH(Stats_Calc_Table[[#This Row],[Name]],Base_Stats_Table[Name],0) + 1, MATCH(Stats_Calc_Table[[#Headers],[Charm]],Base_Stats_Table[#Headers],0))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</f>
        <v>33.5</v>
      </c>
      <c r="Y14" s="17">
        <f t="shared" si="0"/>
        <v>40</v>
      </c>
      <c r="Z14" s="13"/>
      <c r="AA14" s="20">
        <f>SUM(Stats_Calc_Table[[#This Row],[Hp]:[Res]])</f>
        <v>215.5</v>
      </c>
    </row>
    <row r="15" spans="1:27" x14ac:dyDescent="0.2">
      <c r="A15" s="16">
        <v>9</v>
      </c>
      <c r="B15" s="2" t="s">
        <v>41</v>
      </c>
      <c r="C15" s="3" t="s">
        <v>107</v>
      </c>
      <c r="D15" s="4">
        <v>5</v>
      </c>
      <c r="E15" s="3" t="s">
        <v>83</v>
      </c>
      <c r="F15" s="4">
        <v>5</v>
      </c>
      <c r="G15" s="3" t="s">
        <v>84</v>
      </c>
      <c r="H15" s="4">
        <v>10</v>
      </c>
      <c r="I15" s="3" t="s">
        <v>85</v>
      </c>
      <c r="J15" s="4">
        <v>10</v>
      </c>
      <c r="K15" s="3" t="s">
        <v>99</v>
      </c>
      <c r="L15" s="4">
        <v>10</v>
      </c>
      <c r="M15" s="17">
        <f>SUM(Class_Lv_Inputs_Table[[#This Row],['# of Lvs @ Class 1]],Class_Lv_Inputs_Table[[#This Row],['# of Lvs @ Class 2]],Class_Lv_Inputs_Table[[#This Row],['# of Lvs @ Class 3]],Class_Lv_Inputs_Table[[#This Row],['# of Lvs @ Class 4]],Class_Lv_Inputs_Table[[#This Row],['# of Lvs @ Class 5]])</f>
        <v>40</v>
      </c>
      <c r="O15" s="18" t="str">
        <f t="shared" si="1"/>
        <v>Petra</v>
      </c>
      <c r="P15" s="19">
        <f>INDEX(Base_Stats_Table[#All],MATCH(Stats_Calc_Table[[#This Row],[Name]],Base_Stats_Table[Name],0) + 1, MATCH(Stats_Calc_Table[[#Headers],[Hp]],Base_Stats_Table[#Headers],0))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</f>
        <v>51</v>
      </c>
      <c r="Q15" s="19">
        <f>INDEX(Base_Stats_Table[#All],MATCH(Stats_Calc_Table[[#This Row],[Name]],Base_Stats_Table[Name],0) + 1, MATCH(Stats_Calc_Table[[#Headers],[Str]],Base_Stats_Table[#Headers],0))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</f>
        <v>27.5</v>
      </c>
      <c r="R15" s="19">
        <f>INDEX(Base_Stats_Table[#All],MATCH(Stats_Calc_Table[[#This Row],[Name]],Base_Stats_Table[Name],0) + 1, MATCH(Stats_Calc_Table[[#Headers],[Mag]],Base_Stats_Table[#Headers],0))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</f>
        <v>13</v>
      </c>
      <c r="S15" s="19">
        <f>INDEX(Base_Stats_Table[#All],MATCH(Stats_Calc_Table[[#This Row],[Name]],Base_Stats_Table[Name],0) + 1, MATCH(Stats_Calc_Table[[#Headers],[Dex]],Base_Stats_Table[#Headers],0))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</f>
        <v>27</v>
      </c>
      <c r="T15" s="19">
        <f>INDEX(Base_Stats_Table[#All],MATCH(Stats_Calc_Table[[#This Row],[Name]],Base_Stats_Table[Name],0) + 1, MATCH(Stats_Calc_Table[[#Headers],[Spd]],Base_Stats_Table[#Headers],0))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</f>
        <v>38.75</v>
      </c>
      <c r="U15" s="19">
        <f>INDEX(Base_Stats_Table[#All],MATCH(Stats_Calc_Table[[#This Row],[Name]],Base_Stats_Table[Name],0) + 1, MATCH(Stats_Calc_Table[[#Headers],[Luck]],Base_Stats_Table[#Headers],0))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</f>
        <v>25</v>
      </c>
      <c r="V15" s="19">
        <f>INDEX(Base_Stats_Table[#All],MATCH(Stats_Calc_Table[[#This Row],[Name]],Base_Stats_Table[Name],0) + 1, MATCH(Stats_Calc_Table[[#Headers],[Def]],Base_Stats_Table[#Headers],0))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</f>
        <v>17</v>
      </c>
      <c r="W15" s="19">
        <f>INDEX(Base_Stats_Table[#All],MATCH(Stats_Calc_Table[[#This Row],[Name]],Base_Stats_Table[Name],0) + 1, MATCH(Stats_Calc_Table[[#Headers],[Res]],Base_Stats_Table[#Headers],0))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</f>
        <v>7.25</v>
      </c>
      <c r="X15" s="19">
        <f>INDEX(Base_Stats_Table[#All],MATCH(Stats_Calc_Table[[#This Row],[Name]],Base_Stats_Table[Name],0) + 1, MATCH(Stats_Calc_Table[[#Headers],[Charm]],Base_Stats_Table[#Headers],0))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</f>
        <v>22.5</v>
      </c>
      <c r="Y15" s="17">
        <f t="shared" si="0"/>
        <v>40</v>
      </c>
      <c r="Z15" s="13"/>
      <c r="AA15" s="20">
        <f>SUM(Stats_Calc_Table[[#This Row],[Hp]:[Res]])</f>
        <v>206.5</v>
      </c>
    </row>
    <row r="16" spans="1:27" x14ac:dyDescent="0.2">
      <c r="A16" s="16">
        <v>10</v>
      </c>
      <c r="B16" s="2" t="s">
        <v>39</v>
      </c>
      <c r="C16" s="3" t="s">
        <v>107</v>
      </c>
      <c r="D16" s="4">
        <v>5</v>
      </c>
      <c r="E16" s="3" t="s">
        <v>88</v>
      </c>
      <c r="F16" s="4">
        <v>5</v>
      </c>
      <c r="G16" s="3" t="s">
        <v>91</v>
      </c>
      <c r="H16" s="4">
        <v>10</v>
      </c>
      <c r="I16" s="3" t="s">
        <v>92</v>
      </c>
      <c r="J16" s="4">
        <v>20</v>
      </c>
      <c r="K16" s="3"/>
      <c r="L16" s="4"/>
      <c r="M16" s="17">
        <f>SUM(Class_Lv_Inputs_Table[[#This Row],['# of Lvs @ Class 1]],Class_Lv_Inputs_Table[[#This Row],['# of Lvs @ Class 2]],Class_Lv_Inputs_Table[[#This Row],['# of Lvs @ Class 3]],Class_Lv_Inputs_Table[[#This Row],['# of Lvs @ Class 4]],Class_Lv_Inputs_Table[[#This Row],['# of Lvs @ Class 5]])</f>
        <v>40</v>
      </c>
      <c r="O16" s="18" t="str">
        <f t="shared" si="1"/>
        <v>Bernadetta</v>
      </c>
      <c r="P16" s="19">
        <f>INDEX(Base_Stats_Table[#All],MATCH(Stats_Calc_Table[[#This Row],[Name]],Base_Stats_Table[Name],0) + 1, MATCH(Stats_Calc_Table[[#Headers],[Hp]],Base_Stats_Table[#Headers],0))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</f>
        <v>50.5</v>
      </c>
      <c r="Q16" s="19">
        <f>INDEX(Base_Stats_Table[#All],MATCH(Stats_Calc_Table[[#This Row],[Name]],Base_Stats_Table[Name],0) + 1, MATCH(Stats_Calc_Table[[#Headers],[Str]],Base_Stats_Table[#Headers],0))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</f>
        <v>24.25</v>
      </c>
      <c r="R16" s="19">
        <f>INDEX(Base_Stats_Table[#All],MATCH(Stats_Calc_Table[[#This Row],[Name]],Base_Stats_Table[Name],0) + 1, MATCH(Stats_Calc_Table[[#Headers],[Mag]],Base_Stats_Table[#Headers],0))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</f>
        <v>12</v>
      </c>
      <c r="S16" s="19">
        <f>INDEX(Base_Stats_Table[#All],MATCH(Stats_Calc_Table[[#This Row],[Name]],Base_Stats_Table[Name],0) + 1, MATCH(Stats_Calc_Table[[#Headers],[Dex]],Base_Stats_Table[#Headers],0))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</f>
        <v>32</v>
      </c>
      <c r="T16" s="19">
        <f>INDEX(Base_Stats_Table[#All],MATCH(Stats_Calc_Table[[#This Row],[Name]],Base_Stats_Table[Name],0) + 1, MATCH(Stats_Calc_Table[[#Headers],[Spd]],Base_Stats_Table[#Headers],0))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</f>
        <v>30</v>
      </c>
      <c r="U16" s="19">
        <f>INDEX(Base_Stats_Table[#All],MATCH(Stats_Calc_Table[[#This Row],[Name]],Base_Stats_Table[Name],0) + 1, MATCH(Stats_Calc_Table[[#Headers],[Luck]],Base_Stats_Table[#Headers],0))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</f>
        <v>15</v>
      </c>
      <c r="V16" s="19">
        <f>INDEX(Base_Stats_Table[#All],MATCH(Stats_Calc_Table[[#This Row],[Name]],Base_Stats_Table[Name],0) + 1, MATCH(Stats_Calc_Table[[#Headers],[Def]],Base_Stats_Table[#Headers],0))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</f>
        <v>12</v>
      </c>
      <c r="W16" s="19">
        <f>INDEX(Base_Stats_Table[#All],MATCH(Stats_Calc_Table[[#This Row],[Name]],Base_Stats_Table[Name],0) + 1, MATCH(Stats_Calc_Table[[#Headers],[Res]],Base_Stats_Table[#Headers],0))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</f>
        <v>12.75</v>
      </c>
      <c r="X16" s="19">
        <f>INDEX(Base_Stats_Table[#All],MATCH(Stats_Calc_Table[[#This Row],[Name]],Base_Stats_Table[Name],0) + 1, MATCH(Stats_Calc_Table[[#Headers],[Charm]],Base_Stats_Table[#Headers],0))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</f>
        <v>22</v>
      </c>
      <c r="Y16" s="17">
        <f t="shared" si="0"/>
        <v>40</v>
      </c>
      <c r="Z16" s="13"/>
      <c r="AA16" s="20">
        <f>SUM(Stats_Calc_Table[[#This Row],[Hp]:[Res]])</f>
        <v>188.5</v>
      </c>
    </row>
    <row r="17" spans="1:27" x14ac:dyDescent="0.2">
      <c r="A17" s="16">
        <v>11</v>
      </c>
      <c r="B17" s="2" t="s">
        <v>11</v>
      </c>
      <c r="C17" s="3" t="s">
        <v>107</v>
      </c>
      <c r="D17" s="4">
        <v>5</v>
      </c>
      <c r="E17" s="3" t="s">
        <v>83</v>
      </c>
      <c r="F17" s="4">
        <v>5</v>
      </c>
      <c r="G17" s="3" t="s">
        <v>84</v>
      </c>
      <c r="H17" s="4">
        <v>10</v>
      </c>
      <c r="I17" s="3" t="s">
        <v>86</v>
      </c>
      <c r="J17" s="4">
        <v>20</v>
      </c>
      <c r="K17" s="3"/>
      <c r="L17" s="4"/>
      <c r="M17" s="17">
        <f>SUM(Class_Lv_Inputs_Table[[#This Row],['# of Lvs @ Class 1]],Class_Lv_Inputs_Table[[#This Row],['# of Lvs @ Class 2]],Class_Lv_Inputs_Table[[#This Row],['# of Lvs @ Class 3]],Class_Lv_Inputs_Table[[#This Row],['# of Lvs @ Class 4]],Class_Lv_Inputs_Table[[#This Row],['# of Lvs @ Class 5]])</f>
        <v>40</v>
      </c>
      <c r="O17" s="18" t="str">
        <f t="shared" si="1"/>
        <v>Byleth</v>
      </c>
      <c r="P17" s="19">
        <f>INDEX(Base_Stats_Table[#All],MATCH(Stats_Calc_Table[[#This Row],[Name]],Base_Stats_Table[Name],0) + 1, MATCH(Stats_Calc_Table[[#Headers],[Hp]],Base_Stats_Table[#Headers],0))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</f>
        <v>51.5</v>
      </c>
      <c r="Q17" s="19">
        <f>INDEX(Base_Stats_Table[#All],MATCH(Stats_Calc_Table[[#This Row],[Name]],Base_Stats_Table[Name],0) + 1, MATCH(Stats_Calc_Table[[#Headers],[Str]],Base_Stats_Table[#Headers],0))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</f>
        <v>31.5</v>
      </c>
      <c r="R17" s="19">
        <f>INDEX(Base_Stats_Table[#All],MATCH(Stats_Calc_Table[[#This Row],[Name]],Base_Stats_Table[Name],0) + 1, MATCH(Stats_Calc_Table[[#Headers],[Mag]],Base_Stats_Table[#Headers],0))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</f>
        <v>20</v>
      </c>
      <c r="S17" s="19">
        <f>INDEX(Base_Stats_Table[#All],MATCH(Stats_Calc_Table[[#This Row],[Name]],Base_Stats_Table[Name],0) + 1, MATCH(Stats_Calc_Table[[#Headers],[Dex]],Base_Stats_Table[#Headers],0))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</f>
        <v>31</v>
      </c>
      <c r="T17" s="19">
        <f>INDEX(Base_Stats_Table[#All],MATCH(Stats_Calc_Table[[#This Row],[Name]],Base_Stats_Table[Name],0) + 1, MATCH(Stats_Calc_Table[[#Headers],[Spd]],Base_Stats_Table[#Headers],0))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</f>
        <v>30.75</v>
      </c>
      <c r="U17" s="19">
        <f>INDEX(Base_Stats_Table[#All],MATCH(Stats_Calc_Table[[#This Row],[Name]],Base_Stats_Table[Name],0) + 1, MATCH(Stats_Calc_Table[[#Headers],[Luck]],Base_Stats_Table[#Headers],0))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</f>
        <v>26</v>
      </c>
      <c r="V17" s="19">
        <f>INDEX(Base_Stats_Table[#All],MATCH(Stats_Calc_Table[[#This Row],[Name]],Base_Stats_Table[Name],0) + 1, MATCH(Stats_Calc_Table[[#Headers],[Def]],Base_Stats_Table[#Headers],0))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</f>
        <v>20</v>
      </c>
      <c r="W17" s="19">
        <f>INDEX(Base_Stats_Table[#All],MATCH(Stats_Calc_Table[[#This Row],[Name]],Base_Stats_Table[Name],0) + 1, MATCH(Stats_Calc_Table[[#Headers],[Res]],Base_Stats_Table[#Headers],0))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</f>
        <v>17.25</v>
      </c>
      <c r="X17" s="19">
        <f>INDEX(Base_Stats_Table[#All],MATCH(Stats_Calc_Table[[#This Row],[Name]],Base_Stats_Table[Name],0) + 1, MATCH(Stats_Calc_Table[[#Headers],[Charm]],Base_Stats_Table[#Headers],0))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</f>
        <v>26</v>
      </c>
      <c r="Y17" s="17">
        <f t="shared" si="0"/>
        <v>40</v>
      </c>
      <c r="Z17" s="13"/>
      <c r="AA17" s="20">
        <f>SUM(Stats_Calc_Table[[#This Row],[Hp]:[Res]])</f>
        <v>228</v>
      </c>
    </row>
    <row r="18" spans="1:27" ht="17" thickBot="1" x14ac:dyDescent="0.25">
      <c r="A18" s="21">
        <v>12</v>
      </c>
      <c r="B18" s="5" t="s">
        <v>64</v>
      </c>
      <c r="C18" s="6" t="s">
        <v>107</v>
      </c>
      <c r="D18" s="7">
        <v>5</v>
      </c>
      <c r="E18" s="6" t="s">
        <v>95</v>
      </c>
      <c r="F18" s="7">
        <v>5</v>
      </c>
      <c r="G18" s="6" t="s">
        <v>97</v>
      </c>
      <c r="H18" s="7">
        <v>10</v>
      </c>
      <c r="I18" s="6" t="s">
        <v>102</v>
      </c>
      <c r="J18" s="7">
        <v>10</v>
      </c>
      <c r="K18" s="6" t="s">
        <v>99</v>
      </c>
      <c r="L18" s="7">
        <v>10</v>
      </c>
      <c r="M18" s="22">
        <f>SUM(Class_Lv_Inputs_Table[[#This Row],['# of Lvs @ Class 1]],Class_Lv_Inputs_Table[[#This Row],['# of Lvs @ Class 2]],Class_Lv_Inputs_Table[[#This Row],['# of Lvs @ Class 3]],Class_Lv_Inputs_Table[[#This Row],['# of Lvs @ Class 4]],Class_Lv_Inputs_Table[[#This Row],['# of Lvs @ Class 5]])</f>
        <v>40</v>
      </c>
      <c r="O18" s="23" t="str">
        <f t="shared" si="1"/>
        <v>Manuela</v>
      </c>
      <c r="P18" s="19">
        <f>INDEX(Base_Stats_Table[#All],MATCH(Stats_Calc_Table[[#This Row],[Name]],Base_Stats_Table[Name],0) + 1, MATCH(Stats_Calc_Table[[#Headers],[Hp]],Base_Stats_Table[#Headers],0))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+ 1,MATCH(Stats_Calc_Table[[#Headers],[Hp]],Class_Growth_Rates[#Headers],0))+INDEX(Growth_Rates_Table[#All],MATCH(Stats_Calc_Table[[#This Row],[Name]],Growth_Rates_Table[Name],0) + 1,MATCH(AVG_Per_Lv[[#Headers],[Hp]],Growth_Rates_Table[#Headers],0)))/100)</f>
        <v>50.75</v>
      </c>
      <c r="Q18" s="19">
        <f>INDEX(Base_Stats_Table[#All],MATCH(Stats_Calc_Table[[#This Row],[Name]],Base_Stats_Table[Name],0) + 1, MATCH(Stats_Calc_Table[[#Headers],[Str]],Base_Stats_Table[#Headers],0))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+ 1,MATCH(Stats_Calc_Table[[#Headers],[Str]],Class_Growth_Rates[#Headers],0))+INDEX(Growth_Rates_Table[#All],MATCH(Stats_Calc_Table[[#This Row],[Name]],Growth_Rates_Table[Name],0) + 1,MATCH(AVG_Per_Lv[[#Headers],[Str]],Growth_Rates_Table[#Headers],0)))/100)</f>
        <v>24.5</v>
      </c>
      <c r="R18" s="19">
        <f>INDEX(Base_Stats_Table[#All],MATCH(Stats_Calc_Table[[#This Row],[Name]],Base_Stats_Table[Name],0) + 1, MATCH(Stats_Calc_Table[[#Headers],[Mag]],Base_Stats_Table[#Headers],0))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+ 1,MATCH(Stats_Calc_Table[[#Headers],[Mag]],Class_Growth_Rates[#Headers],0))+INDEX(Growth_Rates_Table[#All],MATCH(Stats_Calc_Table[[#This Row],[Name]],Growth_Rates_Table[Name],0) + 1,MATCH(AVG_Per_Lv[[#Headers],[Mag]],Growth_Rates_Table[#Headers],0)))/100)</f>
        <v>23.5</v>
      </c>
      <c r="S18" s="19">
        <f>INDEX(Base_Stats_Table[#All],MATCH(Stats_Calc_Table[[#This Row],[Name]],Base_Stats_Table[Name],0) + 1, MATCH(Stats_Calc_Table[[#Headers],[Dex]],Base_Stats_Table[#Headers],0))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+ 1,MATCH(Stats_Calc_Table[[#Headers],[Dex]],Class_Growth_Rates[#Headers],0))+INDEX(Growth_Rates_Table[#All],MATCH(Stats_Calc_Table[[#This Row],[Name]],Growth_Rates_Table[Name],0) + 1,MATCH(AVG_Per_Lv[[#Headers],[Dex]],Growth_Rates_Table[#Headers],0)))/100)</f>
        <v>22.5</v>
      </c>
      <c r="T18" s="19">
        <f>INDEX(Base_Stats_Table[#All],MATCH(Stats_Calc_Table[[#This Row],[Name]],Base_Stats_Table[Name],0) + 1, MATCH(Stats_Calc_Table[[#Headers],[Spd]],Base_Stats_Table[#Headers],0))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+ 1,MATCH(Stats_Calc_Table[[#Headers],[Spd]],Class_Growth_Rates[#Headers],0))+INDEX(Growth_Rates_Table[#All],MATCH(Stats_Calc_Table[[#This Row],[Name]],Growth_Rates_Table[Name],0) + 1,MATCH(AVG_Per_Lv[[#Headers],[Spd]],Growth_Rates_Table[#Headers],0)))/100)</f>
        <v>34</v>
      </c>
      <c r="U18" s="19">
        <f>INDEX(Base_Stats_Table[#All],MATCH(Stats_Calc_Table[[#This Row],[Name]],Base_Stats_Table[Name],0) + 1, MATCH(Stats_Calc_Table[[#Headers],[Luck]],Base_Stats_Table[#Headers],0))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+ 1,MATCH(Stats_Calc_Table[[#Headers],[Luck]],Class_Growth_Rates[#Headers],0))+INDEX(Growth_Rates_Table[#All],MATCH(Stats_Calc_Table[[#This Row],[Name]],Growth_Rates_Table[Name],0) + 1,MATCH(AVG_Per_Lv[[#Headers],[Luck]],Growth_Rates_Table[#Headers],0)))/100)</f>
        <v>21</v>
      </c>
      <c r="V18" s="19">
        <f>INDEX(Base_Stats_Table[#All],MATCH(Stats_Calc_Table[[#This Row],[Name]],Base_Stats_Table[Name],0) + 1, MATCH(Stats_Calc_Table[[#Headers],[Def]],Base_Stats_Table[#Headers],0))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+ 1,MATCH(Stats_Calc_Table[[#Headers],[Def]],Class_Growth_Rates[#Headers],0))+INDEX(Growth_Rates_Table[#All],MATCH(Stats_Calc_Table[[#This Row],[Name]],Growth_Rates_Table[Name],0) + 1,MATCH(AVG_Per_Lv[[#Headers],[Def]],Growth_Rates_Table[#Headers],0)))/100)</f>
        <v>16</v>
      </c>
      <c r="W18" s="19">
        <f>INDEX(Base_Stats_Table[#All],MATCH(Stats_Calc_Table[[#This Row],[Name]],Base_Stats_Table[Name],0) + 1, MATCH(Stats_Calc_Table[[#Headers],[Res]],Base_Stats_Table[#Headers],0))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+ 1,MATCH(Stats_Calc_Table[[#Headers],[Res]],Class_Growth_Rates[#Headers],0))+INDEX(Growth_Rates_Table[#All],MATCH(Stats_Calc_Table[[#This Row],[Name]],Growth_Rates_Table[Name],0) + 1,MATCH(AVG_Per_Lv[[#Headers],[Res]],Growth_Rates_Table[#Headers],0)))/100)</f>
        <v>16.25</v>
      </c>
      <c r="X18" s="19">
        <f>INDEX(Base_Stats_Table[#All],MATCH(Stats_Calc_Table[[#This Row],[Name]],Base_Stats_Table[Name],0) + 1, MATCH(Stats_Calc_Table[[#Headers],[Charm]],Base_Stats_Table[#Headers],0)) +
IF(OR(Class_Lv_Inputs_Table[[#This Row],[Class 1]]="",Class_Lv_Inputs_Table[[#This Row],['# of Lvs @ Class 1]]=""), 0, Class_Lv_Inputs_Table[[#This Row],['# of Lvs @ Class 1]]*(INDEX(Class_Growth_Rates[#All], MATCH(Class_Lv_Inputs_Table[[#This Row],[Class 1]],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2]]="",Class_Lv_Inputs_Table[[#This Row],['# of Lvs @ Class 2]]=""), 0, Class_Lv_Inputs_Table[[#This Row],['# of Lvs @ Class 2]]*(INDEX(Class_Growth_Rates[#All], MATCH(Class_Lv_Inputs_Table[[#This Row],[Class 2]],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3]]="",Class_Lv_Inputs_Table[[#This Row],['# of Lvs @ Class 3]]=""), 0, Class_Lv_Inputs_Table[[#This Row],['# of Lvs @ Class 3]]*(INDEX(Class_Growth_Rates[#All], MATCH(Class_Lv_Inputs_Table[[#This Row],[Class 3]],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4]]="",Class_Lv_Inputs_Table[[#This Row],['# of Lvs @ Class 4]]=""), 0, Class_Lv_Inputs_Table[[#This Row],['# of Lvs @ Class 4]]*(INDEX(Class_Growth_Rates[#All], MATCH(Class_Lv_Inputs_Table[[#This Row],[Class 4]],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 +
IF(OR(Class_Lv_Inputs_Table[[#This Row],[Class 5]]="",Class_Lv_Inputs_Table[[#This Row],['# of Lvs @ Class 5]]=""), 0, Class_Lv_Inputs_Table[[#This Row],['# of Lvs @ Class 5]]*(INDEX(Class_Growth_Rates[#All], MATCH(Class_Lv_Inputs_Table[[#This Row],[Class 5]], Class_Growth_Rates[Class],0) + 1,MATCH(Stats_Calc_Table[[#Headers],[Charm]],Class_Growth_Rates[#Headers],0))+INDEX(Growth_Rates_Table[#All],MATCH(Stats_Calc_Table[[#This Row],[Name]],Growth_Rates_Table[Name],0) + 1,MATCH(AVG_Per_Lv[[#Headers],[Charm]],Growth_Rates_Table[#Headers],0)))/100)</f>
        <v>30.5</v>
      </c>
      <c r="Y18" s="22">
        <f t="shared" si="0"/>
        <v>40</v>
      </c>
      <c r="Z18" s="13"/>
      <c r="AA18" s="24">
        <f>SUM(Stats_Calc_Table[[#This Row],[Hp]:[Res]])</f>
        <v>208.5</v>
      </c>
    </row>
  </sheetData>
  <sheetProtection algorithmName="SHA-512" hashValue="M2N5u/t2XjmvN9jFZPvFmIAdhxwyRmYkD8oK/dN65vjAJP4BV62ChaMkJ8Q/W3s19YfreKjZv1Juo7+eVGUKUA==" saltValue="ExeHEVjLGz0C12s8p1p45Q==" spinCount="100000" sheet="1"/>
  <mergeCells count="1">
    <mergeCell ref="A2:M4"/>
  </mergeCells>
  <phoneticPr fontId="4" type="noConversion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E6E5EC-657A-485E-AD2F-1F81D66BB0B0}">
          <x14:formula1>
            <xm:f>Class_Growths!$A$2:$A$48</xm:f>
          </x14:formula1>
          <xm:sqref>C7:C18 K7:K18 E7:E18 G7:G18 I7:I18</xm:sqref>
        </x14:dataValidation>
        <x14:dataValidation type="list" allowBlank="1" showInputMessage="1" showErrorMessage="1" xr:uid="{28B4CC9D-FE28-4D2A-A937-72448FF103BF}">
          <x14:formula1>
            <xm:f>Base_Stats!$A$3:$A$36</xm:f>
          </x14:formula1>
          <xm:sqref>B7:B18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6DF3E-C0D9-42E3-81CF-F4BB98A09863}">
  <sheetPr>
    <tabColor rgb="FF92D050"/>
  </sheetPr>
  <dimension ref="A1:AD49"/>
  <sheetViews>
    <sheetView workbookViewId="0">
      <pane xSplit="1" topLeftCell="B1" activePane="topRight" state="frozen"/>
      <selection pane="topRight" activeCell="A4" sqref="A4"/>
    </sheetView>
  </sheetViews>
  <sheetFormatPr baseColWidth="10" defaultColWidth="9.1640625" defaultRowHeight="16" x14ac:dyDescent="0.2"/>
  <cols>
    <col min="1" max="1" width="14.6640625" style="11" bestFit="1" customWidth="1"/>
    <col min="2" max="2" width="18.1640625" style="11" bestFit="1" customWidth="1"/>
    <col min="3" max="5" width="19.1640625" style="11" hidden="1" customWidth="1"/>
    <col min="6" max="11" width="18.5" style="11" hidden="1" customWidth="1"/>
    <col min="12" max="14" width="17.83203125" style="11" hidden="1" customWidth="1"/>
    <col min="15" max="15" width="18.5" style="11" bestFit="1" customWidth="1"/>
    <col min="16" max="17" width="7" style="11" bestFit="1" customWidth="1"/>
    <col min="18" max="18" width="8.1640625" style="11" bestFit="1" customWidth="1"/>
    <col min="19" max="19" width="7.83203125" style="11" bestFit="1" customWidth="1"/>
    <col min="20" max="20" width="8" style="11" bestFit="1" customWidth="1"/>
    <col min="21" max="21" width="9" style="11" bestFit="1" customWidth="1"/>
    <col min="22" max="22" width="7.33203125" style="11" bestFit="1" customWidth="1"/>
    <col min="23" max="23" width="7.83203125" style="11" bestFit="1" customWidth="1"/>
    <col min="24" max="24" width="10.83203125" style="11" bestFit="1" customWidth="1"/>
    <col min="25" max="25" width="7.83203125" style="11" bestFit="1" customWidth="1"/>
    <col min="26" max="26" width="29.33203125" style="11" bestFit="1" customWidth="1"/>
    <col min="27" max="27" width="9.6640625" style="11" bestFit="1" customWidth="1"/>
    <col min="28" max="28" width="9.33203125" style="11" bestFit="1" customWidth="1"/>
    <col min="29" max="29" width="7.33203125" style="11" bestFit="1" customWidth="1"/>
    <col min="30" max="30" width="3.83203125" style="11" bestFit="1" customWidth="1"/>
    <col min="31" max="31" width="8.5" style="11" bestFit="1" customWidth="1"/>
    <col min="32" max="32" width="9.1640625" style="11"/>
    <col min="33" max="33" width="3.83203125" style="11" bestFit="1" customWidth="1"/>
    <col min="34" max="16384" width="9.1640625" style="11"/>
  </cols>
  <sheetData>
    <row r="1" spans="1:30" x14ac:dyDescent="0.2">
      <c r="A1" s="25" t="s">
        <v>147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7"/>
    </row>
    <row r="2" spans="1:30" x14ac:dyDescent="0.2">
      <c r="A2" s="107" t="s">
        <v>150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09"/>
    </row>
    <row r="3" spans="1:30" ht="17" thickBot="1" x14ac:dyDescent="0.25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2"/>
    </row>
    <row r="5" spans="1:30" ht="17" thickBot="1" x14ac:dyDescent="0.25">
      <c r="A5" s="28" t="s">
        <v>35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30" ht="17" thickBot="1" x14ac:dyDescent="0.25">
      <c r="A6" s="29" t="s">
        <v>0</v>
      </c>
      <c r="B6" s="29" t="s">
        <v>1</v>
      </c>
      <c r="C6" s="30" t="s">
        <v>68</v>
      </c>
      <c r="D6" s="30" t="s">
        <v>69</v>
      </c>
      <c r="E6" s="30" t="s">
        <v>70</v>
      </c>
      <c r="F6" s="30" t="s">
        <v>75</v>
      </c>
      <c r="G6" s="30" t="s">
        <v>76</v>
      </c>
      <c r="H6" s="30" t="s">
        <v>77</v>
      </c>
      <c r="I6" s="30" t="s">
        <v>71</v>
      </c>
      <c r="J6" s="30" t="s">
        <v>72</v>
      </c>
      <c r="K6" s="30" t="s">
        <v>78</v>
      </c>
      <c r="L6" s="30" t="s">
        <v>73</v>
      </c>
      <c r="M6" s="30" t="s">
        <v>74</v>
      </c>
      <c r="N6" s="30" t="s">
        <v>79</v>
      </c>
      <c r="O6" s="29" t="s">
        <v>105</v>
      </c>
      <c r="P6" s="29" t="s">
        <v>2</v>
      </c>
      <c r="Q6" s="29" t="s">
        <v>3</v>
      </c>
      <c r="R6" s="29" t="s">
        <v>4</v>
      </c>
      <c r="S6" s="29" t="s">
        <v>5</v>
      </c>
      <c r="T6" s="29" t="s">
        <v>6</v>
      </c>
      <c r="U6" s="29" t="s">
        <v>7</v>
      </c>
      <c r="V6" s="29" t="s">
        <v>8</v>
      </c>
      <c r="W6" s="29" t="s">
        <v>9</v>
      </c>
      <c r="X6" s="29" t="s">
        <v>10</v>
      </c>
      <c r="Z6" s="14" t="s">
        <v>146</v>
      </c>
      <c r="AA6" s="31" t="s">
        <v>65</v>
      </c>
      <c r="AB6" s="32" t="s">
        <v>66</v>
      </c>
      <c r="AD6" s="14" t="s">
        <v>34</v>
      </c>
    </row>
    <row r="7" spans="1:30" ht="17" thickBot="1" x14ac:dyDescent="0.25">
      <c r="A7" s="33" t="s">
        <v>11</v>
      </c>
      <c r="B7" s="19" t="s">
        <v>25</v>
      </c>
      <c r="C7" s="19" t="s">
        <v>14</v>
      </c>
      <c r="D7" s="19" t="s">
        <v>20</v>
      </c>
      <c r="E7" s="19"/>
      <c r="F7" s="19" t="s">
        <v>21</v>
      </c>
      <c r="G7" s="19"/>
      <c r="H7" s="19"/>
      <c r="I7" s="19"/>
      <c r="J7" s="19"/>
      <c r="K7" s="19"/>
      <c r="L7" s="19"/>
      <c r="M7" s="19"/>
      <c r="N7" s="19"/>
      <c r="O7" s="19"/>
      <c r="P7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45</v>
      </c>
      <c r="Q7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31</v>
      </c>
      <c r="R7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20</v>
      </c>
      <c r="S7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27</v>
      </c>
      <c r="T7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26</v>
      </c>
      <c r="U7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26</v>
      </c>
      <c r="V7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20</v>
      </c>
      <c r="W7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18</v>
      </c>
      <c r="X7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25</v>
      </c>
      <c r="Z7" s="20">
        <f>SUM(AVG_Per_Lv[[#This Row],[Hp]:[Res]])</f>
        <v>213</v>
      </c>
      <c r="AA7" s="35">
        <f>AVERAGE(Z7:Z40)</f>
        <v>189</v>
      </c>
      <c r="AB7" s="36">
        <f>_xlfn.STDEV.S(Z7:Z40)</f>
        <v>11.674888877545273</v>
      </c>
      <c r="AD7" s="1">
        <v>40</v>
      </c>
    </row>
    <row r="8" spans="1:30" x14ac:dyDescent="0.2">
      <c r="A8" s="33" t="s">
        <v>31</v>
      </c>
      <c r="B8" s="19" t="s">
        <v>26</v>
      </c>
      <c r="C8" s="19" t="s">
        <v>16</v>
      </c>
      <c r="D8" s="19" t="s">
        <v>14</v>
      </c>
      <c r="E8" s="19" t="s">
        <v>20</v>
      </c>
      <c r="F8" s="19" t="s">
        <v>21</v>
      </c>
      <c r="G8" s="19" t="s">
        <v>22</v>
      </c>
      <c r="H8" s="19"/>
      <c r="I8" s="19" t="s">
        <v>19</v>
      </c>
      <c r="J8" s="19" t="s">
        <v>18</v>
      </c>
      <c r="K8" s="19"/>
      <c r="L8" s="19"/>
      <c r="M8" s="19"/>
      <c r="N8" s="19"/>
      <c r="O8" s="19"/>
      <c r="P8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45</v>
      </c>
      <c r="Q8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35</v>
      </c>
      <c r="R8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24</v>
      </c>
      <c r="S8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23</v>
      </c>
      <c r="T8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24</v>
      </c>
      <c r="U8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17</v>
      </c>
      <c r="V8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20</v>
      </c>
      <c r="W8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18</v>
      </c>
      <c r="X8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34</v>
      </c>
      <c r="Z8" s="20">
        <f>SUM(AVG_Per_Lv[[#This Row],[Hp]:[Res]])</f>
        <v>206</v>
      </c>
      <c r="AA8" s="37"/>
      <c r="AB8" s="38"/>
    </row>
    <row r="9" spans="1:30" x14ac:dyDescent="0.2">
      <c r="A9" s="33" t="s">
        <v>36</v>
      </c>
      <c r="B9" s="19" t="s">
        <v>26</v>
      </c>
      <c r="C9" s="19" t="s">
        <v>17</v>
      </c>
      <c r="D9" s="19" t="s">
        <v>19</v>
      </c>
      <c r="E9" s="19"/>
      <c r="F9" s="19" t="s">
        <v>21</v>
      </c>
      <c r="G9" s="19"/>
      <c r="H9" s="19"/>
      <c r="I9" s="19" t="s">
        <v>16</v>
      </c>
      <c r="J9" s="19" t="s">
        <v>18</v>
      </c>
      <c r="K9" s="19"/>
      <c r="L9" s="19" t="s">
        <v>24</v>
      </c>
      <c r="M9" s="19"/>
      <c r="N9" s="19"/>
      <c r="O9" s="19"/>
      <c r="P9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36</v>
      </c>
      <c r="Q9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18</v>
      </c>
      <c r="R9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34</v>
      </c>
      <c r="S9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24</v>
      </c>
      <c r="T9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25</v>
      </c>
      <c r="U9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20</v>
      </c>
      <c r="V9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14</v>
      </c>
      <c r="W9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23</v>
      </c>
      <c r="X9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20</v>
      </c>
      <c r="Z9" s="20">
        <f>SUM(AVG_Per_Lv[[#This Row],[Hp]:[Res]])</f>
        <v>194</v>
      </c>
      <c r="AA9" s="37"/>
      <c r="AB9" s="38"/>
    </row>
    <row r="10" spans="1:30" x14ac:dyDescent="0.2">
      <c r="A10" s="33" t="s">
        <v>37</v>
      </c>
      <c r="B10" s="19" t="s">
        <v>26</v>
      </c>
      <c r="C10" s="19" t="s">
        <v>17</v>
      </c>
      <c r="D10" s="19" t="s">
        <v>14</v>
      </c>
      <c r="E10" s="19"/>
      <c r="F10" s="19"/>
      <c r="G10" s="19"/>
      <c r="H10" s="19"/>
      <c r="I10" s="19" t="s">
        <v>18</v>
      </c>
      <c r="J10" s="19"/>
      <c r="K10" s="19"/>
      <c r="L10" s="19" t="s">
        <v>23</v>
      </c>
      <c r="M10" s="19" t="s">
        <v>24</v>
      </c>
      <c r="N10" s="19"/>
      <c r="O10" s="19"/>
      <c r="P10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40</v>
      </c>
      <c r="Q10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13</v>
      </c>
      <c r="R10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27</v>
      </c>
      <c r="S10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24</v>
      </c>
      <c r="T10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23</v>
      </c>
      <c r="U10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20</v>
      </c>
      <c r="V10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10</v>
      </c>
      <c r="W10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21</v>
      </c>
      <c r="X10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24</v>
      </c>
      <c r="Z10" s="20">
        <f>SUM(AVG_Per_Lv[[#This Row],[Hp]:[Res]])</f>
        <v>178</v>
      </c>
      <c r="AA10" s="37"/>
      <c r="AB10" s="38"/>
    </row>
    <row r="11" spans="1:30" x14ac:dyDescent="0.2">
      <c r="A11" s="33" t="s">
        <v>38</v>
      </c>
      <c r="B11" s="19" t="s">
        <v>26</v>
      </c>
      <c r="C11" s="19" t="s">
        <v>15</v>
      </c>
      <c r="D11" s="19" t="s">
        <v>14</v>
      </c>
      <c r="E11" s="19" t="s">
        <v>16</v>
      </c>
      <c r="F11" s="19" t="s">
        <v>23</v>
      </c>
      <c r="G11" s="19"/>
      <c r="H11" s="19"/>
      <c r="I11" s="19"/>
      <c r="J11" s="19"/>
      <c r="K11" s="19"/>
      <c r="L11" s="19"/>
      <c r="M11" s="19"/>
      <c r="N11" s="19"/>
      <c r="O11" s="19"/>
      <c r="P11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48</v>
      </c>
      <c r="Q11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26</v>
      </c>
      <c r="R11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13</v>
      </c>
      <c r="S11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22</v>
      </c>
      <c r="T11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28</v>
      </c>
      <c r="U11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22</v>
      </c>
      <c r="V11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20</v>
      </c>
      <c r="W11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10</v>
      </c>
      <c r="X11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23</v>
      </c>
      <c r="Z11" s="20">
        <f>SUM(AVG_Per_Lv[[#This Row],[Hp]:[Res]])</f>
        <v>189</v>
      </c>
      <c r="AA11" s="37"/>
      <c r="AB11" s="38"/>
    </row>
    <row r="12" spans="1:30" x14ac:dyDescent="0.2">
      <c r="A12" s="33" t="s">
        <v>39</v>
      </c>
      <c r="B12" s="19" t="s">
        <v>26</v>
      </c>
      <c r="C12" s="19" t="s">
        <v>19</v>
      </c>
      <c r="D12" s="19" t="s">
        <v>15</v>
      </c>
      <c r="E12" s="19"/>
      <c r="F12" s="19"/>
      <c r="G12" s="19"/>
      <c r="H12" s="19"/>
      <c r="I12" s="19" t="s">
        <v>14</v>
      </c>
      <c r="J12" s="19" t="s">
        <v>16</v>
      </c>
      <c r="K12" s="19" t="s">
        <v>20</v>
      </c>
      <c r="L12" s="19" t="s">
        <v>22</v>
      </c>
      <c r="M12" s="19"/>
      <c r="N12" s="19"/>
      <c r="O12" s="19"/>
      <c r="P12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39</v>
      </c>
      <c r="Q12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22</v>
      </c>
      <c r="R12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13</v>
      </c>
      <c r="S12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29</v>
      </c>
      <c r="T12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27</v>
      </c>
      <c r="U12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15</v>
      </c>
      <c r="V12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12</v>
      </c>
      <c r="W12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14</v>
      </c>
      <c r="X12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20</v>
      </c>
      <c r="Z12" s="20">
        <f>SUM(AVG_Per_Lv[[#This Row],[Hp]:[Res]])</f>
        <v>171</v>
      </c>
      <c r="AA12" s="37"/>
      <c r="AB12" s="38"/>
    </row>
    <row r="13" spans="1:30" x14ac:dyDescent="0.2">
      <c r="A13" s="33" t="s">
        <v>40</v>
      </c>
      <c r="B13" s="19" t="s">
        <v>26</v>
      </c>
      <c r="C13" s="19" t="s">
        <v>16</v>
      </c>
      <c r="D13" s="19" t="s">
        <v>20</v>
      </c>
      <c r="E13" s="19"/>
      <c r="F13" s="19"/>
      <c r="G13" s="19"/>
      <c r="H13" s="19"/>
      <c r="I13" s="19" t="s">
        <v>19</v>
      </c>
      <c r="J13" s="19" t="s">
        <v>17</v>
      </c>
      <c r="K13" s="19"/>
      <c r="L13" s="19" t="s">
        <v>21</v>
      </c>
      <c r="M13" s="19"/>
      <c r="N13" s="19"/>
      <c r="O13" s="19"/>
      <c r="P13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48</v>
      </c>
      <c r="Q13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27</v>
      </c>
      <c r="R13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13</v>
      </c>
      <c r="S13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23</v>
      </c>
      <c r="T13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24</v>
      </c>
      <c r="U13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24</v>
      </c>
      <c r="V13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18</v>
      </c>
      <c r="W13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10</v>
      </c>
      <c r="X13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14</v>
      </c>
      <c r="Z13" s="20">
        <f>SUM(AVG_Per_Lv[[#This Row],[Hp]:[Res]])</f>
        <v>187</v>
      </c>
      <c r="AA13" s="37"/>
      <c r="AB13" s="38"/>
    </row>
    <row r="14" spans="1:30" ht="17" thickBot="1" x14ac:dyDescent="0.25">
      <c r="A14" s="33" t="s">
        <v>41</v>
      </c>
      <c r="B14" s="19" t="s">
        <v>26</v>
      </c>
      <c r="C14" s="19" t="s">
        <v>14</v>
      </c>
      <c r="D14" s="19" t="s">
        <v>16</v>
      </c>
      <c r="E14" s="19" t="s">
        <v>19</v>
      </c>
      <c r="F14" s="19" t="s">
        <v>24</v>
      </c>
      <c r="G14" s="19"/>
      <c r="H14" s="19"/>
      <c r="I14" s="19" t="s">
        <v>17</v>
      </c>
      <c r="J14" s="19" t="s">
        <v>18</v>
      </c>
      <c r="K14" s="19"/>
      <c r="L14" s="19"/>
      <c r="M14" s="19"/>
      <c r="N14" s="19"/>
      <c r="O14" s="19"/>
      <c r="P14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43</v>
      </c>
      <c r="Q14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25</v>
      </c>
      <c r="R14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13</v>
      </c>
      <c r="S14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27</v>
      </c>
      <c r="T14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34</v>
      </c>
      <c r="U14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25</v>
      </c>
      <c r="V14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17</v>
      </c>
      <c r="W14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8</v>
      </c>
      <c r="X14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20</v>
      </c>
      <c r="Z14" s="20">
        <f>SUM(AVG_Per_Lv[[#This Row],[Hp]:[Res]])</f>
        <v>192</v>
      </c>
      <c r="AA14" s="37"/>
      <c r="AB14" s="38"/>
    </row>
    <row r="15" spans="1:30" ht="17" thickBot="1" x14ac:dyDescent="0.25">
      <c r="A15" s="33" t="s">
        <v>42</v>
      </c>
      <c r="B15" s="19" t="s">
        <v>26</v>
      </c>
      <c r="C15" s="19" t="s">
        <v>18</v>
      </c>
      <c r="D15" s="19" t="s">
        <v>17</v>
      </c>
      <c r="E15" s="19"/>
      <c r="F15" s="19"/>
      <c r="G15" s="19"/>
      <c r="H15" s="19"/>
      <c r="I15" s="19" t="s">
        <v>16</v>
      </c>
      <c r="J15" s="19" t="s">
        <v>20</v>
      </c>
      <c r="K15" s="19"/>
      <c r="L15" s="19"/>
      <c r="M15" s="19"/>
      <c r="N15" s="19"/>
      <c r="O15" s="19"/>
      <c r="P15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36</v>
      </c>
      <c r="Q15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17</v>
      </c>
      <c r="R15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28</v>
      </c>
      <c r="S15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22</v>
      </c>
      <c r="T15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21</v>
      </c>
      <c r="U15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25</v>
      </c>
      <c r="V15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17</v>
      </c>
      <c r="W15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27</v>
      </c>
      <c r="X15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11</v>
      </c>
      <c r="Z15" s="20">
        <f>SUM(AVG_Per_Lv[[#This Row],[Hp]:[Res]])</f>
        <v>193</v>
      </c>
      <c r="AA15" s="39">
        <f>AVERAGE(Z8:Z15)</f>
        <v>188.75</v>
      </c>
      <c r="AB15" s="40">
        <f>_xlfn.STDEV.S(Z8:Z15)</f>
        <v>10.606601717798213</v>
      </c>
    </row>
    <row r="16" spans="1:30" x14ac:dyDescent="0.2">
      <c r="A16" s="33" t="s">
        <v>80</v>
      </c>
      <c r="B16" s="19" t="s">
        <v>27</v>
      </c>
      <c r="C16" s="19" t="s">
        <v>15</v>
      </c>
      <c r="D16" s="19" t="s">
        <v>14</v>
      </c>
      <c r="E16" s="19"/>
      <c r="F16" s="19" t="s">
        <v>21</v>
      </c>
      <c r="G16" s="19"/>
      <c r="H16" s="19"/>
      <c r="I16" s="19" t="s">
        <v>16</v>
      </c>
      <c r="J16" s="19" t="s">
        <v>17</v>
      </c>
      <c r="K16" s="19"/>
      <c r="L16" s="19"/>
      <c r="M16" s="19"/>
      <c r="N16" s="19"/>
      <c r="O16" s="19"/>
      <c r="P16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50</v>
      </c>
      <c r="Q16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36</v>
      </c>
      <c r="R16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12</v>
      </c>
      <c r="S16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27</v>
      </c>
      <c r="T16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27</v>
      </c>
      <c r="U16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15</v>
      </c>
      <c r="V16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23</v>
      </c>
      <c r="W16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12</v>
      </c>
      <c r="X16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31</v>
      </c>
      <c r="Z16" s="20">
        <f>SUM(AVG_Per_Lv[[#This Row],[Hp]:[Res]])</f>
        <v>202</v>
      </c>
      <c r="AA16" s="37"/>
      <c r="AB16" s="38"/>
    </row>
    <row r="17" spans="1:28" x14ac:dyDescent="0.2">
      <c r="A17" s="33" t="s">
        <v>43</v>
      </c>
      <c r="B17" s="19" t="s">
        <v>27</v>
      </c>
      <c r="C17" s="19" t="s">
        <v>16</v>
      </c>
      <c r="D17" s="19" t="s">
        <v>15</v>
      </c>
      <c r="E17" s="19" t="s">
        <v>20</v>
      </c>
      <c r="F17" s="19" t="s">
        <v>22</v>
      </c>
      <c r="G17" s="19"/>
      <c r="H17" s="19"/>
      <c r="I17" s="19"/>
      <c r="J17" s="19"/>
      <c r="K17" s="19"/>
      <c r="L17" s="19" t="s">
        <v>23</v>
      </c>
      <c r="M17" s="19" t="s">
        <v>24</v>
      </c>
      <c r="N17" s="19"/>
      <c r="O17" s="19"/>
      <c r="P17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54</v>
      </c>
      <c r="Q17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32</v>
      </c>
      <c r="R17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8</v>
      </c>
      <c r="S17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17</v>
      </c>
      <c r="T17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15</v>
      </c>
      <c r="U17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15</v>
      </c>
      <c r="V17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28</v>
      </c>
      <c r="W17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5</v>
      </c>
      <c r="X17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16</v>
      </c>
      <c r="Z17" s="20">
        <f>SUM(AVG_Per_Lv[[#This Row],[Hp]:[Res]])</f>
        <v>174</v>
      </c>
      <c r="AA17" s="37"/>
      <c r="AB17" s="38"/>
    </row>
    <row r="18" spans="1:28" x14ac:dyDescent="0.2">
      <c r="A18" s="33" t="s">
        <v>44</v>
      </c>
      <c r="B18" s="19" t="s">
        <v>27</v>
      </c>
      <c r="C18" s="19" t="s">
        <v>14</v>
      </c>
      <c r="D18" s="19" t="s">
        <v>19</v>
      </c>
      <c r="E18" s="19" t="s">
        <v>20</v>
      </c>
      <c r="F18" s="19"/>
      <c r="G18" s="19"/>
      <c r="H18" s="19"/>
      <c r="I18" s="19" t="s">
        <v>17</v>
      </c>
      <c r="J18" s="19"/>
      <c r="K18" s="19"/>
      <c r="L18" s="19" t="s">
        <v>21</v>
      </c>
      <c r="M18" s="19"/>
      <c r="N18" s="19"/>
      <c r="O18" s="19"/>
      <c r="P18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44</v>
      </c>
      <c r="Q18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32</v>
      </c>
      <c r="R18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17</v>
      </c>
      <c r="S18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24</v>
      </c>
      <c r="T18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31</v>
      </c>
      <c r="U18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21</v>
      </c>
      <c r="V18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17</v>
      </c>
      <c r="W18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11</v>
      </c>
      <c r="X18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17</v>
      </c>
      <c r="Z18" s="20">
        <f>SUM(AVG_Per_Lv[[#This Row],[Hp]:[Res]])</f>
        <v>197</v>
      </c>
      <c r="AA18" s="37"/>
      <c r="AB18" s="38"/>
    </row>
    <row r="19" spans="1:28" x14ac:dyDescent="0.2">
      <c r="A19" s="33" t="s">
        <v>45</v>
      </c>
      <c r="B19" s="19" t="s">
        <v>27</v>
      </c>
      <c r="C19" s="19" t="s">
        <v>18</v>
      </c>
      <c r="D19" s="19" t="s">
        <v>17</v>
      </c>
      <c r="E19" s="19"/>
      <c r="F19" s="19"/>
      <c r="G19" s="19"/>
      <c r="H19" s="19"/>
      <c r="I19" s="19" t="s">
        <v>14</v>
      </c>
      <c r="J19" s="19" t="s">
        <v>15</v>
      </c>
      <c r="K19" s="19" t="s">
        <v>16</v>
      </c>
      <c r="L19" s="19" t="s">
        <v>22</v>
      </c>
      <c r="M19" s="19"/>
      <c r="N19" s="19"/>
      <c r="O19" s="19"/>
      <c r="P19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37</v>
      </c>
      <c r="Q19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16</v>
      </c>
      <c r="R19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30</v>
      </c>
      <c r="S19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24</v>
      </c>
      <c r="T19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24</v>
      </c>
      <c r="U19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17</v>
      </c>
      <c r="V19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15</v>
      </c>
      <c r="W19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27</v>
      </c>
      <c r="X19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24</v>
      </c>
      <c r="Z19" s="20">
        <f>SUM(AVG_Per_Lv[[#This Row],[Hp]:[Res]])</f>
        <v>190</v>
      </c>
      <c r="AA19" s="37"/>
      <c r="AB19" s="38"/>
    </row>
    <row r="20" spans="1:28" x14ac:dyDescent="0.2">
      <c r="A20" s="33" t="s">
        <v>46</v>
      </c>
      <c r="B20" s="19" t="s">
        <v>27</v>
      </c>
      <c r="C20" s="19" t="s">
        <v>19</v>
      </c>
      <c r="D20" s="19" t="s">
        <v>16</v>
      </c>
      <c r="E20" s="19"/>
      <c r="F20" s="19"/>
      <c r="G20" s="19"/>
      <c r="H20" s="19"/>
      <c r="I20" s="19" t="s">
        <v>17</v>
      </c>
      <c r="J20" s="19"/>
      <c r="K20" s="19"/>
      <c r="L20" s="19"/>
      <c r="M20" s="19"/>
      <c r="N20" s="19"/>
      <c r="O20" s="19"/>
      <c r="P20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37</v>
      </c>
      <c r="Q20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22</v>
      </c>
      <c r="R20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15</v>
      </c>
      <c r="S20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30</v>
      </c>
      <c r="T20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29</v>
      </c>
      <c r="U20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22</v>
      </c>
      <c r="V20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13</v>
      </c>
      <c r="W20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20</v>
      </c>
      <c r="X20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15</v>
      </c>
      <c r="Z20" s="20">
        <f>SUM(AVG_Per_Lv[[#This Row],[Hp]:[Res]])</f>
        <v>188</v>
      </c>
      <c r="AA20" s="37"/>
      <c r="AB20" s="38"/>
    </row>
    <row r="21" spans="1:28" x14ac:dyDescent="0.2">
      <c r="A21" s="33" t="s">
        <v>47</v>
      </c>
      <c r="B21" s="19" t="s">
        <v>27</v>
      </c>
      <c r="C21" s="19" t="s">
        <v>17</v>
      </c>
      <c r="D21" s="19" t="s">
        <v>16</v>
      </c>
      <c r="E21" s="19"/>
      <c r="F21" s="19" t="s">
        <v>21</v>
      </c>
      <c r="G21" s="19"/>
      <c r="H21" s="19"/>
      <c r="I21" s="19" t="s">
        <v>19</v>
      </c>
      <c r="J21" s="19"/>
      <c r="K21" s="19"/>
      <c r="L21" s="19" t="s">
        <v>22</v>
      </c>
      <c r="M21" s="19"/>
      <c r="N21" s="19"/>
      <c r="O21" s="19"/>
      <c r="P21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33</v>
      </c>
      <c r="Q21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18</v>
      </c>
      <c r="R21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31</v>
      </c>
      <c r="S21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27</v>
      </c>
      <c r="T21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21</v>
      </c>
      <c r="U21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20</v>
      </c>
      <c r="V21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13</v>
      </c>
      <c r="W21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16</v>
      </c>
      <c r="X21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20</v>
      </c>
      <c r="Z21" s="20">
        <f>SUM(AVG_Per_Lv[[#This Row],[Hp]:[Res]])</f>
        <v>179</v>
      </c>
      <c r="AA21" s="37"/>
      <c r="AB21" s="38"/>
    </row>
    <row r="22" spans="1:28" ht="17" thickBot="1" x14ac:dyDescent="0.25">
      <c r="A22" s="33" t="s">
        <v>48</v>
      </c>
      <c r="B22" s="19" t="s">
        <v>27</v>
      </c>
      <c r="C22" s="19" t="s">
        <v>15</v>
      </c>
      <c r="D22" s="19" t="s">
        <v>16</v>
      </c>
      <c r="E22" s="19"/>
      <c r="F22" s="19" t="s">
        <v>23</v>
      </c>
      <c r="G22" s="19"/>
      <c r="H22" s="19"/>
      <c r="I22" s="19" t="s">
        <v>19</v>
      </c>
      <c r="J22" s="19"/>
      <c r="K22" s="19"/>
      <c r="L22" s="19"/>
      <c r="M22" s="19"/>
      <c r="N22" s="19"/>
      <c r="O22" s="19"/>
      <c r="P22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49</v>
      </c>
      <c r="Q22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27</v>
      </c>
      <c r="R22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17</v>
      </c>
      <c r="S22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19</v>
      </c>
      <c r="T22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28</v>
      </c>
      <c r="U22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20</v>
      </c>
      <c r="V22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22</v>
      </c>
      <c r="W22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12</v>
      </c>
      <c r="X22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23</v>
      </c>
      <c r="Z22" s="20">
        <f>SUM(AVG_Per_Lv[[#This Row],[Hp]:[Res]])</f>
        <v>194</v>
      </c>
      <c r="AA22" s="37"/>
      <c r="AB22" s="38"/>
    </row>
    <row r="23" spans="1:28" ht="17" thickBot="1" x14ac:dyDescent="0.25">
      <c r="A23" s="33" t="s">
        <v>49</v>
      </c>
      <c r="B23" s="19" t="s">
        <v>27</v>
      </c>
      <c r="C23" s="19" t="s">
        <v>15</v>
      </c>
      <c r="D23" s="19" t="s">
        <v>14</v>
      </c>
      <c r="E23" s="19"/>
      <c r="F23" s="19" t="s">
        <v>23</v>
      </c>
      <c r="G23" s="19" t="s">
        <v>24</v>
      </c>
      <c r="H23" s="19"/>
      <c r="I23" s="19"/>
      <c r="J23" s="19"/>
      <c r="K23" s="19"/>
      <c r="L23" s="19"/>
      <c r="M23" s="19"/>
      <c r="N23" s="19"/>
      <c r="O23" s="19"/>
      <c r="P23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43</v>
      </c>
      <c r="Q23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22</v>
      </c>
      <c r="R23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20</v>
      </c>
      <c r="S23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22</v>
      </c>
      <c r="T23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32</v>
      </c>
      <c r="U23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24</v>
      </c>
      <c r="V23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17</v>
      </c>
      <c r="W23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24</v>
      </c>
      <c r="X23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26</v>
      </c>
      <c r="Z23" s="20">
        <f>SUM(AVG_Per_Lv[[#This Row],[Hp]:[Res]])</f>
        <v>204</v>
      </c>
      <c r="AA23" s="41">
        <f>AVERAGE(Z16:Z23)</f>
        <v>191</v>
      </c>
      <c r="AB23" s="42">
        <f>_xlfn.STDEV.S(Z16:Z23)</f>
        <v>10.542431272854339</v>
      </c>
    </row>
    <row r="24" spans="1:28" x14ac:dyDescent="0.2">
      <c r="A24" s="33" t="s">
        <v>32</v>
      </c>
      <c r="B24" s="19" t="s">
        <v>28</v>
      </c>
      <c r="C24" s="19" t="s">
        <v>19</v>
      </c>
      <c r="D24" s="19" t="s">
        <v>14</v>
      </c>
      <c r="E24" s="19"/>
      <c r="F24" s="19" t="s">
        <v>21</v>
      </c>
      <c r="G24" s="19" t="s">
        <v>23</v>
      </c>
      <c r="H24" s="19" t="s">
        <v>24</v>
      </c>
      <c r="I24" s="19" t="s">
        <v>15</v>
      </c>
      <c r="J24" s="19" t="s">
        <v>18</v>
      </c>
      <c r="K24" s="19"/>
      <c r="L24" s="19"/>
      <c r="M24" s="19"/>
      <c r="N24" s="19"/>
      <c r="O24" s="19"/>
      <c r="P24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40</v>
      </c>
      <c r="Q24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27</v>
      </c>
      <c r="R24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15</v>
      </c>
      <c r="S24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32</v>
      </c>
      <c r="T24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30</v>
      </c>
      <c r="U24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25</v>
      </c>
      <c r="V24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18</v>
      </c>
      <c r="W24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14</v>
      </c>
      <c r="X24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30</v>
      </c>
      <c r="Z24" s="20">
        <f>SUM(AVG_Per_Lv[[#This Row],[Hp]:[Res]])</f>
        <v>201</v>
      </c>
      <c r="AA24" s="37"/>
      <c r="AB24" s="38"/>
    </row>
    <row r="25" spans="1:28" x14ac:dyDescent="0.2">
      <c r="A25" s="33" t="s">
        <v>50</v>
      </c>
      <c r="B25" s="19" t="s">
        <v>28</v>
      </c>
      <c r="C25" s="19" t="s">
        <v>15</v>
      </c>
      <c r="D25" s="19" t="s">
        <v>17</v>
      </c>
      <c r="E25" s="19" t="s">
        <v>19</v>
      </c>
      <c r="F25" s="19" t="s">
        <v>23</v>
      </c>
      <c r="G25" s="19"/>
      <c r="H25" s="19"/>
      <c r="I25" s="19" t="s">
        <v>20</v>
      </c>
      <c r="J25" s="19"/>
      <c r="K25" s="19"/>
      <c r="L25" s="19"/>
      <c r="M25" s="19"/>
      <c r="N25" s="19"/>
      <c r="O25" s="19"/>
      <c r="P25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50</v>
      </c>
      <c r="Q25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24</v>
      </c>
      <c r="R25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23</v>
      </c>
      <c r="S25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24</v>
      </c>
      <c r="T25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23</v>
      </c>
      <c r="U25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15</v>
      </c>
      <c r="V25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18</v>
      </c>
      <c r="W25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22</v>
      </c>
      <c r="X25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17</v>
      </c>
      <c r="Z25" s="20">
        <f>SUM(AVG_Per_Lv[[#This Row],[Hp]:[Res]])</f>
        <v>199</v>
      </c>
      <c r="AA25" s="37"/>
      <c r="AB25" s="38"/>
    </row>
    <row r="26" spans="1:28" x14ac:dyDescent="0.2">
      <c r="A26" s="33" t="s">
        <v>51</v>
      </c>
      <c r="B26" s="19" t="s">
        <v>28</v>
      </c>
      <c r="C26" s="19" t="s">
        <v>16</v>
      </c>
      <c r="D26" s="19" t="s">
        <v>15</v>
      </c>
      <c r="E26" s="19"/>
      <c r="F26" s="19"/>
      <c r="G26" s="19"/>
      <c r="H26" s="19"/>
      <c r="I26" s="19" t="s">
        <v>18</v>
      </c>
      <c r="J26" s="19"/>
      <c r="K26" s="19"/>
      <c r="L26" s="19" t="s">
        <v>21</v>
      </c>
      <c r="M26" s="19"/>
      <c r="N26" s="19"/>
      <c r="O26" s="19"/>
      <c r="P26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49</v>
      </c>
      <c r="Q26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28</v>
      </c>
      <c r="R26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15</v>
      </c>
      <c r="S26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17</v>
      </c>
      <c r="T26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28</v>
      </c>
      <c r="U26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20</v>
      </c>
      <c r="V26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20</v>
      </c>
      <c r="W26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11</v>
      </c>
      <c r="X26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27</v>
      </c>
      <c r="Z26" s="20">
        <f>SUM(AVG_Per_Lv[[#This Row],[Hp]:[Res]])</f>
        <v>188</v>
      </c>
      <c r="AA26" s="37"/>
      <c r="AB26" s="38"/>
    </row>
    <row r="27" spans="1:28" x14ac:dyDescent="0.2">
      <c r="A27" s="33" t="s">
        <v>52</v>
      </c>
      <c r="B27" s="19" t="s">
        <v>28</v>
      </c>
      <c r="C27" s="19" t="s">
        <v>20</v>
      </c>
      <c r="D27" s="19" t="s">
        <v>16</v>
      </c>
      <c r="E27" s="19"/>
      <c r="F27" s="19" t="s">
        <v>22</v>
      </c>
      <c r="G27" s="19"/>
      <c r="H27" s="19"/>
      <c r="I27" s="19" t="s">
        <v>19</v>
      </c>
      <c r="J27" s="19" t="s">
        <v>17</v>
      </c>
      <c r="K27" s="19"/>
      <c r="L27" s="19" t="s">
        <v>23</v>
      </c>
      <c r="M27" s="19"/>
      <c r="N27" s="19"/>
      <c r="O27" s="19"/>
      <c r="P27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56</v>
      </c>
      <c r="Q27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31</v>
      </c>
      <c r="R27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9</v>
      </c>
      <c r="S27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19</v>
      </c>
      <c r="T27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12</v>
      </c>
      <c r="U27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20</v>
      </c>
      <c r="V27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25</v>
      </c>
      <c r="W27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5</v>
      </c>
      <c r="X27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14</v>
      </c>
      <c r="Z27" s="20">
        <f>SUM(AVG_Per_Lv[[#This Row],[Hp]:[Res]])</f>
        <v>177</v>
      </c>
      <c r="AA27" s="37"/>
      <c r="AB27" s="38"/>
    </row>
    <row r="28" spans="1:28" x14ac:dyDescent="0.2">
      <c r="A28" s="33" t="s">
        <v>53</v>
      </c>
      <c r="B28" s="19" t="s">
        <v>28</v>
      </c>
      <c r="C28" s="19" t="s">
        <v>17</v>
      </c>
      <c r="D28" s="19" t="s">
        <v>18</v>
      </c>
      <c r="E28" s="19"/>
      <c r="F28" s="19" t="s">
        <v>21</v>
      </c>
      <c r="G28" s="19"/>
      <c r="H28" s="19"/>
      <c r="I28" s="19" t="s">
        <v>14</v>
      </c>
      <c r="J28" s="19" t="s">
        <v>15</v>
      </c>
      <c r="K28" s="19" t="s">
        <v>16</v>
      </c>
      <c r="L28" s="19" t="s">
        <v>22</v>
      </c>
      <c r="M28" s="19"/>
      <c r="N28" s="19"/>
      <c r="O28" s="19"/>
      <c r="P28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30</v>
      </c>
      <c r="Q28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10</v>
      </c>
      <c r="R28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35</v>
      </c>
      <c r="S28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31</v>
      </c>
      <c r="T28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27</v>
      </c>
      <c r="U28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10</v>
      </c>
      <c r="V28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7</v>
      </c>
      <c r="W28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14</v>
      </c>
      <c r="X28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15</v>
      </c>
      <c r="Z28" s="20">
        <f>SUM(AVG_Per_Lv[[#This Row],[Hp]:[Res]])</f>
        <v>164</v>
      </c>
      <c r="AA28" s="37"/>
      <c r="AB28" s="38"/>
    </row>
    <row r="29" spans="1:28" x14ac:dyDescent="0.2">
      <c r="A29" s="33" t="s">
        <v>54</v>
      </c>
      <c r="B29" s="19" t="s">
        <v>28</v>
      </c>
      <c r="C29" s="19" t="s">
        <v>19</v>
      </c>
      <c r="D29" s="19" t="s">
        <v>14</v>
      </c>
      <c r="E29" s="19"/>
      <c r="F29" s="19" t="s">
        <v>21</v>
      </c>
      <c r="G29" s="19"/>
      <c r="H29" s="19"/>
      <c r="I29" s="19"/>
      <c r="J29" s="19"/>
      <c r="K29" s="19"/>
      <c r="L29" s="19" t="s">
        <v>24</v>
      </c>
      <c r="M29" s="19"/>
      <c r="N29" s="19"/>
      <c r="O29" s="19"/>
      <c r="P29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39</v>
      </c>
      <c r="Q29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22</v>
      </c>
      <c r="R29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17</v>
      </c>
      <c r="S29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27</v>
      </c>
      <c r="T29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28</v>
      </c>
      <c r="U29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30</v>
      </c>
      <c r="V29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14</v>
      </c>
      <c r="W29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20</v>
      </c>
      <c r="X29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14</v>
      </c>
      <c r="Z29" s="20">
        <f>SUM(AVG_Per_Lv[[#This Row],[Hp]:[Res]])</f>
        <v>197</v>
      </c>
      <c r="AA29" s="37"/>
      <c r="AB29" s="38"/>
    </row>
    <row r="30" spans="1:28" ht="17" thickBot="1" x14ac:dyDescent="0.25">
      <c r="A30" s="33" t="s">
        <v>55</v>
      </c>
      <c r="B30" s="19" t="s">
        <v>28</v>
      </c>
      <c r="C30" s="19" t="s">
        <v>18</v>
      </c>
      <c r="D30" s="19" t="s">
        <v>14</v>
      </c>
      <c r="E30" s="19"/>
      <c r="F30" s="19" t="s">
        <v>23</v>
      </c>
      <c r="G30" s="19" t="s">
        <v>24</v>
      </c>
      <c r="H30" s="19"/>
      <c r="I30" s="19" t="s">
        <v>20</v>
      </c>
      <c r="J30" s="19"/>
      <c r="K30" s="19"/>
      <c r="L30" s="19" t="s">
        <v>22</v>
      </c>
      <c r="M30" s="19"/>
      <c r="N30" s="19"/>
      <c r="O30" s="19"/>
      <c r="P30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37</v>
      </c>
      <c r="Q30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13</v>
      </c>
      <c r="R30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31</v>
      </c>
      <c r="S30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22</v>
      </c>
      <c r="T30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23</v>
      </c>
      <c r="U30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20</v>
      </c>
      <c r="V30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10</v>
      </c>
      <c r="W30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26</v>
      </c>
      <c r="X30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23</v>
      </c>
      <c r="Z30" s="20">
        <f>SUM(AVG_Per_Lv[[#This Row],[Hp]:[Res]])</f>
        <v>182</v>
      </c>
      <c r="AA30" s="37"/>
      <c r="AB30" s="38"/>
    </row>
    <row r="31" spans="1:28" ht="17" thickBot="1" x14ac:dyDescent="0.25">
      <c r="A31" s="33" t="s">
        <v>56</v>
      </c>
      <c r="B31" s="19" t="s">
        <v>28</v>
      </c>
      <c r="C31" s="19" t="s">
        <v>15</v>
      </c>
      <c r="D31" s="19" t="s">
        <v>19</v>
      </c>
      <c r="E31" s="19"/>
      <c r="F31" s="19" t="s">
        <v>23</v>
      </c>
      <c r="G31" s="19"/>
      <c r="H31" s="19"/>
      <c r="I31" s="19"/>
      <c r="J31" s="19"/>
      <c r="K31" s="19"/>
      <c r="L31" s="19"/>
      <c r="M31" s="19"/>
      <c r="N31" s="19"/>
      <c r="O31" s="19"/>
      <c r="P31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42</v>
      </c>
      <c r="Q31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25</v>
      </c>
      <c r="R31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13</v>
      </c>
      <c r="S31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30</v>
      </c>
      <c r="T31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33</v>
      </c>
      <c r="U31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22</v>
      </c>
      <c r="V31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23</v>
      </c>
      <c r="W31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8</v>
      </c>
      <c r="X31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23</v>
      </c>
      <c r="Z31" s="20">
        <f>SUM(AVG_Per_Lv[[#This Row],[Hp]:[Res]])</f>
        <v>196</v>
      </c>
      <c r="AA31" s="43">
        <f>AVERAGE(Z24:Z31)</f>
        <v>188</v>
      </c>
      <c r="AB31" s="44">
        <f>_xlfn.STDEV.S(Z24:Z31)</f>
        <v>12.917319491951218</v>
      </c>
    </row>
    <row r="32" spans="1:28" x14ac:dyDescent="0.2">
      <c r="A32" s="45" t="s">
        <v>33</v>
      </c>
      <c r="B32" s="46" t="s">
        <v>29</v>
      </c>
      <c r="C32" s="46" t="s">
        <v>15</v>
      </c>
      <c r="D32" s="46" t="s">
        <v>16</v>
      </c>
      <c r="E32" s="46" t="s">
        <v>14</v>
      </c>
      <c r="F32" s="46" t="s">
        <v>21</v>
      </c>
      <c r="G32" s="46" t="s">
        <v>24</v>
      </c>
      <c r="H32" s="46"/>
      <c r="I32" s="19"/>
      <c r="J32" s="19"/>
      <c r="K32" s="19"/>
      <c r="L32" s="46" t="s">
        <v>23</v>
      </c>
      <c r="M32" s="46"/>
      <c r="N32" s="46"/>
      <c r="O32" s="46"/>
      <c r="P32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47</v>
      </c>
      <c r="Q32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27</v>
      </c>
      <c r="R32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22</v>
      </c>
      <c r="S32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28</v>
      </c>
      <c r="T32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25</v>
      </c>
      <c r="U32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16</v>
      </c>
      <c r="V32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18</v>
      </c>
      <c r="W32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14</v>
      </c>
      <c r="X32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27</v>
      </c>
      <c r="Z32" s="20">
        <f>SUM(AVG_Per_Lv[[#This Row],[Hp]:[Res]])</f>
        <v>197</v>
      </c>
      <c r="AA32" s="37"/>
      <c r="AB32" s="38"/>
    </row>
    <row r="33" spans="1:28" x14ac:dyDescent="0.2">
      <c r="A33" s="33" t="s">
        <v>57</v>
      </c>
      <c r="B33" s="46" t="s">
        <v>29</v>
      </c>
      <c r="C33" s="46" t="s">
        <v>18</v>
      </c>
      <c r="D33" s="46" t="s">
        <v>17</v>
      </c>
      <c r="E33" s="46" t="s">
        <v>15</v>
      </c>
      <c r="F33" s="46"/>
      <c r="G33" s="46"/>
      <c r="H33" s="46"/>
      <c r="I33" s="19"/>
      <c r="J33" s="19"/>
      <c r="K33" s="19"/>
      <c r="L33" s="46" t="s">
        <v>22</v>
      </c>
      <c r="M33" s="46" t="s">
        <v>23</v>
      </c>
      <c r="N33" s="46"/>
      <c r="O33" s="46"/>
      <c r="P33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34</v>
      </c>
      <c r="Q33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16</v>
      </c>
      <c r="R33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31</v>
      </c>
      <c r="S33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24</v>
      </c>
      <c r="T33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19</v>
      </c>
      <c r="U33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10</v>
      </c>
      <c r="V33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15</v>
      </c>
      <c r="W33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30</v>
      </c>
      <c r="X33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27</v>
      </c>
      <c r="Z33" s="20">
        <f>SUM(AVG_Per_Lv[[#This Row],[Hp]:[Res]])</f>
        <v>179</v>
      </c>
      <c r="AA33" s="37"/>
      <c r="AB33" s="38"/>
    </row>
    <row r="34" spans="1:28" x14ac:dyDescent="0.2">
      <c r="A34" s="33" t="s">
        <v>64</v>
      </c>
      <c r="B34" s="46" t="s">
        <v>29</v>
      </c>
      <c r="C34" s="46" t="s">
        <v>18</v>
      </c>
      <c r="D34" s="46" t="s">
        <v>14</v>
      </c>
      <c r="E34" s="46"/>
      <c r="F34" s="46" t="s">
        <v>24</v>
      </c>
      <c r="G34" s="46"/>
      <c r="H34" s="46"/>
      <c r="I34" s="19" t="s">
        <v>17</v>
      </c>
      <c r="J34" s="19"/>
      <c r="K34" s="19"/>
      <c r="L34" s="46" t="s">
        <v>22</v>
      </c>
      <c r="M34" s="46"/>
      <c r="N34" s="46"/>
      <c r="O34" s="46"/>
      <c r="P34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46</v>
      </c>
      <c r="Q34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24</v>
      </c>
      <c r="R34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22</v>
      </c>
      <c r="S34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22</v>
      </c>
      <c r="T34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32</v>
      </c>
      <c r="U34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20</v>
      </c>
      <c r="V34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17</v>
      </c>
      <c r="W34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14</v>
      </c>
      <c r="X34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27</v>
      </c>
      <c r="Z34" s="20">
        <f>SUM(AVG_Per_Lv[[#This Row],[Hp]:[Res]])</f>
        <v>197</v>
      </c>
      <c r="AA34" s="37"/>
      <c r="AB34" s="38"/>
    </row>
    <row r="35" spans="1:28" x14ac:dyDescent="0.2">
      <c r="A35" s="33" t="s">
        <v>58</v>
      </c>
      <c r="B35" s="46" t="s">
        <v>29</v>
      </c>
      <c r="C35" s="46" t="s">
        <v>17</v>
      </c>
      <c r="D35" s="46" t="s">
        <v>19</v>
      </c>
      <c r="E35" s="46"/>
      <c r="F35" s="46" t="s">
        <v>23</v>
      </c>
      <c r="G35" s="46"/>
      <c r="H35" s="46"/>
      <c r="I35" s="19"/>
      <c r="J35" s="19"/>
      <c r="K35" s="19"/>
      <c r="L35" s="46" t="s">
        <v>22</v>
      </c>
      <c r="M35" s="46" t="s">
        <v>24</v>
      </c>
      <c r="N35" s="46"/>
      <c r="O35" s="46"/>
      <c r="P35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41</v>
      </c>
      <c r="Q35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18</v>
      </c>
      <c r="R35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32</v>
      </c>
      <c r="S35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24</v>
      </c>
      <c r="T35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14</v>
      </c>
      <c r="U35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18</v>
      </c>
      <c r="V35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15</v>
      </c>
      <c r="W35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23</v>
      </c>
      <c r="X35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19</v>
      </c>
      <c r="Z35" s="20">
        <f>SUM(AVG_Per_Lv[[#This Row],[Hp]:[Res]])</f>
        <v>185</v>
      </c>
      <c r="AA35" s="37"/>
      <c r="AB35" s="38"/>
    </row>
    <row r="36" spans="1:28" x14ac:dyDescent="0.2">
      <c r="A36" s="33" t="s">
        <v>59</v>
      </c>
      <c r="B36" s="46" t="s">
        <v>29</v>
      </c>
      <c r="C36" s="46" t="s">
        <v>16</v>
      </c>
      <c r="D36" s="46" t="s">
        <v>19</v>
      </c>
      <c r="E36" s="46" t="s">
        <v>15</v>
      </c>
      <c r="F36" s="46" t="s">
        <v>23</v>
      </c>
      <c r="G36" s="46" t="s">
        <v>24</v>
      </c>
      <c r="H36" s="46"/>
      <c r="I36" s="19" t="s">
        <v>17</v>
      </c>
      <c r="J36" s="19" t="s">
        <v>18</v>
      </c>
      <c r="K36" s="19"/>
      <c r="L36" s="46"/>
      <c r="M36" s="46"/>
      <c r="N36" s="46"/>
      <c r="O36" s="46"/>
      <c r="P36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46</v>
      </c>
      <c r="Q36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23</v>
      </c>
      <c r="R36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18</v>
      </c>
      <c r="S36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30</v>
      </c>
      <c r="T36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30</v>
      </c>
      <c r="U36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26</v>
      </c>
      <c r="V36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17</v>
      </c>
      <c r="W36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14</v>
      </c>
      <c r="X36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18</v>
      </c>
      <c r="Z36" s="20">
        <f>SUM(AVG_Per_Lv[[#This Row],[Hp]:[Res]])</f>
        <v>204</v>
      </c>
      <c r="AA36" s="37"/>
      <c r="AB36" s="38"/>
    </row>
    <row r="37" spans="1:28" x14ac:dyDescent="0.2">
      <c r="A37" s="33" t="s">
        <v>60</v>
      </c>
      <c r="B37" s="46" t="s">
        <v>29</v>
      </c>
      <c r="C37" s="46" t="s">
        <v>14</v>
      </c>
      <c r="D37" s="46" t="s">
        <v>20</v>
      </c>
      <c r="E37" s="46"/>
      <c r="F37" s="46"/>
      <c r="G37" s="46"/>
      <c r="H37" s="46"/>
      <c r="I37" s="19" t="s">
        <v>17</v>
      </c>
      <c r="J37" s="19"/>
      <c r="K37" s="19"/>
      <c r="L37" s="46"/>
      <c r="M37" s="46"/>
      <c r="N37" s="46"/>
      <c r="O37" s="46"/>
      <c r="P37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47</v>
      </c>
      <c r="Q37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28</v>
      </c>
      <c r="R37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15</v>
      </c>
      <c r="S37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22</v>
      </c>
      <c r="T37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29</v>
      </c>
      <c r="U37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18</v>
      </c>
      <c r="V37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17</v>
      </c>
      <c r="W37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10</v>
      </c>
      <c r="X37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14</v>
      </c>
      <c r="Z37" s="20">
        <f>SUM(AVG_Per_Lv[[#This Row],[Hp]:[Res]])</f>
        <v>186</v>
      </c>
      <c r="AA37" s="37"/>
      <c r="AB37" s="38"/>
    </row>
    <row r="38" spans="1:28" x14ac:dyDescent="0.2">
      <c r="A38" s="33" t="s">
        <v>61</v>
      </c>
      <c r="B38" s="46" t="s">
        <v>29</v>
      </c>
      <c r="C38" s="46" t="s">
        <v>16</v>
      </c>
      <c r="D38" s="46" t="s">
        <v>20</v>
      </c>
      <c r="E38" s="46"/>
      <c r="F38" s="46" t="s">
        <v>22</v>
      </c>
      <c r="G38" s="46"/>
      <c r="H38" s="46"/>
      <c r="I38" s="19" t="s">
        <v>17</v>
      </c>
      <c r="J38" s="19"/>
      <c r="K38" s="19"/>
      <c r="L38" s="46" t="s">
        <v>24</v>
      </c>
      <c r="M38" s="46"/>
      <c r="N38" s="46"/>
      <c r="O38" s="46"/>
      <c r="P38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46</v>
      </c>
      <c r="Q38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27</v>
      </c>
      <c r="R38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12</v>
      </c>
      <c r="S38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19</v>
      </c>
      <c r="T38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22</v>
      </c>
      <c r="U38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17</v>
      </c>
      <c r="V38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21</v>
      </c>
      <c r="W38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10</v>
      </c>
      <c r="X38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23</v>
      </c>
      <c r="Z38" s="20">
        <f>SUM(AVG_Per_Lv[[#This Row],[Hp]:[Res]])</f>
        <v>174</v>
      </c>
      <c r="AA38" s="37"/>
      <c r="AB38" s="38"/>
    </row>
    <row r="39" spans="1:28" ht="17" thickBot="1" x14ac:dyDescent="0.25">
      <c r="A39" s="33" t="s">
        <v>62</v>
      </c>
      <c r="B39" s="46" t="s">
        <v>29</v>
      </c>
      <c r="C39" s="46" t="s">
        <v>15</v>
      </c>
      <c r="D39" s="46" t="s">
        <v>16</v>
      </c>
      <c r="E39" s="46"/>
      <c r="F39" s="46" t="s">
        <v>22</v>
      </c>
      <c r="G39" s="46" t="s">
        <v>23</v>
      </c>
      <c r="H39" s="46"/>
      <c r="I39" s="19"/>
      <c r="J39" s="19"/>
      <c r="K39" s="19"/>
      <c r="L39" s="46"/>
      <c r="M39" s="46"/>
      <c r="N39" s="46"/>
      <c r="O39" s="46"/>
      <c r="P39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52</v>
      </c>
      <c r="Q39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27</v>
      </c>
      <c r="R39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12</v>
      </c>
      <c r="S39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24</v>
      </c>
      <c r="T39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17</v>
      </c>
      <c r="U39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10</v>
      </c>
      <c r="V39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23</v>
      </c>
      <c r="W39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6</v>
      </c>
      <c r="X39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20</v>
      </c>
      <c r="Z39" s="20">
        <f>SUM(AVG_Per_Lv[[#This Row],[Hp]:[Res]])</f>
        <v>171</v>
      </c>
      <c r="AA39" s="37"/>
      <c r="AB39" s="38"/>
    </row>
    <row r="40" spans="1:28" ht="17" thickBot="1" x14ac:dyDescent="0.25">
      <c r="A40" s="45" t="s">
        <v>63</v>
      </c>
      <c r="B40" s="46" t="s">
        <v>29</v>
      </c>
      <c r="C40" s="46" t="s">
        <v>19</v>
      </c>
      <c r="D40" s="46" t="s">
        <v>15</v>
      </c>
      <c r="E40" s="46"/>
      <c r="F40" s="46"/>
      <c r="G40" s="46"/>
      <c r="H40" s="46"/>
      <c r="I40" s="19" t="s">
        <v>18</v>
      </c>
      <c r="J40" s="19"/>
      <c r="K40" s="19"/>
      <c r="L40" s="46"/>
      <c r="M40" s="46"/>
      <c r="N40" s="46"/>
      <c r="O40" s="46"/>
      <c r="P40" s="19">
        <f>INDEX(Base_Stats_Table[#All],MATCH(AVG_Per_Lv[[#This Row],[Name]],Base_Stats_Table[Name],0) + 1,MATCH(AVG_Per_Lv[[#Headers],[Hp]],Base_Stats_Table[#Headers],0)) +
$AD$7*INDEX(Growth_Rates_Table[#All],MATCH(AVG_Per_Lv[[#This Row],[Name]],Growth_Rates_Table[Name],0) + 1,MATCH(AVG_Per_Lv[[#Headers],[Hp]],Growth_Rates_Table[#Headers],0))/100</f>
        <v>40</v>
      </c>
      <c r="Q40" s="19">
        <f>INDEX(Base_Stats_Table[#All],MATCH(AVG_Per_Lv[[#This Row],[Name]],Base_Stats_Table[Name],0) + 1,MATCH(AVG_Per_Lv[[#Headers],[Str]],Base_Stats_Table[#Headers],0)) +
$AD$7*INDEX(Growth_Rates_Table[#All],MATCH(AVG_Per_Lv[[#This Row],[Name]],Growth_Rates_Table[Name],0) + 1,MATCH(AVG_Per_Lv[[#Headers],[Str]],Growth_Rates_Table[#Headers],0))/100</f>
        <v>24</v>
      </c>
      <c r="R40" s="19">
        <f>INDEX(Base_Stats_Table[#All],MATCH(AVG_Per_Lv[[#This Row],[Name]],Base_Stats_Table[Name],0) + 1,MATCH(AVG_Per_Lv[[#Headers],[Mag]],Base_Stats_Table[#Headers],0)) +
$AD$7*INDEX(Growth_Rates_Table[#All],MATCH(AVG_Per_Lv[[#This Row],[Name]],Growth_Rates_Table[Name],0) + 1,MATCH(AVG_Per_Lv[[#Headers],[Mag]],Growth_Rates_Table[#Headers],0))/100</f>
        <v>12</v>
      </c>
      <c r="S40" s="19">
        <f>INDEX(Base_Stats_Table[#All],MATCH(AVG_Per_Lv[[#This Row],[Name]],Base_Stats_Table[Name],0) + 1,MATCH(AVG_Per_Lv[[#Headers],[Dex]],Base_Stats_Table[#Headers],0)) +
$AD$7*INDEX(Growth_Rates_Table[#All],MATCH(AVG_Per_Lv[[#This Row],[Name]],Growth_Rates_Table[Name],0) + 1,MATCH(AVG_Per_Lv[[#Headers],[Dex]],Growth_Rates_Table[#Headers],0))/100</f>
        <v>29</v>
      </c>
      <c r="T40" s="19">
        <f>INDEX(Base_Stats_Table[#All],MATCH(AVG_Per_Lv[[#This Row],[Name]],Base_Stats_Table[Name],0) + 1,MATCH(AVG_Per_Lv[[#Headers],[Spd]],Base_Stats_Table[#Headers],0)) +
$AD$7*INDEX(Growth_Rates_Table[#All],MATCH(AVG_Per_Lv[[#This Row],[Name]],Growth_Rates_Table[Name],0) + 1,MATCH(AVG_Per_Lv[[#Headers],[Spd]],Growth_Rates_Table[#Headers],0))/100</f>
        <v>22</v>
      </c>
      <c r="U40" s="19">
        <f>INDEX(Base_Stats_Table[#All],MATCH(AVG_Per_Lv[[#This Row],[Name]],Base_Stats_Table[Name],0) + 1,MATCH(AVG_Per_Lv[[#Headers],[Luck]],Base_Stats_Table[#Headers],0)) +
$AD$7*INDEX(Growth_Rates_Table[#All],MATCH(AVG_Per_Lv[[#This Row],[Name]],Growth_Rates_Table[Name],0) + 1,MATCH(AVG_Per_Lv[[#Headers],[Luck]],Growth_Rates_Table[#Headers],0))/100</f>
        <v>30</v>
      </c>
      <c r="V40" s="19">
        <f>INDEX(Base_Stats_Table[#All],MATCH(AVG_Per_Lv[[#This Row],[Name]],Base_Stats_Table[Name],0) + 1,MATCH(AVG_Per_Lv[[#Headers],[Def]],Base_Stats_Table[#Headers],0)) +
$AD$7*INDEX(Growth_Rates_Table[#All],MATCH(AVG_Per_Lv[[#This Row],[Name]],Growth_Rates_Table[Name],0) + 1,MATCH(AVG_Per_Lv[[#Headers],[Def]],Growth_Rates_Table[#Headers],0))/100</f>
        <v>13</v>
      </c>
      <c r="W40" s="19">
        <f>INDEX(Base_Stats_Table[#All],MATCH(AVG_Per_Lv[[#This Row],[Name]],Base_Stats_Table[Name],0) + 1,MATCH(AVG_Per_Lv[[#Headers],[Res]],Base_Stats_Table[#Headers],0)) +
$AD$7*INDEX(Growth_Rates_Table[#All],MATCH(AVG_Per_Lv[[#This Row],[Name]],Growth_Rates_Table[Name],0) + 1,MATCH(AVG_Per_Lv[[#Headers],[Res]],Growth_Rates_Table[#Headers],0))/100</f>
        <v>8</v>
      </c>
      <c r="X40" s="34">
        <f>INDEX(Base_Stats_Table[#All],MATCH(AVG_Per_Lv[[#This Row],[Name]],Base_Stats_Table[Name],0) + 1,MATCH(AVG_Per_Lv[[#Headers],[Charm]],Base_Stats_Table[#Headers],0)) +
$AD$7*INDEX(Growth_Rates_Table[#All],MATCH(AVG_Per_Lv[[#This Row],[Name]],Growth_Rates_Table[Name],0) + 1,MATCH(AVG_Per_Lv[[#Headers],[Charm]],Growth_Rates_Table[#Headers],0))/100</f>
        <v>18</v>
      </c>
      <c r="Z40" s="24">
        <f>SUM(AVG_Per_Lv[[#This Row],[Hp]:[Res]])</f>
        <v>178</v>
      </c>
      <c r="AA40" s="47">
        <f>AVERAGE(Z32:Z40)</f>
        <v>185.66666666666666</v>
      </c>
      <c r="AB40" s="48">
        <f>_xlfn.STDEV.S(Z32:Z40)</f>
        <v>11.445523142259598</v>
      </c>
    </row>
    <row r="41" spans="1:28" ht="17" thickBot="1" x14ac:dyDescent="0.25">
      <c r="A41" s="49"/>
      <c r="B41" s="49"/>
      <c r="C41" s="49"/>
      <c r="D41" s="49"/>
      <c r="E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 spans="1:28" ht="17" thickBot="1" x14ac:dyDescent="0.25">
      <c r="A42" s="49"/>
      <c r="B42" s="49"/>
      <c r="C42" s="49"/>
      <c r="D42" s="49"/>
      <c r="E42" s="49"/>
      <c r="I42" s="49"/>
      <c r="J42" s="49"/>
      <c r="K42" s="49"/>
      <c r="L42" s="49"/>
      <c r="M42" s="49"/>
      <c r="O42" s="50" t="s">
        <v>82</v>
      </c>
      <c r="P42" s="51" t="s">
        <v>2</v>
      </c>
      <c r="Q42" s="51" t="s">
        <v>3</v>
      </c>
      <c r="R42" s="51" t="s">
        <v>4</v>
      </c>
      <c r="S42" s="51" t="s">
        <v>5</v>
      </c>
      <c r="T42" s="51" t="s">
        <v>6</v>
      </c>
      <c r="U42" s="51" t="s">
        <v>7</v>
      </c>
      <c r="V42" s="51" t="s">
        <v>8</v>
      </c>
      <c r="W42" s="51" t="s">
        <v>9</v>
      </c>
      <c r="X42" s="15" t="s">
        <v>10</v>
      </c>
      <c r="Y42" s="49"/>
      <c r="Z42" s="49"/>
      <c r="AA42" s="49"/>
    </row>
    <row r="43" spans="1:28" x14ac:dyDescent="0.2">
      <c r="A43" s="49"/>
      <c r="B43" s="49"/>
      <c r="C43" s="49"/>
      <c r="D43" s="49"/>
      <c r="E43" s="49"/>
      <c r="I43" s="49"/>
      <c r="J43" s="49"/>
      <c r="K43" s="49"/>
      <c r="L43" s="49"/>
      <c r="M43" s="49"/>
      <c r="O43" s="52" t="s">
        <v>26</v>
      </c>
      <c r="P43" s="53">
        <f>AVERAGE(P8:P15)</f>
        <v>41.875</v>
      </c>
      <c r="Q43" s="53">
        <f t="shared" ref="Q43:X43" si="0">AVERAGE(Q8:Q15)</f>
        <v>22.875</v>
      </c>
      <c r="R43" s="53">
        <f t="shared" si="0"/>
        <v>20.625</v>
      </c>
      <c r="S43" s="53">
        <f t="shared" si="0"/>
        <v>24.25</v>
      </c>
      <c r="T43" s="53">
        <f t="shared" si="0"/>
        <v>25.75</v>
      </c>
      <c r="U43" s="53">
        <f t="shared" si="0"/>
        <v>21</v>
      </c>
      <c r="V43" s="53">
        <f t="shared" si="0"/>
        <v>16</v>
      </c>
      <c r="W43" s="53">
        <f t="shared" si="0"/>
        <v>16.375</v>
      </c>
      <c r="X43" s="54">
        <f t="shared" si="0"/>
        <v>20.75</v>
      </c>
      <c r="Y43" s="49"/>
      <c r="Z43" s="49"/>
      <c r="AA43" s="49"/>
    </row>
    <row r="44" spans="1:28" x14ac:dyDescent="0.2">
      <c r="A44" s="49"/>
      <c r="B44" s="49"/>
      <c r="C44" s="49"/>
      <c r="D44" s="49"/>
      <c r="E44" s="49"/>
      <c r="I44" s="49"/>
      <c r="J44" s="49"/>
      <c r="K44" s="49"/>
      <c r="L44" s="49"/>
      <c r="M44" s="49"/>
      <c r="O44" s="55" t="s">
        <v>27</v>
      </c>
      <c r="P44" s="56">
        <f>AVERAGE(P16:P23)</f>
        <v>43.375</v>
      </c>
      <c r="Q44" s="56">
        <f t="shared" ref="Q44:X44" si="1">AVERAGE(Q16:Q23)</f>
        <v>25.625</v>
      </c>
      <c r="R44" s="56">
        <f t="shared" si="1"/>
        <v>18.75</v>
      </c>
      <c r="S44" s="56">
        <f t="shared" si="1"/>
        <v>23.75</v>
      </c>
      <c r="T44" s="56">
        <f t="shared" si="1"/>
        <v>25.875</v>
      </c>
      <c r="U44" s="56">
        <f t="shared" si="1"/>
        <v>19.25</v>
      </c>
      <c r="V44" s="56">
        <f t="shared" si="1"/>
        <v>18.5</v>
      </c>
      <c r="W44" s="56">
        <f t="shared" si="1"/>
        <v>15.875</v>
      </c>
      <c r="X44" s="57">
        <f t="shared" si="1"/>
        <v>21.5</v>
      </c>
      <c r="Y44" s="49"/>
      <c r="Z44" s="49"/>
      <c r="AA44" s="49"/>
    </row>
    <row r="45" spans="1:28" x14ac:dyDescent="0.2">
      <c r="A45" s="49"/>
      <c r="B45" s="49"/>
      <c r="C45" s="49"/>
      <c r="D45" s="49"/>
      <c r="E45" s="49"/>
      <c r="I45" s="49"/>
      <c r="J45" s="49"/>
      <c r="K45" s="49"/>
      <c r="L45" s="49"/>
      <c r="M45" s="49"/>
      <c r="O45" s="55" t="s">
        <v>28</v>
      </c>
      <c r="P45" s="56">
        <f>AVERAGE(P24:P31)</f>
        <v>42.875</v>
      </c>
      <c r="Q45" s="56">
        <f t="shared" ref="Q45:X45" si="2">AVERAGE(Q24:Q31)</f>
        <v>22.5</v>
      </c>
      <c r="R45" s="56">
        <f t="shared" si="2"/>
        <v>19.75</v>
      </c>
      <c r="S45" s="56">
        <f t="shared" si="2"/>
        <v>25.25</v>
      </c>
      <c r="T45" s="56">
        <f t="shared" si="2"/>
        <v>25.5</v>
      </c>
      <c r="U45" s="56">
        <f t="shared" si="2"/>
        <v>20.25</v>
      </c>
      <c r="V45" s="56">
        <f t="shared" si="2"/>
        <v>16.875</v>
      </c>
      <c r="W45" s="56">
        <f t="shared" si="2"/>
        <v>15</v>
      </c>
      <c r="X45" s="57">
        <f t="shared" si="2"/>
        <v>20.375</v>
      </c>
      <c r="Y45" s="49"/>
      <c r="Z45" s="49"/>
      <c r="AA45" s="49"/>
    </row>
    <row r="46" spans="1:28" ht="17" thickBot="1" x14ac:dyDescent="0.25">
      <c r="A46" s="49"/>
      <c r="B46" s="49"/>
      <c r="C46" s="49"/>
      <c r="D46" s="49"/>
      <c r="E46" s="49"/>
      <c r="I46" s="49"/>
      <c r="J46" s="49"/>
      <c r="K46" s="49"/>
      <c r="L46" s="49"/>
      <c r="M46" s="49"/>
      <c r="O46" s="58" t="s">
        <v>29</v>
      </c>
      <c r="P46" s="59">
        <f>AVERAGE(P32:P40)</f>
        <v>44.333333333333336</v>
      </c>
      <c r="Q46" s="59">
        <f t="shared" ref="Q46:X46" si="3">AVERAGE(Q32:Q40)</f>
        <v>23.777777777777779</v>
      </c>
      <c r="R46" s="59">
        <f t="shared" si="3"/>
        <v>19.555555555555557</v>
      </c>
      <c r="S46" s="59">
        <f t="shared" si="3"/>
        <v>24.666666666666668</v>
      </c>
      <c r="T46" s="59">
        <f t="shared" si="3"/>
        <v>23.333333333333332</v>
      </c>
      <c r="U46" s="59">
        <f t="shared" si="3"/>
        <v>18.333333333333332</v>
      </c>
      <c r="V46" s="59">
        <f t="shared" si="3"/>
        <v>17.333333333333332</v>
      </c>
      <c r="W46" s="59">
        <f t="shared" si="3"/>
        <v>14.333333333333334</v>
      </c>
      <c r="X46" s="60">
        <f t="shared" si="3"/>
        <v>21.444444444444443</v>
      </c>
      <c r="Y46" s="49"/>
      <c r="Z46" s="49"/>
      <c r="AA46" s="49"/>
    </row>
    <row r="47" spans="1:28" ht="17" thickBot="1" x14ac:dyDescent="0.25">
      <c r="A47" s="49"/>
      <c r="B47" s="49"/>
      <c r="C47" s="49"/>
      <c r="D47" s="49"/>
      <c r="E47" s="49"/>
      <c r="I47" s="49"/>
      <c r="J47" s="49"/>
      <c r="K47" s="49"/>
      <c r="L47" s="49"/>
      <c r="M47" s="49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49"/>
      <c r="Z47" s="49"/>
      <c r="AA47" s="49"/>
    </row>
    <row r="48" spans="1:28" x14ac:dyDescent="0.2">
      <c r="O48" s="52" t="s">
        <v>81</v>
      </c>
      <c r="P48" s="53">
        <f>AVERAGE(AVG_Per_Lv[Hp])</f>
        <v>43.205882352941174</v>
      </c>
      <c r="Q48" s="53">
        <f>AVERAGE(AVG_Per_Lv[Str])</f>
        <v>23.911764705882351</v>
      </c>
      <c r="R48" s="53">
        <f>AVERAGE(AVG_Per_Lv[Mag])</f>
        <v>19.676470588235293</v>
      </c>
      <c r="S48" s="53">
        <f>AVERAGE(AVG_Per_Lv[Dex])</f>
        <v>24.558823529411764</v>
      </c>
      <c r="T48" s="53">
        <f>AVERAGE(AVG_Per_Lv[Spd])</f>
        <v>25.088235294117649</v>
      </c>
      <c r="U48" s="53">
        <f>AVERAGE(AVG_Per_Lv[Luck])</f>
        <v>19.852941176470587</v>
      </c>
      <c r="V48" s="53">
        <f>AVERAGE(AVG_Per_Lv[Def])</f>
        <v>17.264705882352942</v>
      </c>
      <c r="W48" s="53">
        <f>AVERAGE(AVG_Per_Lv[Res])</f>
        <v>15.441176470588236</v>
      </c>
      <c r="X48" s="53">
        <f>AVERAGE(AVG_Per_Lv[Charm])</f>
        <v>21.147058823529413</v>
      </c>
    </row>
    <row r="49" spans="15:24" ht="17" thickBot="1" x14ac:dyDescent="0.25">
      <c r="O49" s="61" t="s">
        <v>66</v>
      </c>
      <c r="P49" s="59">
        <f>_xlfn.STDEV.S(AVG_Per_Lv[Hp])</f>
        <v>6.2220498023814894</v>
      </c>
      <c r="Q49" s="59">
        <f>_xlfn.STDEV.S(AVG_Per_Lv[Str])</f>
        <v>6.3311047772513414</v>
      </c>
      <c r="R49" s="59">
        <f>_xlfn.STDEV.S(AVG_Per_Lv[Mag])</f>
        <v>7.9151584077844479</v>
      </c>
      <c r="S49" s="59">
        <f>_xlfn.STDEV.S(AVG_Per_Lv[Dex])</f>
        <v>3.9710404443091019</v>
      </c>
      <c r="T49" s="59">
        <f>_xlfn.STDEV.S(AVG_Per_Lv[Spd])</f>
        <v>5.4068847640808757</v>
      </c>
      <c r="U49" s="59">
        <f>_xlfn.STDEV.S(AVG_Per_Lv[Luck])</f>
        <v>5.0520464076971674</v>
      </c>
      <c r="V49" s="59">
        <f>_xlfn.STDEV.S(AVG_Per_Lv[Def])</f>
        <v>4.5146819313409523</v>
      </c>
      <c r="W49" s="59">
        <f>_xlfn.STDEV.S(AVG_Per_Lv[Res])</f>
        <v>6.9071380578161765</v>
      </c>
      <c r="X49" s="59">
        <f>_xlfn.STDEV.S(AVG_Per_Lv[Charm])</f>
        <v>5.5712049343636041</v>
      </c>
    </row>
  </sheetData>
  <sheetProtection algorithmName="SHA-512" hashValue="kPOACz2RKO5UKMhMWrHWqFl5N2nAbwUq+W4Pqgnh3vo+GymkpXjVK2pdRlfpmB6YaHmJwf8sHiTE38QcC4JhRA==" saltValue="msBPsDlkXeQdL7sZ5hr1sw==" spinCount="100000" sheet="1"/>
  <mergeCells count="1">
    <mergeCell ref="A2:X3"/>
  </mergeCells>
  <phoneticPr fontId="4" type="noConversion"/>
  <conditionalFormatting sqref="A7:E47 F7:H40 I42:M47 Y42:AA47 I41:AA41 P7:X40">
    <cfRule type="expression" dxfId="117" priority="11">
      <formula>$B7="Church of Seiros"</formula>
    </cfRule>
    <cfRule type="expression" dxfId="116" priority="12">
      <formula>$B7="Golden Deer"</formula>
    </cfRule>
    <cfRule type="expression" dxfId="115" priority="13">
      <formula>$B7="Blue Lions"</formula>
    </cfRule>
    <cfRule type="expression" dxfId="114" priority="14">
      <formula>$B7="Black Eagles"</formula>
    </cfRule>
    <cfRule type="expression" dxfId="113" priority="15">
      <formula>$B7="Main Character"</formula>
    </cfRule>
  </conditionalFormatting>
  <conditionalFormatting sqref="I7:O40">
    <cfRule type="expression" dxfId="112" priority="1">
      <formula>$B7="Church of Seiros"</formula>
    </cfRule>
    <cfRule type="expression" dxfId="111" priority="2">
      <formula>$B7="Golden Deer"</formula>
    </cfRule>
    <cfRule type="expression" dxfId="110" priority="3">
      <formula>$B7="Blue Lions"</formula>
    </cfRule>
    <cfRule type="expression" dxfId="109" priority="4">
      <formula>$B7="Black Eagles"</formula>
    </cfRule>
    <cfRule type="expression" dxfId="108" priority="5">
      <formula>$B7="Main Character"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E36AFEE9-DF17-4A1C-83D4-47E8A0DC691C}">
          <x14:formula1>
            <xm:f>Data_Validations!$C$2:$C$9</xm:f>
          </x14:formula1>
          <xm:sqref>F7:H7 L7:O7</xm:sqref>
        </x14:dataValidation>
        <x14:dataValidation type="list" allowBlank="1" showInputMessage="1" showErrorMessage="1" xr:uid="{BF3C4AD1-9DAB-440B-9963-068E4CDC26B7}">
          <x14:formula1>
            <xm:f>Data_Validations!$A$2:$A$9</xm:f>
          </x14:formula1>
          <xm:sqref>B7</xm:sqref>
        </x14:dataValidation>
        <x14:dataValidation type="list" allowBlank="1" showInputMessage="1" showErrorMessage="1" xr:uid="{700ED1B3-6D43-4B7D-A104-018F04A7CAE2}">
          <x14:formula1>
            <xm:f>Data_Validations!$A$2:$A$8</xm:f>
          </x14:formula1>
          <xm:sqref>B8:B47</xm:sqref>
        </x14:dataValidation>
        <x14:dataValidation type="list" allowBlank="1" showInputMessage="1" showErrorMessage="1" xr:uid="{FF312E29-171D-47AF-B9C7-F9B356B03CDE}">
          <x14:formula1>
            <xm:f>Data_Validations!$B$2:$B$9</xm:f>
          </x14:formula1>
          <xm:sqref>C7:E7 I7:K7 I10:K40</xm:sqref>
        </x14:dataValidation>
        <x14:dataValidation type="list" allowBlank="1" showInputMessage="1" showErrorMessage="1" xr:uid="{1B9DA057-2CC4-4666-A111-50E2E27E0482}">
          <x14:formula1>
            <xm:f>Data_Validations!$B$2:$B$8</xm:f>
          </x14:formula1>
          <xm:sqref>C8:E47 I8:K9 L41:M47 N41:O41</xm:sqref>
        </x14:dataValidation>
        <x14:dataValidation type="list" allowBlank="1" showInputMessage="1" showErrorMessage="1" xr:uid="{41941B1E-5708-410B-AE66-9E5900448AAF}">
          <x14:formula1>
            <xm:f>Data_Validations!$C$2:$C$8</xm:f>
          </x14:formula1>
          <xm:sqref>L8:O40 F8:H40 I41:M47 N41:R41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D53E-A047-4AEA-A772-34DAEE6F2276}">
  <sheetPr>
    <tabColor theme="1"/>
  </sheetPr>
  <dimension ref="A1:AB45"/>
  <sheetViews>
    <sheetView zoomScaleNormal="100" workbookViewId="0">
      <pane xSplit="1" topLeftCell="B1" activePane="topRight" state="frozen"/>
      <selection pane="topRight" activeCell="W9" sqref="W9"/>
    </sheetView>
  </sheetViews>
  <sheetFormatPr baseColWidth="10" defaultColWidth="9.1640625" defaultRowHeight="16" x14ac:dyDescent="0.2"/>
  <cols>
    <col min="1" max="1" width="20.1640625" style="13" bestFit="1" customWidth="1"/>
    <col min="2" max="2" width="18.1640625" style="13" bestFit="1" customWidth="1"/>
    <col min="3" max="5" width="19.1640625" style="13" hidden="1" customWidth="1"/>
    <col min="6" max="11" width="18.5" style="13" hidden="1" customWidth="1"/>
    <col min="12" max="14" width="17.83203125" style="13" hidden="1" customWidth="1"/>
    <col min="15" max="15" width="18.5" style="13" bestFit="1" customWidth="1"/>
    <col min="16" max="16" width="7" style="13" bestFit="1" customWidth="1"/>
    <col min="17" max="17" width="6.6640625" style="13" bestFit="1" customWidth="1"/>
    <col min="18" max="18" width="8.1640625" style="13" bestFit="1" customWidth="1"/>
    <col min="19" max="19" width="7.83203125" style="13" bestFit="1" customWidth="1"/>
    <col min="20" max="20" width="8" style="13" bestFit="1" customWidth="1"/>
    <col min="21" max="21" width="9" style="13" bestFit="1" customWidth="1"/>
    <col min="22" max="22" width="7.33203125" style="13" bestFit="1" customWidth="1"/>
    <col min="23" max="23" width="7.83203125" style="13" bestFit="1" customWidth="1"/>
    <col min="24" max="24" width="10.83203125" style="13" bestFit="1" customWidth="1"/>
    <col min="25" max="25" width="7.83203125" style="13" bestFit="1" customWidth="1"/>
    <col min="26" max="26" width="29.33203125" style="13" bestFit="1" customWidth="1"/>
    <col min="27" max="27" width="9.6640625" style="13" bestFit="1" customWidth="1"/>
    <col min="28" max="28" width="9.33203125" style="13" bestFit="1" customWidth="1"/>
    <col min="29" max="29" width="7.33203125" style="13" bestFit="1" customWidth="1"/>
    <col min="30" max="31" width="8.5" style="13" bestFit="1" customWidth="1"/>
    <col min="32" max="16384" width="9.1640625" style="13"/>
  </cols>
  <sheetData>
    <row r="1" spans="1:28" ht="17" thickBot="1" x14ac:dyDescent="0.25">
      <c r="A1" s="28" t="s">
        <v>67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8" ht="17" thickBot="1" x14ac:dyDescent="0.25">
      <c r="A2" s="62" t="s">
        <v>0</v>
      </c>
      <c r="B2" s="30" t="s">
        <v>1</v>
      </c>
      <c r="C2" s="30" t="s">
        <v>68</v>
      </c>
      <c r="D2" s="30" t="s">
        <v>69</v>
      </c>
      <c r="E2" s="30" t="s">
        <v>70</v>
      </c>
      <c r="F2" s="30" t="s">
        <v>75</v>
      </c>
      <c r="G2" s="30" t="s">
        <v>76</v>
      </c>
      <c r="H2" s="30" t="s">
        <v>77</v>
      </c>
      <c r="I2" s="30" t="s">
        <v>71</v>
      </c>
      <c r="J2" s="30" t="s">
        <v>72</v>
      </c>
      <c r="K2" s="30" t="s">
        <v>78</v>
      </c>
      <c r="L2" s="30" t="s">
        <v>73</v>
      </c>
      <c r="M2" s="30" t="s">
        <v>74</v>
      </c>
      <c r="N2" s="30" t="s">
        <v>79</v>
      </c>
      <c r="O2" s="30" t="s">
        <v>105</v>
      </c>
      <c r="P2" s="30" t="s">
        <v>2</v>
      </c>
      <c r="Q2" s="30" t="s">
        <v>3</v>
      </c>
      <c r="R2" s="30" t="s">
        <v>4</v>
      </c>
      <c r="S2" s="30" t="s">
        <v>5</v>
      </c>
      <c r="T2" s="30" t="s">
        <v>6</v>
      </c>
      <c r="U2" s="30" t="s">
        <v>7</v>
      </c>
      <c r="V2" s="30" t="s">
        <v>8</v>
      </c>
      <c r="W2" s="30" t="s">
        <v>9</v>
      </c>
      <c r="X2" s="63" t="s">
        <v>10</v>
      </c>
      <c r="Z2" s="64" t="s">
        <v>146</v>
      </c>
      <c r="AA2" s="31" t="s">
        <v>65</v>
      </c>
      <c r="AB2" s="32" t="s">
        <v>66</v>
      </c>
    </row>
    <row r="3" spans="1:28" ht="17" thickBot="1" x14ac:dyDescent="0.25">
      <c r="A3" s="33" t="s">
        <v>11</v>
      </c>
      <c r="B3" s="19" t="s">
        <v>25</v>
      </c>
      <c r="C3" s="19" t="s">
        <v>14</v>
      </c>
      <c r="D3" s="19" t="s">
        <v>20</v>
      </c>
      <c r="E3" s="19"/>
      <c r="F3" s="19" t="s">
        <v>21</v>
      </c>
      <c r="G3" s="19"/>
      <c r="H3" s="19"/>
      <c r="I3" s="19"/>
      <c r="J3" s="19"/>
      <c r="K3" s="19"/>
      <c r="L3" s="19"/>
      <c r="M3" s="19"/>
      <c r="N3" s="19"/>
      <c r="O3" s="19"/>
      <c r="P3" s="19">
        <v>27</v>
      </c>
      <c r="Q3" s="19">
        <v>13</v>
      </c>
      <c r="R3" s="19">
        <v>6</v>
      </c>
      <c r="S3" s="19">
        <v>9</v>
      </c>
      <c r="T3" s="19">
        <v>8</v>
      </c>
      <c r="U3" s="19">
        <v>8</v>
      </c>
      <c r="V3" s="19">
        <v>6</v>
      </c>
      <c r="W3" s="19">
        <v>6</v>
      </c>
      <c r="X3" s="34">
        <v>7</v>
      </c>
      <c r="Z3" s="65">
        <f>SUM(Base_Stats_Table[[#This Row],[Hp]:[Res]])</f>
        <v>83</v>
      </c>
      <c r="AA3" s="35">
        <f>AVERAGE(Z3:Z36)</f>
        <v>69.764705882352942</v>
      </c>
      <c r="AB3" s="36">
        <f>_xlfn.STDEV.S(Z3:Z36)</f>
        <v>4.4657540238779978</v>
      </c>
    </row>
    <row r="4" spans="1:28" x14ac:dyDescent="0.2">
      <c r="A4" s="33" t="s">
        <v>31</v>
      </c>
      <c r="B4" s="19" t="s">
        <v>26</v>
      </c>
      <c r="C4" s="19" t="s">
        <v>16</v>
      </c>
      <c r="D4" s="19" t="s">
        <v>14</v>
      </c>
      <c r="E4" s="19" t="s">
        <v>20</v>
      </c>
      <c r="F4" s="19" t="s">
        <v>21</v>
      </c>
      <c r="G4" s="19" t="s">
        <v>22</v>
      </c>
      <c r="H4" s="19"/>
      <c r="I4" s="19" t="s">
        <v>19</v>
      </c>
      <c r="J4" s="19" t="s">
        <v>18</v>
      </c>
      <c r="K4" s="19"/>
      <c r="L4" s="19"/>
      <c r="M4" s="19"/>
      <c r="N4" s="19"/>
      <c r="O4" s="19"/>
      <c r="P4" s="19">
        <v>29</v>
      </c>
      <c r="Q4" s="19">
        <v>13</v>
      </c>
      <c r="R4" s="19">
        <v>6</v>
      </c>
      <c r="S4" s="19">
        <v>5</v>
      </c>
      <c r="T4" s="19">
        <v>8</v>
      </c>
      <c r="U4" s="19">
        <v>5</v>
      </c>
      <c r="V4" s="19">
        <v>6</v>
      </c>
      <c r="W4" s="19">
        <v>4</v>
      </c>
      <c r="X4" s="34">
        <v>10</v>
      </c>
      <c r="Z4" s="65">
        <f>SUM(Base_Stats_Table[[#This Row],[Hp]:[Res]])</f>
        <v>76</v>
      </c>
      <c r="AA4" s="37"/>
      <c r="AB4" s="38"/>
    </row>
    <row r="5" spans="1:28" x14ac:dyDescent="0.2">
      <c r="A5" s="33" t="s">
        <v>36</v>
      </c>
      <c r="B5" s="19" t="s">
        <v>26</v>
      </c>
      <c r="C5" s="19" t="s">
        <v>17</v>
      </c>
      <c r="D5" s="19" t="s">
        <v>19</v>
      </c>
      <c r="E5" s="19"/>
      <c r="F5" s="19" t="s">
        <v>21</v>
      </c>
      <c r="G5" s="19"/>
      <c r="H5" s="19"/>
      <c r="I5" s="19" t="s">
        <v>16</v>
      </c>
      <c r="J5" s="19" t="s">
        <v>18</v>
      </c>
      <c r="K5" s="19"/>
      <c r="L5" s="19" t="s">
        <v>24</v>
      </c>
      <c r="M5" s="19"/>
      <c r="N5" s="19"/>
      <c r="O5" s="19"/>
      <c r="P5" s="19">
        <v>22</v>
      </c>
      <c r="Q5" s="19">
        <v>6</v>
      </c>
      <c r="R5" s="19">
        <v>12</v>
      </c>
      <c r="S5" s="19">
        <v>6</v>
      </c>
      <c r="T5" s="19">
        <v>7</v>
      </c>
      <c r="U5" s="19">
        <v>6</v>
      </c>
      <c r="V5" s="19">
        <v>4</v>
      </c>
      <c r="W5" s="19">
        <v>7</v>
      </c>
      <c r="X5" s="34">
        <v>6</v>
      </c>
      <c r="Z5" s="65">
        <f>SUM(Base_Stats_Table[[#This Row],[Hp]:[Res]])</f>
        <v>70</v>
      </c>
      <c r="AA5" s="37"/>
      <c r="AB5" s="38"/>
    </row>
    <row r="6" spans="1:28" x14ac:dyDescent="0.2">
      <c r="A6" s="33" t="s">
        <v>37</v>
      </c>
      <c r="B6" s="19" t="s">
        <v>26</v>
      </c>
      <c r="C6" s="19" t="s">
        <v>17</v>
      </c>
      <c r="D6" s="19" t="s">
        <v>14</v>
      </c>
      <c r="E6" s="19"/>
      <c r="F6" s="19"/>
      <c r="G6" s="19"/>
      <c r="H6" s="19"/>
      <c r="I6" s="19" t="s">
        <v>18</v>
      </c>
      <c r="J6" s="19"/>
      <c r="K6" s="19"/>
      <c r="L6" s="19" t="s">
        <v>23</v>
      </c>
      <c r="M6" s="19" t="s">
        <v>24</v>
      </c>
      <c r="N6" s="19"/>
      <c r="O6" s="19"/>
      <c r="P6" s="19">
        <v>24</v>
      </c>
      <c r="Q6" s="19">
        <v>5</v>
      </c>
      <c r="R6" s="19">
        <v>11</v>
      </c>
      <c r="S6" s="19">
        <v>6</v>
      </c>
      <c r="T6" s="19">
        <v>7</v>
      </c>
      <c r="U6" s="19">
        <v>6</v>
      </c>
      <c r="V6" s="19">
        <v>4</v>
      </c>
      <c r="W6" s="19">
        <v>7</v>
      </c>
      <c r="X6" s="34">
        <v>8</v>
      </c>
      <c r="Z6" s="65">
        <f>SUM(Base_Stats_Table[[#This Row],[Hp]:[Res]])</f>
        <v>70</v>
      </c>
      <c r="AA6" s="37"/>
      <c r="AB6" s="38"/>
    </row>
    <row r="7" spans="1:28" x14ac:dyDescent="0.2">
      <c r="A7" s="33" t="s">
        <v>38</v>
      </c>
      <c r="B7" s="19" t="s">
        <v>26</v>
      </c>
      <c r="C7" s="19" t="s">
        <v>15</v>
      </c>
      <c r="D7" s="19" t="s">
        <v>14</v>
      </c>
      <c r="E7" s="19" t="s">
        <v>16</v>
      </c>
      <c r="F7" s="19" t="s">
        <v>23</v>
      </c>
      <c r="G7" s="19"/>
      <c r="H7" s="19"/>
      <c r="I7" s="19"/>
      <c r="J7" s="19"/>
      <c r="K7" s="19"/>
      <c r="L7" s="19"/>
      <c r="M7" s="19"/>
      <c r="N7" s="19"/>
      <c r="O7" s="19"/>
      <c r="P7" s="19">
        <v>28</v>
      </c>
      <c r="Q7" s="19">
        <v>8</v>
      </c>
      <c r="R7" s="19">
        <v>5</v>
      </c>
      <c r="S7" s="19">
        <v>6</v>
      </c>
      <c r="T7" s="19">
        <v>8</v>
      </c>
      <c r="U7" s="19">
        <v>6</v>
      </c>
      <c r="V7" s="19">
        <v>6</v>
      </c>
      <c r="W7" s="19">
        <v>2</v>
      </c>
      <c r="X7" s="34">
        <v>7</v>
      </c>
      <c r="Z7" s="65">
        <f>SUM(Base_Stats_Table[[#This Row],[Hp]:[Res]])</f>
        <v>69</v>
      </c>
      <c r="AA7" s="37"/>
      <c r="AB7" s="38"/>
    </row>
    <row r="8" spans="1:28" x14ac:dyDescent="0.2">
      <c r="A8" s="33" t="s">
        <v>39</v>
      </c>
      <c r="B8" s="19" t="s">
        <v>26</v>
      </c>
      <c r="C8" s="19" t="s">
        <v>19</v>
      </c>
      <c r="D8" s="19" t="s">
        <v>15</v>
      </c>
      <c r="E8" s="19"/>
      <c r="F8" s="19"/>
      <c r="G8" s="19"/>
      <c r="H8" s="19"/>
      <c r="I8" s="19" t="s">
        <v>14</v>
      </c>
      <c r="J8" s="19" t="s">
        <v>16</v>
      </c>
      <c r="K8" s="19" t="s">
        <v>20</v>
      </c>
      <c r="L8" s="19" t="s">
        <v>22</v>
      </c>
      <c r="M8" s="19"/>
      <c r="N8" s="19"/>
      <c r="O8" s="19"/>
      <c r="P8" s="19">
        <v>25</v>
      </c>
      <c r="Q8" s="19">
        <v>8</v>
      </c>
      <c r="R8" s="19">
        <v>5</v>
      </c>
      <c r="S8" s="19">
        <v>7</v>
      </c>
      <c r="T8" s="19">
        <v>7</v>
      </c>
      <c r="U8" s="19">
        <v>5</v>
      </c>
      <c r="V8" s="19">
        <v>4</v>
      </c>
      <c r="W8" s="19">
        <v>2</v>
      </c>
      <c r="X8" s="34">
        <v>6</v>
      </c>
      <c r="Z8" s="65">
        <f>SUM(Base_Stats_Table[[#This Row],[Hp]:[Res]])</f>
        <v>63</v>
      </c>
      <c r="AA8" s="37"/>
      <c r="AB8" s="38"/>
    </row>
    <row r="9" spans="1:28" x14ac:dyDescent="0.2">
      <c r="A9" s="33" t="s">
        <v>40</v>
      </c>
      <c r="B9" s="19" t="s">
        <v>26</v>
      </c>
      <c r="C9" s="19" t="s">
        <v>16</v>
      </c>
      <c r="D9" s="19" t="s">
        <v>20</v>
      </c>
      <c r="E9" s="19"/>
      <c r="F9" s="19"/>
      <c r="G9" s="19"/>
      <c r="H9" s="19"/>
      <c r="I9" s="19" t="s">
        <v>19</v>
      </c>
      <c r="J9" s="19" t="s">
        <v>17</v>
      </c>
      <c r="K9" s="19"/>
      <c r="L9" s="19" t="s">
        <v>21</v>
      </c>
      <c r="M9" s="19"/>
      <c r="N9" s="19"/>
      <c r="O9" s="19"/>
      <c r="P9" s="19">
        <v>26</v>
      </c>
      <c r="Q9" s="19">
        <v>9</v>
      </c>
      <c r="R9" s="19">
        <v>3</v>
      </c>
      <c r="S9" s="19">
        <v>5</v>
      </c>
      <c r="T9" s="19">
        <v>6</v>
      </c>
      <c r="U9" s="19">
        <v>8</v>
      </c>
      <c r="V9" s="19">
        <v>6</v>
      </c>
      <c r="W9" s="19">
        <v>2</v>
      </c>
      <c r="X9" s="34">
        <v>4</v>
      </c>
      <c r="Z9" s="65">
        <f>SUM(Base_Stats_Table[[#This Row],[Hp]:[Res]])</f>
        <v>65</v>
      </c>
      <c r="AA9" s="37"/>
      <c r="AB9" s="38"/>
    </row>
    <row r="10" spans="1:28" ht="17" thickBot="1" x14ac:dyDescent="0.25">
      <c r="A10" s="33" t="s">
        <v>41</v>
      </c>
      <c r="B10" s="19" t="s">
        <v>26</v>
      </c>
      <c r="C10" s="19" t="s">
        <v>14</v>
      </c>
      <c r="D10" s="19" t="s">
        <v>16</v>
      </c>
      <c r="E10" s="19" t="s">
        <v>19</v>
      </c>
      <c r="F10" s="19" t="s">
        <v>24</v>
      </c>
      <c r="G10" s="19"/>
      <c r="H10" s="19"/>
      <c r="I10" s="19" t="s">
        <v>17</v>
      </c>
      <c r="J10" s="19" t="s">
        <v>18</v>
      </c>
      <c r="K10" s="19"/>
      <c r="L10" s="19"/>
      <c r="M10" s="19"/>
      <c r="N10" s="19"/>
      <c r="O10" s="19"/>
      <c r="P10" s="19">
        <v>25</v>
      </c>
      <c r="Q10" s="19">
        <v>9</v>
      </c>
      <c r="R10" s="19">
        <v>3</v>
      </c>
      <c r="S10" s="19">
        <v>7</v>
      </c>
      <c r="T10" s="19">
        <v>10</v>
      </c>
      <c r="U10" s="19">
        <v>7</v>
      </c>
      <c r="V10" s="19">
        <v>5</v>
      </c>
      <c r="W10" s="19">
        <v>2</v>
      </c>
      <c r="X10" s="34">
        <v>6</v>
      </c>
      <c r="Z10" s="65">
        <f>SUM(Base_Stats_Table[[#This Row],[Hp]:[Res]])</f>
        <v>68</v>
      </c>
      <c r="AA10" s="37"/>
      <c r="AB10" s="38"/>
    </row>
    <row r="11" spans="1:28" ht="17" thickBot="1" x14ac:dyDescent="0.25">
      <c r="A11" s="33" t="s">
        <v>42</v>
      </c>
      <c r="B11" s="19" t="s">
        <v>26</v>
      </c>
      <c r="C11" s="19" t="s">
        <v>18</v>
      </c>
      <c r="D11" s="19" t="s">
        <v>17</v>
      </c>
      <c r="E11" s="19"/>
      <c r="F11" s="19"/>
      <c r="G11" s="19"/>
      <c r="H11" s="19"/>
      <c r="I11" s="19" t="s">
        <v>16</v>
      </c>
      <c r="J11" s="19" t="s">
        <v>20</v>
      </c>
      <c r="K11" s="19"/>
      <c r="L11" s="19"/>
      <c r="M11" s="19"/>
      <c r="N11" s="19"/>
      <c r="O11" s="19"/>
      <c r="P11" s="19">
        <v>24</v>
      </c>
      <c r="Q11" s="19">
        <v>5</v>
      </c>
      <c r="R11" s="19">
        <v>10</v>
      </c>
      <c r="S11" s="19">
        <v>6</v>
      </c>
      <c r="T11" s="19">
        <v>5</v>
      </c>
      <c r="U11" s="19">
        <v>7</v>
      </c>
      <c r="V11" s="19">
        <v>5</v>
      </c>
      <c r="W11" s="19">
        <v>9</v>
      </c>
      <c r="X11" s="34">
        <v>3</v>
      </c>
      <c r="Z11" s="65">
        <f>SUM(Base_Stats_Table[[#This Row],[Hp]:[Res]])</f>
        <v>71</v>
      </c>
      <c r="AA11" s="39">
        <f>AVERAGE(Z4:Z11)</f>
        <v>69</v>
      </c>
      <c r="AB11" s="40">
        <f>_xlfn.STDEV.S(Z4:Z11)</f>
        <v>3.927922024247863</v>
      </c>
    </row>
    <row r="12" spans="1:28" x14ac:dyDescent="0.2">
      <c r="A12" s="33" t="s">
        <v>80</v>
      </c>
      <c r="B12" s="19" t="s">
        <v>27</v>
      </c>
      <c r="C12" s="19" t="s">
        <v>15</v>
      </c>
      <c r="D12" s="19" t="s">
        <v>14</v>
      </c>
      <c r="E12" s="19"/>
      <c r="F12" s="19" t="s">
        <v>21</v>
      </c>
      <c r="G12" s="19"/>
      <c r="H12" s="19"/>
      <c r="I12" s="19" t="s">
        <v>16</v>
      </c>
      <c r="J12" s="19" t="s">
        <v>17</v>
      </c>
      <c r="K12" s="19"/>
      <c r="L12" s="19"/>
      <c r="M12" s="19"/>
      <c r="N12" s="19"/>
      <c r="O12" s="19"/>
      <c r="P12" s="19">
        <v>28</v>
      </c>
      <c r="Q12" s="19">
        <v>12</v>
      </c>
      <c r="R12" s="19">
        <v>4</v>
      </c>
      <c r="S12" s="19">
        <v>7</v>
      </c>
      <c r="T12" s="19">
        <v>7</v>
      </c>
      <c r="U12" s="19">
        <v>5</v>
      </c>
      <c r="V12" s="19">
        <v>7</v>
      </c>
      <c r="W12" s="19">
        <v>4</v>
      </c>
      <c r="X12" s="34">
        <v>9</v>
      </c>
      <c r="Z12" s="65">
        <f>SUM(Base_Stats_Table[[#This Row],[Hp]:[Res]])</f>
        <v>74</v>
      </c>
      <c r="AA12" s="37"/>
      <c r="AB12" s="38"/>
    </row>
    <row r="13" spans="1:28" x14ac:dyDescent="0.2">
      <c r="A13" s="33" t="s">
        <v>43</v>
      </c>
      <c r="B13" s="19" t="s">
        <v>27</v>
      </c>
      <c r="C13" s="19" t="s">
        <v>16</v>
      </c>
      <c r="D13" s="19" t="s">
        <v>15</v>
      </c>
      <c r="E13" s="19" t="s">
        <v>20</v>
      </c>
      <c r="F13" s="19" t="s">
        <v>22</v>
      </c>
      <c r="G13" s="19"/>
      <c r="H13" s="19"/>
      <c r="I13" s="19"/>
      <c r="J13" s="19"/>
      <c r="K13" s="19"/>
      <c r="L13" s="19" t="s">
        <v>23</v>
      </c>
      <c r="M13" s="19" t="s">
        <v>24</v>
      </c>
      <c r="N13" s="19"/>
      <c r="O13" s="19"/>
      <c r="P13" s="19">
        <v>30</v>
      </c>
      <c r="Q13" s="19">
        <v>12</v>
      </c>
      <c r="R13" s="19">
        <v>2</v>
      </c>
      <c r="S13" s="19">
        <v>5</v>
      </c>
      <c r="T13" s="19">
        <v>7</v>
      </c>
      <c r="U13" s="19">
        <v>5</v>
      </c>
      <c r="V13" s="19">
        <v>8</v>
      </c>
      <c r="W13" s="19">
        <v>1</v>
      </c>
      <c r="X13" s="34">
        <v>4</v>
      </c>
      <c r="Z13" s="65">
        <f>SUM(Base_Stats_Table[[#This Row],[Hp]:[Res]])</f>
        <v>70</v>
      </c>
      <c r="AA13" s="37"/>
      <c r="AB13" s="38"/>
    </row>
    <row r="14" spans="1:28" x14ac:dyDescent="0.2">
      <c r="A14" s="33" t="s">
        <v>44</v>
      </c>
      <c r="B14" s="19" t="s">
        <v>27</v>
      </c>
      <c r="C14" s="19" t="s">
        <v>14</v>
      </c>
      <c r="D14" s="19" t="s">
        <v>19</v>
      </c>
      <c r="E14" s="19" t="s">
        <v>20</v>
      </c>
      <c r="F14" s="19"/>
      <c r="G14" s="19"/>
      <c r="H14" s="19"/>
      <c r="I14" s="19" t="s">
        <v>17</v>
      </c>
      <c r="J14" s="19"/>
      <c r="K14" s="19"/>
      <c r="L14" s="19" t="s">
        <v>21</v>
      </c>
      <c r="M14" s="19"/>
      <c r="N14" s="19"/>
      <c r="O14" s="19"/>
      <c r="P14" s="19">
        <v>26</v>
      </c>
      <c r="Q14" s="19">
        <v>10</v>
      </c>
      <c r="R14" s="19">
        <v>5</v>
      </c>
      <c r="S14" s="19">
        <v>6</v>
      </c>
      <c r="T14" s="19">
        <v>9</v>
      </c>
      <c r="U14" s="19">
        <v>5</v>
      </c>
      <c r="V14" s="19">
        <v>5</v>
      </c>
      <c r="W14" s="19">
        <v>3</v>
      </c>
      <c r="X14" s="34">
        <v>5</v>
      </c>
      <c r="Z14" s="65">
        <f>SUM(Base_Stats_Table[[#This Row],[Hp]:[Res]])</f>
        <v>69</v>
      </c>
      <c r="AA14" s="37"/>
      <c r="AB14" s="38"/>
    </row>
    <row r="15" spans="1:28" x14ac:dyDescent="0.2">
      <c r="A15" s="33" t="s">
        <v>45</v>
      </c>
      <c r="B15" s="19" t="s">
        <v>27</v>
      </c>
      <c r="C15" s="19" t="s">
        <v>18</v>
      </c>
      <c r="D15" s="19" t="s">
        <v>17</v>
      </c>
      <c r="E15" s="19"/>
      <c r="F15" s="19"/>
      <c r="G15" s="19"/>
      <c r="H15" s="19"/>
      <c r="I15" s="19" t="s">
        <v>14</v>
      </c>
      <c r="J15" s="19" t="s">
        <v>15</v>
      </c>
      <c r="K15" s="19" t="s">
        <v>16</v>
      </c>
      <c r="L15" s="19" t="s">
        <v>22</v>
      </c>
      <c r="M15" s="19"/>
      <c r="N15" s="19"/>
      <c r="O15" s="19"/>
      <c r="P15" s="19">
        <v>25</v>
      </c>
      <c r="Q15" s="19">
        <v>6</v>
      </c>
      <c r="R15" s="19">
        <v>10</v>
      </c>
      <c r="S15" s="19">
        <v>6</v>
      </c>
      <c r="T15" s="19">
        <v>8</v>
      </c>
      <c r="U15" s="19">
        <v>5</v>
      </c>
      <c r="V15" s="19">
        <v>5</v>
      </c>
      <c r="W15" s="19">
        <v>9</v>
      </c>
      <c r="X15" s="34">
        <v>8</v>
      </c>
      <c r="Z15" s="65">
        <f>SUM(Base_Stats_Table[[#This Row],[Hp]:[Res]])</f>
        <v>74</v>
      </c>
      <c r="AA15" s="37"/>
      <c r="AB15" s="38"/>
    </row>
    <row r="16" spans="1:28" x14ac:dyDescent="0.2">
      <c r="A16" s="33" t="s">
        <v>46</v>
      </c>
      <c r="B16" s="19" t="s">
        <v>27</v>
      </c>
      <c r="C16" s="19" t="s">
        <v>19</v>
      </c>
      <c r="D16" s="19" t="s">
        <v>16</v>
      </c>
      <c r="E16" s="19"/>
      <c r="F16" s="19"/>
      <c r="G16" s="19"/>
      <c r="H16" s="19"/>
      <c r="I16" s="19" t="s">
        <v>17</v>
      </c>
      <c r="J16" s="19"/>
      <c r="K16" s="19"/>
      <c r="L16" s="19"/>
      <c r="M16" s="19"/>
      <c r="N16" s="19"/>
      <c r="O16" s="19"/>
      <c r="P16" s="19">
        <v>23</v>
      </c>
      <c r="Q16" s="19">
        <v>8</v>
      </c>
      <c r="R16" s="19">
        <v>5</v>
      </c>
      <c r="S16" s="19">
        <v>8</v>
      </c>
      <c r="T16" s="19">
        <v>9</v>
      </c>
      <c r="U16" s="19">
        <v>6</v>
      </c>
      <c r="V16" s="19">
        <v>5</v>
      </c>
      <c r="W16" s="19">
        <v>6</v>
      </c>
      <c r="X16" s="34">
        <v>5</v>
      </c>
      <c r="Z16" s="65">
        <f>SUM(Base_Stats_Table[[#This Row],[Hp]:[Res]])</f>
        <v>70</v>
      </c>
      <c r="AA16" s="37"/>
      <c r="AB16" s="38"/>
    </row>
    <row r="17" spans="1:28" x14ac:dyDescent="0.2">
      <c r="A17" s="33" t="s">
        <v>47</v>
      </c>
      <c r="B17" s="19" t="s">
        <v>27</v>
      </c>
      <c r="C17" s="19" t="s">
        <v>17</v>
      </c>
      <c r="D17" s="19" t="s">
        <v>16</v>
      </c>
      <c r="E17" s="19"/>
      <c r="F17" s="19" t="s">
        <v>21</v>
      </c>
      <c r="G17" s="19"/>
      <c r="H17" s="19"/>
      <c r="I17" s="19" t="s">
        <v>19</v>
      </c>
      <c r="J17" s="19"/>
      <c r="K17" s="19"/>
      <c r="L17" s="19" t="s">
        <v>22</v>
      </c>
      <c r="M17" s="19"/>
      <c r="N17" s="19"/>
      <c r="O17" s="19"/>
      <c r="P17" s="19">
        <v>23</v>
      </c>
      <c r="Q17" s="19">
        <v>6</v>
      </c>
      <c r="R17" s="19">
        <v>11</v>
      </c>
      <c r="S17" s="19">
        <v>7</v>
      </c>
      <c r="T17" s="19">
        <v>7</v>
      </c>
      <c r="U17" s="19">
        <v>6</v>
      </c>
      <c r="V17" s="19">
        <v>5</v>
      </c>
      <c r="W17" s="19">
        <v>4</v>
      </c>
      <c r="X17" s="34">
        <v>6</v>
      </c>
      <c r="Z17" s="65">
        <f>SUM(Base_Stats_Table[[#This Row],[Hp]:[Res]])</f>
        <v>69</v>
      </c>
      <c r="AA17" s="37"/>
      <c r="AB17" s="38"/>
    </row>
    <row r="18" spans="1:28" ht="17" thickBot="1" x14ac:dyDescent="0.25">
      <c r="A18" s="33" t="s">
        <v>48</v>
      </c>
      <c r="B18" s="19" t="s">
        <v>27</v>
      </c>
      <c r="C18" s="19" t="s">
        <v>15</v>
      </c>
      <c r="D18" s="19" t="s">
        <v>16</v>
      </c>
      <c r="E18" s="19"/>
      <c r="F18" s="19" t="s">
        <v>23</v>
      </c>
      <c r="G18" s="19"/>
      <c r="H18" s="19"/>
      <c r="I18" s="19" t="s">
        <v>19</v>
      </c>
      <c r="J18" s="19"/>
      <c r="K18" s="19"/>
      <c r="L18" s="19"/>
      <c r="M18" s="19"/>
      <c r="N18" s="19"/>
      <c r="O18" s="19"/>
      <c r="P18" s="19">
        <v>27</v>
      </c>
      <c r="Q18" s="19">
        <v>9</v>
      </c>
      <c r="R18" s="19">
        <v>5</v>
      </c>
      <c r="S18" s="19">
        <v>5</v>
      </c>
      <c r="T18" s="19">
        <v>8</v>
      </c>
      <c r="U18" s="19">
        <v>6</v>
      </c>
      <c r="V18" s="19">
        <v>6</v>
      </c>
      <c r="W18" s="19">
        <v>2</v>
      </c>
      <c r="X18" s="34">
        <v>7</v>
      </c>
      <c r="Z18" s="65">
        <f>SUM(Base_Stats_Table[[#This Row],[Hp]:[Res]])</f>
        <v>68</v>
      </c>
      <c r="AA18" s="37"/>
      <c r="AB18" s="38"/>
    </row>
    <row r="19" spans="1:28" ht="17" thickBot="1" x14ac:dyDescent="0.25">
      <c r="A19" s="33" t="s">
        <v>49</v>
      </c>
      <c r="B19" s="19" t="s">
        <v>27</v>
      </c>
      <c r="C19" s="19" t="s">
        <v>15</v>
      </c>
      <c r="D19" s="19" t="s">
        <v>14</v>
      </c>
      <c r="E19" s="19"/>
      <c r="F19" s="19" t="s">
        <v>23</v>
      </c>
      <c r="G19" s="19" t="s">
        <v>24</v>
      </c>
      <c r="H19" s="19"/>
      <c r="I19" s="19"/>
      <c r="J19" s="19"/>
      <c r="K19" s="19"/>
      <c r="L19" s="19"/>
      <c r="M19" s="19"/>
      <c r="N19" s="19"/>
      <c r="O19" s="19"/>
      <c r="P19" s="19">
        <v>27</v>
      </c>
      <c r="Q19" s="19">
        <v>8</v>
      </c>
      <c r="R19" s="19">
        <v>6</v>
      </c>
      <c r="S19" s="19">
        <v>6</v>
      </c>
      <c r="T19" s="19">
        <v>8</v>
      </c>
      <c r="U19" s="19">
        <v>6</v>
      </c>
      <c r="V19" s="19">
        <v>5</v>
      </c>
      <c r="W19" s="19">
        <v>8</v>
      </c>
      <c r="X19" s="34">
        <v>8</v>
      </c>
      <c r="Z19" s="65">
        <f>SUM(Base_Stats_Table[[#This Row],[Hp]:[Res]])</f>
        <v>74</v>
      </c>
      <c r="AA19" s="41">
        <f>AVERAGE(Z12:Z19)</f>
        <v>71</v>
      </c>
      <c r="AB19" s="42">
        <f>_xlfn.STDEV.S(Z12:Z19)</f>
        <v>2.5634797778466227</v>
      </c>
    </row>
    <row r="20" spans="1:28" x14ac:dyDescent="0.2">
      <c r="A20" s="33" t="s">
        <v>32</v>
      </c>
      <c r="B20" s="19" t="s">
        <v>28</v>
      </c>
      <c r="C20" s="19" t="s">
        <v>19</v>
      </c>
      <c r="D20" s="19" t="s">
        <v>14</v>
      </c>
      <c r="E20" s="19"/>
      <c r="F20" s="19" t="s">
        <v>21</v>
      </c>
      <c r="G20" s="19" t="s">
        <v>23</v>
      </c>
      <c r="H20" s="19" t="s">
        <v>24</v>
      </c>
      <c r="I20" s="19" t="s">
        <v>15</v>
      </c>
      <c r="J20" s="19" t="s">
        <v>18</v>
      </c>
      <c r="K20" s="19"/>
      <c r="L20" s="19"/>
      <c r="M20" s="19"/>
      <c r="N20" s="19"/>
      <c r="O20" s="19"/>
      <c r="P20" s="19">
        <v>26</v>
      </c>
      <c r="Q20" s="19">
        <v>11</v>
      </c>
      <c r="R20" s="19">
        <v>5</v>
      </c>
      <c r="S20" s="19">
        <v>8</v>
      </c>
      <c r="T20" s="19">
        <v>8</v>
      </c>
      <c r="U20" s="19">
        <v>7</v>
      </c>
      <c r="V20" s="19">
        <v>6</v>
      </c>
      <c r="W20" s="19">
        <v>4</v>
      </c>
      <c r="X20" s="34">
        <v>8</v>
      </c>
      <c r="Z20" s="65">
        <f>SUM(Base_Stats_Table[[#This Row],[Hp]:[Res]])</f>
        <v>75</v>
      </c>
      <c r="AA20" s="37"/>
      <c r="AB20" s="38"/>
    </row>
    <row r="21" spans="1:28" x14ac:dyDescent="0.2">
      <c r="A21" s="33" t="s">
        <v>50</v>
      </c>
      <c r="B21" s="19" t="s">
        <v>28</v>
      </c>
      <c r="C21" s="19" t="s">
        <v>15</v>
      </c>
      <c r="D21" s="19" t="s">
        <v>17</v>
      </c>
      <c r="E21" s="19" t="s">
        <v>19</v>
      </c>
      <c r="F21" s="19" t="s">
        <v>23</v>
      </c>
      <c r="G21" s="19"/>
      <c r="H21" s="19"/>
      <c r="I21" s="19" t="s">
        <v>20</v>
      </c>
      <c r="J21" s="19"/>
      <c r="K21" s="19"/>
      <c r="L21" s="19"/>
      <c r="M21" s="19"/>
      <c r="N21" s="19"/>
      <c r="O21" s="19"/>
      <c r="P21" s="19">
        <v>28</v>
      </c>
      <c r="Q21" s="19">
        <v>8</v>
      </c>
      <c r="R21" s="19">
        <v>7</v>
      </c>
      <c r="S21" s="19">
        <v>6</v>
      </c>
      <c r="T21" s="19">
        <v>7</v>
      </c>
      <c r="U21" s="19">
        <v>5</v>
      </c>
      <c r="V21" s="19">
        <v>6</v>
      </c>
      <c r="W21" s="19">
        <v>6</v>
      </c>
      <c r="X21" s="34">
        <v>3</v>
      </c>
      <c r="Z21" s="65">
        <f>SUM(Base_Stats_Table[[#This Row],[Hp]:[Res]])</f>
        <v>73</v>
      </c>
      <c r="AA21" s="37"/>
      <c r="AB21" s="38"/>
    </row>
    <row r="22" spans="1:28" x14ac:dyDescent="0.2">
      <c r="A22" s="33" t="s">
        <v>51</v>
      </c>
      <c r="B22" s="19" t="s">
        <v>28</v>
      </c>
      <c r="C22" s="19" t="s">
        <v>16</v>
      </c>
      <c r="D22" s="19" t="s">
        <v>15</v>
      </c>
      <c r="E22" s="19"/>
      <c r="F22" s="19"/>
      <c r="G22" s="19"/>
      <c r="H22" s="19"/>
      <c r="I22" s="19" t="s">
        <v>18</v>
      </c>
      <c r="J22" s="19"/>
      <c r="K22" s="19"/>
      <c r="L22" s="19" t="s">
        <v>21</v>
      </c>
      <c r="M22" s="19"/>
      <c r="N22" s="19"/>
      <c r="O22" s="19"/>
      <c r="P22" s="19">
        <v>29</v>
      </c>
      <c r="Q22" s="19">
        <v>10</v>
      </c>
      <c r="R22" s="19">
        <v>5</v>
      </c>
      <c r="S22" s="19">
        <v>5</v>
      </c>
      <c r="T22" s="19">
        <v>8</v>
      </c>
      <c r="U22" s="19">
        <v>6</v>
      </c>
      <c r="V22" s="19">
        <v>6</v>
      </c>
      <c r="W22" s="19">
        <v>3</v>
      </c>
      <c r="X22" s="34">
        <v>7</v>
      </c>
      <c r="Z22" s="65">
        <f>SUM(Base_Stats_Table[[#This Row],[Hp]:[Res]])</f>
        <v>72</v>
      </c>
      <c r="AA22" s="37"/>
      <c r="AB22" s="38"/>
    </row>
    <row r="23" spans="1:28" x14ac:dyDescent="0.2">
      <c r="A23" s="33" t="s">
        <v>52</v>
      </c>
      <c r="B23" s="19" t="s">
        <v>28</v>
      </c>
      <c r="C23" s="19" t="s">
        <v>20</v>
      </c>
      <c r="D23" s="19" t="s">
        <v>16</v>
      </c>
      <c r="E23" s="19"/>
      <c r="F23" s="19" t="s">
        <v>22</v>
      </c>
      <c r="G23" s="19"/>
      <c r="H23" s="19"/>
      <c r="I23" s="19" t="s">
        <v>19</v>
      </c>
      <c r="J23" s="19" t="s">
        <v>17</v>
      </c>
      <c r="K23" s="19"/>
      <c r="L23" s="19" t="s">
        <v>23</v>
      </c>
      <c r="M23" s="19"/>
      <c r="N23" s="19"/>
      <c r="O23" s="19"/>
      <c r="P23" s="19">
        <v>30</v>
      </c>
      <c r="Q23" s="19">
        <v>11</v>
      </c>
      <c r="R23" s="19">
        <v>3</v>
      </c>
      <c r="S23" s="19">
        <v>5</v>
      </c>
      <c r="T23" s="19">
        <v>6</v>
      </c>
      <c r="U23" s="19">
        <v>6</v>
      </c>
      <c r="V23" s="19">
        <v>7</v>
      </c>
      <c r="W23" s="19">
        <v>1</v>
      </c>
      <c r="X23" s="34">
        <v>4</v>
      </c>
      <c r="Z23" s="65">
        <f>SUM(Base_Stats_Table[[#This Row],[Hp]:[Res]])</f>
        <v>69</v>
      </c>
      <c r="AA23" s="37"/>
      <c r="AB23" s="38"/>
    </row>
    <row r="24" spans="1:28" x14ac:dyDescent="0.2">
      <c r="A24" s="33" t="s">
        <v>53</v>
      </c>
      <c r="B24" s="19" t="s">
        <v>28</v>
      </c>
      <c r="C24" s="19" t="s">
        <v>17</v>
      </c>
      <c r="D24" s="19" t="s">
        <v>18</v>
      </c>
      <c r="E24" s="19"/>
      <c r="F24" s="19" t="s">
        <v>21</v>
      </c>
      <c r="G24" s="19"/>
      <c r="H24" s="19"/>
      <c r="I24" s="19" t="s">
        <v>14</v>
      </c>
      <c r="J24" s="19" t="s">
        <v>15</v>
      </c>
      <c r="K24" s="19" t="s">
        <v>16</v>
      </c>
      <c r="L24" s="19" t="s">
        <v>22</v>
      </c>
      <c r="M24" s="19"/>
      <c r="N24" s="19"/>
      <c r="O24" s="19"/>
      <c r="P24" s="19">
        <v>22</v>
      </c>
      <c r="Q24" s="19">
        <v>4</v>
      </c>
      <c r="R24" s="19">
        <v>11</v>
      </c>
      <c r="S24" s="19">
        <v>7</v>
      </c>
      <c r="T24" s="19">
        <v>7</v>
      </c>
      <c r="U24" s="19">
        <v>4</v>
      </c>
      <c r="V24" s="19">
        <v>3</v>
      </c>
      <c r="W24" s="19">
        <v>4</v>
      </c>
      <c r="X24" s="34">
        <v>5</v>
      </c>
      <c r="Z24" s="65">
        <f>SUM(Base_Stats_Table[[#This Row],[Hp]:[Res]])</f>
        <v>62</v>
      </c>
      <c r="AA24" s="37"/>
      <c r="AB24" s="38"/>
    </row>
    <row r="25" spans="1:28" x14ac:dyDescent="0.2">
      <c r="A25" s="33" t="s">
        <v>54</v>
      </c>
      <c r="B25" s="19" t="s">
        <v>28</v>
      </c>
      <c r="C25" s="19" t="s">
        <v>19</v>
      </c>
      <c r="D25" s="19" t="s">
        <v>14</v>
      </c>
      <c r="E25" s="19"/>
      <c r="F25" s="19" t="s">
        <v>21</v>
      </c>
      <c r="G25" s="19"/>
      <c r="H25" s="19"/>
      <c r="I25" s="19"/>
      <c r="J25" s="19"/>
      <c r="K25" s="19"/>
      <c r="L25" s="19" t="s">
        <v>24</v>
      </c>
      <c r="M25" s="19"/>
      <c r="N25" s="19"/>
      <c r="O25" s="19"/>
      <c r="P25" s="19">
        <v>25</v>
      </c>
      <c r="Q25" s="19">
        <v>8</v>
      </c>
      <c r="R25" s="19">
        <v>5</v>
      </c>
      <c r="S25" s="19">
        <v>7</v>
      </c>
      <c r="T25" s="19">
        <v>8</v>
      </c>
      <c r="U25" s="19">
        <v>8</v>
      </c>
      <c r="V25" s="19">
        <v>4</v>
      </c>
      <c r="W25" s="19">
        <v>6</v>
      </c>
      <c r="X25" s="34">
        <v>4</v>
      </c>
      <c r="Z25" s="65">
        <f>SUM(Base_Stats_Table[[#This Row],[Hp]:[Res]])</f>
        <v>71</v>
      </c>
      <c r="AA25" s="37"/>
      <c r="AB25" s="38"/>
    </row>
    <row r="26" spans="1:28" ht="17" thickBot="1" x14ac:dyDescent="0.25">
      <c r="A26" s="33" t="s">
        <v>55</v>
      </c>
      <c r="B26" s="19" t="s">
        <v>28</v>
      </c>
      <c r="C26" s="19" t="s">
        <v>18</v>
      </c>
      <c r="D26" s="19" t="s">
        <v>14</v>
      </c>
      <c r="E26" s="19"/>
      <c r="F26" s="19" t="s">
        <v>23</v>
      </c>
      <c r="G26" s="19" t="s">
        <v>24</v>
      </c>
      <c r="H26" s="19"/>
      <c r="I26" s="19" t="s">
        <v>20</v>
      </c>
      <c r="J26" s="19"/>
      <c r="K26" s="19"/>
      <c r="L26" s="19" t="s">
        <v>22</v>
      </c>
      <c r="M26" s="19"/>
      <c r="N26" s="19"/>
      <c r="O26" s="19"/>
      <c r="P26" s="19">
        <v>23</v>
      </c>
      <c r="Q26" s="19">
        <v>5</v>
      </c>
      <c r="R26" s="19">
        <v>11</v>
      </c>
      <c r="S26" s="19">
        <v>6</v>
      </c>
      <c r="T26" s="19">
        <v>7</v>
      </c>
      <c r="U26" s="19">
        <v>6</v>
      </c>
      <c r="V26" s="19">
        <v>4</v>
      </c>
      <c r="W26" s="19">
        <v>8</v>
      </c>
      <c r="X26" s="34">
        <v>7</v>
      </c>
      <c r="Z26" s="65">
        <f>SUM(Base_Stats_Table[[#This Row],[Hp]:[Res]])</f>
        <v>70</v>
      </c>
      <c r="AA26" s="37"/>
      <c r="AB26" s="38"/>
    </row>
    <row r="27" spans="1:28" ht="17" thickBot="1" x14ac:dyDescent="0.25">
      <c r="A27" s="33" t="s">
        <v>56</v>
      </c>
      <c r="B27" s="19" t="s">
        <v>28</v>
      </c>
      <c r="C27" s="19" t="s">
        <v>15</v>
      </c>
      <c r="D27" s="19" t="s">
        <v>19</v>
      </c>
      <c r="E27" s="19"/>
      <c r="F27" s="19" t="s">
        <v>23</v>
      </c>
      <c r="G27" s="19"/>
      <c r="H27" s="19"/>
      <c r="I27" s="19"/>
      <c r="J27" s="19"/>
      <c r="K27" s="19"/>
      <c r="L27" s="19"/>
      <c r="M27" s="19"/>
      <c r="N27" s="19"/>
      <c r="O27" s="19"/>
      <c r="P27" s="19">
        <v>26</v>
      </c>
      <c r="Q27" s="19">
        <v>9</v>
      </c>
      <c r="R27" s="19">
        <v>5</v>
      </c>
      <c r="S27" s="19">
        <v>8</v>
      </c>
      <c r="T27" s="19">
        <v>9</v>
      </c>
      <c r="U27" s="19">
        <v>6</v>
      </c>
      <c r="V27" s="19">
        <v>7</v>
      </c>
      <c r="W27" s="19">
        <v>2</v>
      </c>
      <c r="X27" s="34">
        <v>7</v>
      </c>
      <c r="Z27" s="65">
        <f>SUM(Base_Stats_Table[[#This Row],[Hp]:[Res]])</f>
        <v>72</v>
      </c>
      <c r="AA27" s="43">
        <f>AVERAGE(Z20:Z27)</f>
        <v>70.5</v>
      </c>
      <c r="AB27" s="44">
        <f>_xlfn.STDEV.S(Z20:Z27)</f>
        <v>3.8913824205360674</v>
      </c>
    </row>
    <row r="28" spans="1:28" x14ac:dyDescent="0.2">
      <c r="A28" s="33" t="s">
        <v>64</v>
      </c>
      <c r="B28" s="46" t="s">
        <v>29</v>
      </c>
      <c r="C28" s="46" t="s">
        <v>18</v>
      </c>
      <c r="D28" s="46" t="s">
        <v>14</v>
      </c>
      <c r="E28" s="46"/>
      <c r="F28" s="46" t="s">
        <v>24</v>
      </c>
      <c r="G28" s="46"/>
      <c r="H28" s="46"/>
      <c r="I28" s="19" t="s">
        <v>17</v>
      </c>
      <c r="J28" s="19"/>
      <c r="K28" s="19"/>
      <c r="L28" s="46" t="s">
        <v>22</v>
      </c>
      <c r="M28" s="46"/>
      <c r="N28" s="46"/>
      <c r="O28" s="46"/>
      <c r="P28" s="19">
        <v>26</v>
      </c>
      <c r="Q28" s="19">
        <v>10</v>
      </c>
      <c r="R28" s="19">
        <v>8</v>
      </c>
      <c r="S28" s="19">
        <v>6</v>
      </c>
      <c r="T28" s="19">
        <v>8</v>
      </c>
      <c r="U28" s="19">
        <v>6</v>
      </c>
      <c r="V28" s="19">
        <v>5</v>
      </c>
      <c r="W28" s="19">
        <v>4</v>
      </c>
      <c r="X28" s="34">
        <v>7</v>
      </c>
      <c r="Z28" s="65">
        <f>SUM(Base_Stats_Table[[#This Row],[Hp]:[Res]])</f>
        <v>73</v>
      </c>
      <c r="AA28" s="37"/>
      <c r="AB28" s="38"/>
    </row>
    <row r="29" spans="1:28" x14ac:dyDescent="0.2">
      <c r="A29" s="33" t="s">
        <v>58</v>
      </c>
      <c r="B29" s="46" t="s">
        <v>29</v>
      </c>
      <c r="C29" s="46" t="s">
        <v>17</v>
      </c>
      <c r="D29" s="46" t="s">
        <v>19</v>
      </c>
      <c r="E29" s="46"/>
      <c r="F29" s="46" t="s">
        <v>23</v>
      </c>
      <c r="G29" s="46"/>
      <c r="H29" s="46"/>
      <c r="I29" s="19"/>
      <c r="J29" s="19"/>
      <c r="K29" s="19"/>
      <c r="L29" s="46" t="s">
        <v>22</v>
      </c>
      <c r="M29" s="46" t="s">
        <v>24</v>
      </c>
      <c r="N29" s="46"/>
      <c r="O29" s="46"/>
      <c r="P29" s="19">
        <v>25</v>
      </c>
      <c r="Q29" s="19">
        <v>6</v>
      </c>
      <c r="R29" s="19">
        <v>10</v>
      </c>
      <c r="S29" s="19">
        <v>6</v>
      </c>
      <c r="T29" s="19">
        <v>6</v>
      </c>
      <c r="U29" s="19">
        <v>4</v>
      </c>
      <c r="V29" s="19">
        <v>5</v>
      </c>
      <c r="W29" s="19">
        <v>7</v>
      </c>
      <c r="X29" s="34">
        <v>5</v>
      </c>
      <c r="Z29" s="65">
        <f>SUM(Base_Stats_Table[[#This Row],[Hp]:[Res]])</f>
        <v>69</v>
      </c>
      <c r="AA29" s="37"/>
      <c r="AB29" s="38"/>
    </row>
    <row r="30" spans="1:28" x14ac:dyDescent="0.2">
      <c r="A30" s="45" t="s">
        <v>33</v>
      </c>
      <c r="B30" s="46" t="s">
        <v>29</v>
      </c>
      <c r="C30" s="46" t="s">
        <v>15</v>
      </c>
      <c r="D30" s="46" t="s">
        <v>16</v>
      </c>
      <c r="E30" s="46" t="s">
        <v>14</v>
      </c>
      <c r="F30" s="46" t="s">
        <v>21</v>
      </c>
      <c r="G30" s="46" t="s">
        <v>24</v>
      </c>
      <c r="H30" s="46"/>
      <c r="I30" s="19"/>
      <c r="J30" s="19"/>
      <c r="K30" s="19"/>
      <c r="L30" s="46" t="s">
        <v>23</v>
      </c>
      <c r="M30" s="46"/>
      <c r="N30" s="46"/>
      <c r="O30" s="46"/>
      <c r="P30" s="46">
        <v>27</v>
      </c>
      <c r="Q30" s="46">
        <v>9</v>
      </c>
      <c r="R30" s="46">
        <v>8</v>
      </c>
      <c r="S30" s="46">
        <v>8</v>
      </c>
      <c r="T30" s="46">
        <v>5</v>
      </c>
      <c r="U30" s="46">
        <v>6</v>
      </c>
      <c r="V30" s="46">
        <v>6</v>
      </c>
      <c r="W30" s="46">
        <v>4</v>
      </c>
      <c r="X30" s="66">
        <v>9</v>
      </c>
      <c r="Z30" s="65">
        <f>SUM(Base_Stats_Table[[#This Row],[Hp]:[Res]])</f>
        <v>73</v>
      </c>
      <c r="AA30" s="37"/>
      <c r="AB30" s="38"/>
    </row>
    <row r="31" spans="1:28" x14ac:dyDescent="0.2">
      <c r="A31" s="33" t="s">
        <v>57</v>
      </c>
      <c r="B31" s="46" t="s">
        <v>29</v>
      </c>
      <c r="C31" s="46" t="s">
        <v>18</v>
      </c>
      <c r="D31" s="46" t="s">
        <v>17</v>
      </c>
      <c r="E31" s="46" t="s">
        <v>15</v>
      </c>
      <c r="F31" s="46"/>
      <c r="G31" s="46"/>
      <c r="H31" s="46"/>
      <c r="I31" s="19"/>
      <c r="J31" s="19"/>
      <c r="K31" s="19"/>
      <c r="L31" s="46" t="s">
        <v>22</v>
      </c>
      <c r="M31" s="46" t="s">
        <v>23</v>
      </c>
      <c r="N31" s="46"/>
      <c r="O31" s="46"/>
      <c r="P31" s="19">
        <v>24</v>
      </c>
      <c r="Q31" s="19">
        <v>6</v>
      </c>
      <c r="R31" s="19">
        <v>9</v>
      </c>
      <c r="S31" s="19">
        <v>6</v>
      </c>
      <c r="T31" s="19">
        <v>5</v>
      </c>
      <c r="U31" s="19">
        <v>4</v>
      </c>
      <c r="V31" s="19">
        <v>5</v>
      </c>
      <c r="W31" s="19">
        <v>10</v>
      </c>
      <c r="X31" s="34">
        <v>9</v>
      </c>
      <c r="Z31" s="65">
        <f>SUM(Base_Stats_Table[[#This Row],[Hp]:[Res]])</f>
        <v>69</v>
      </c>
      <c r="AA31" s="37"/>
      <c r="AB31" s="38"/>
    </row>
    <row r="32" spans="1:28" x14ac:dyDescent="0.2">
      <c r="A32" s="33" t="s">
        <v>59</v>
      </c>
      <c r="B32" s="46" t="s">
        <v>29</v>
      </c>
      <c r="C32" s="46" t="s">
        <v>16</v>
      </c>
      <c r="D32" s="46" t="s">
        <v>19</v>
      </c>
      <c r="E32" s="46" t="s">
        <v>15</v>
      </c>
      <c r="F32" s="46" t="s">
        <v>23</v>
      </c>
      <c r="G32" s="46" t="s">
        <v>24</v>
      </c>
      <c r="H32" s="46"/>
      <c r="I32" s="19" t="s">
        <v>17</v>
      </c>
      <c r="J32" s="19" t="s">
        <v>18</v>
      </c>
      <c r="K32" s="19"/>
      <c r="L32" s="46"/>
      <c r="M32" s="46"/>
      <c r="N32" s="46"/>
      <c r="O32" s="46"/>
      <c r="P32" s="19">
        <v>24</v>
      </c>
      <c r="Q32" s="19">
        <v>7</v>
      </c>
      <c r="R32" s="19">
        <v>4</v>
      </c>
      <c r="S32" s="19">
        <v>6</v>
      </c>
      <c r="T32" s="19">
        <v>6</v>
      </c>
      <c r="U32" s="19">
        <v>6</v>
      </c>
      <c r="V32" s="19">
        <v>5</v>
      </c>
      <c r="W32" s="19">
        <v>2</v>
      </c>
      <c r="X32" s="34">
        <v>4</v>
      </c>
      <c r="Z32" s="65">
        <f>SUM(Base_Stats_Table[[#This Row],[Hp]:[Res]])</f>
        <v>60</v>
      </c>
      <c r="AA32" s="37"/>
      <c r="AB32" s="38"/>
    </row>
    <row r="33" spans="1:28" x14ac:dyDescent="0.2">
      <c r="A33" s="33" t="s">
        <v>60</v>
      </c>
      <c r="B33" s="46" t="s">
        <v>29</v>
      </c>
      <c r="C33" s="46" t="s">
        <v>14</v>
      </c>
      <c r="D33" s="46" t="s">
        <v>20</v>
      </c>
      <c r="E33" s="46"/>
      <c r="F33" s="46"/>
      <c r="G33" s="46"/>
      <c r="H33" s="46"/>
      <c r="I33" s="19" t="s">
        <v>17</v>
      </c>
      <c r="J33" s="19"/>
      <c r="K33" s="19"/>
      <c r="L33" s="46"/>
      <c r="M33" s="46"/>
      <c r="N33" s="46"/>
      <c r="O33" s="46"/>
      <c r="P33" s="19">
        <v>27</v>
      </c>
      <c r="Q33" s="19">
        <v>8</v>
      </c>
      <c r="R33" s="19">
        <v>5</v>
      </c>
      <c r="S33" s="19">
        <v>6</v>
      </c>
      <c r="T33" s="19">
        <v>7</v>
      </c>
      <c r="U33" s="19">
        <v>6</v>
      </c>
      <c r="V33" s="19">
        <v>5</v>
      </c>
      <c r="W33" s="19">
        <v>2</v>
      </c>
      <c r="X33" s="34">
        <v>4</v>
      </c>
      <c r="Z33" s="65">
        <f>SUM(Base_Stats_Table[[#This Row],[Hp]:[Res]])</f>
        <v>66</v>
      </c>
      <c r="AA33" s="37"/>
      <c r="AB33" s="38"/>
    </row>
    <row r="34" spans="1:28" x14ac:dyDescent="0.2">
      <c r="A34" s="33" t="s">
        <v>61</v>
      </c>
      <c r="B34" s="46" t="s">
        <v>29</v>
      </c>
      <c r="C34" s="46" t="s">
        <v>16</v>
      </c>
      <c r="D34" s="46" t="s">
        <v>20</v>
      </c>
      <c r="E34" s="46"/>
      <c r="F34" s="46" t="s">
        <v>22</v>
      </c>
      <c r="G34" s="46"/>
      <c r="H34" s="46"/>
      <c r="I34" s="19" t="s">
        <v>17</v>
      </c>
      <c r="J34" s="19"/>
      <c r="K34" s="19"/>
      <c r="L34" s="46" t="s">
        <v>24</v>
      </c>
      <c r="M34" s="46"/>
      <c r="N34" s="46"/>
      <c r="O34" s="46"/>
      <c r="P34" s="19">
        <v>28</v>
      </c>
      <c r="Q34" s="19">
        <v>9</v>
      </c>
      <c r="R34" s="19">
        <v>4</v>
      </c>
      <c r="S34" s="19">
        <v>5</v>
      </c>
      <c r="T34" s="19">
        <v>6</v>
      </c>
      <c r="U34" s="19">
        <v>5</v>
      </c>
      <c r="V34" s="19">
        <v>5</v>
      </c>
      <c r="W34" s="19">
        <v>2</v>
      </c>
      <c r="X34" s="34">
        <v>7</v>
      </c>
      <c r="Z34" s="65">
        <f>SUM(Base_Stats_Table[[#This Row],[Hp]:[Res]])</f>
        <v>64</v>
      </c>
      <c r="AA34" s="37"/>
      <c r="AB34" s="38"/>
    </row>
    <row r="35" spans="1:28" ht="17" thickBot="1" x14ac:dyDescent="0.25">
      <c r="A35" s="33" t="s">
        <v>62</v>
      </c>
      <c r="B35" s="46" t="s">
        <v>29</v>
      </c>
      <c r="C35" s="46" t="s">
        <v>15</v>
      </c>
      <c r="D35" s="46" t="s">
        <v>16</v>
      </c>
      <c r="E35" s="46"/>
      <c r="F35" s="46" t="s">
        <v>22</v>
      </c>
      <c r="G35" s="46" t="s">
        <v>23</v>
      </c>
      <c r="H35" s="46"/>
      <c r="I35" s="19"/>
      <c r="J35" s="19"/>
      <c r="K35" s="19"/>
      <c r="L35" s="46"/>
      <c r="M35" s="46"/>
      <c r="N35" s="46"/>
      <c r="O35" s="46"/>
      <c r="P35" s="19">
        <v>30</v>
      </c>
      <c r="Q35" s="19">
        <v>9</v>
      </c>
      <c r="R35" s="19">
        <v>4</v>
      </c>
      <c r="S35" s="19">
        <v>6</v>
      </c>
      <c r="T35" s="19">
        <v>5</v>
      </c>
      <c r="U35" s="19">
        <v>4</v>
      </c>
      <c r="V35" s="19">
        <v>5</v>
      </c>
      <c r="W35" s="19">
        <v>2</v>
      </c>
      <c r="X35" s="34">
        <v>6</v>
      </c>
      <c r="Z35" s="65">
        <f>SUM(Base_Stats_Table[[#This Row],[Hp]:[Res]])</f>
        <v>65</v>
      </c>
      <c r="AA35" s="37"/>
      <c r="AB35" s="38"/>
    </row>
    <row r="36" spans="1:28" ht="17" thickBot="1" x14ac:dyDescent="0.25">
      <c r="A36" s="45" t="s">
        <v>63</v>
      </c>
      <c r="B36" s="46" t="s">
        <v>29</v>
      </c>
      <c r="C36" s="46" t="s">
        <v>19</v>
      </c>
      <c r="D36" s="46" t="s">
        <v>15</v>
      </c>
      <c r="E36" s="46"/>
      <c r="F36" s="46"/>
      <c r="G36" s="46"/>
      <c r="H36" s="46"/>
      <c r="I36" s="19" t="s">
        <v>18</v>
      </c>
      <c r="J36" s="19"/>
      <c r="K36" s="19"/>
      <c r="L36" s="46"/>
      <c r="M36" s="46"/>
      <c r="N36" s="46"/>
      <c r="O36" s="46"/>
      <c r="P36" s="46">
        <v>26</v>
      </c>
      <c r="Q36" s="46">
        <v>8</v>
      </c>
      <c r="R36" s="46">
        <v>4</v>
      </c>
      <c r="S36" s="46">
        <v>7</v>
      </c>
      <c r="T36" s="46">
        <v>6</v>
      </c>
      <c r="U36" s="46">
        <v>8</v>
      </c>
      <c r="V36" s="46">
        <v>5</v>
      </c>
      <c r="W36" s="46">
        <v>2</v>
      </c>
      <c r="X36" s="66">
        <v>6</v>
      </c>
      <c r="Z36" s="67">
        <f>SUM(Base_Stats_Table[[#This Row],[Hp]:[Res]])</f>
        <v>66</v>
      </c>
      <c r="AA36" s="47">
        <f>AVERAGE(Z28:Z36)</f>
        <v>67.222222222222229</v>
      </c>
      <c r="AB36" s="48">
        <f>_xlfn.STDEV.S(Z28:Z36)</f>
        <v>4.2360883423796114</v>
      </c>
    </row>
    <row r="37" spans="1:28" ht="17" thickBot="1" x14ac:dyDescent="0.25"/>
    <row r="38" spans="1:28" ht="17" thickBot="1" x14ac:dyDescent="0.25">
      <c r="O38" s="50" t="s">
        <v>82</v>
      </c>
      <c r="P38" s="51" t="s">
        <v>2</v>
      </c>
      <c r="Q38" s="51" t="s">
        <v>3</v>
      </c>
      <c r="R38" s="51" t="s">
        <v>4</v>
      </c>
      <c r="S38" s="51" t="s">
        <v>5</v>
      </c>
      <c r="T38" s="51" t="s">
        <v>6</v>
      </c>
      <c r="U38" s="51" t="s">
        <v>7</v>
      </c>
      <c r="V38" s="51" t="s">
        <v>8</v>
      </c>
      <c r="W38" s="51" t="s">
        <v>9</v>
      </c>
      <c r="X38" s="15" t="s">
        <v>10</v>
      </c>
    </row>
    <row r="39" spans="1:28" x14ac:dyDescent="0.2">
      <c r="O39" s="52" t="s">
        <v>26</v>
      </c>
      <c r="P39" s="53">
        <f t="shared" ref="P39:X39" si="0">AVERAGE(P4:P11)</f>
        <v>25.375</v>
      </c>
      <c r="Q39" s="53">
        <f t="shared" si="0"/>
        <v>7.875</v>
      </c>
      <c r="R39" s="53">
        <f t="shared" si="0"/>
        <v>6.875</v>
      </c>
      <c r="S39" s="53">
        <f t="shared" si="0"/>
        <v>6</v>
      </c>
      <c r="T39" s="53">
        <f t="shared" si="0"/>
        <v>7.25</v>
      </c>
      <c r="U39" s="53">
        <f t="shared" si="0"/>
        <v>6.25</v>
      </c>
      <c r="V39" s="53">
        <f t="shared" si="0"/>
        <v>5</v>
      </c>
      <c r="W39" s="53">
        <f t="shared" si="0"/>
        <v>4.375</v>
      </c>
      <c r="X39" s="54">
        <f t="shared" si="0"/>
        <v>6.25</v>
      </c>
    </row>
    <row r="40" spans="1:28" x14ac:dyDescent="0.2">
      <c r="O40" s="55" t="s">
        <v>27</v>
      </c>
      <c r="P40" s="56">
        <f t="shared" ref="P40:X40" si="1">AVERAGE(P12:P19)</f>
        <v>26.125</v>
      </c>
      <c r="Q40" s="56">
        <f t="shared" si="1"/>
        <v>8.875</v>
      </c>
      <c r="R40" s="56">
        <f t="shared" si="1"/>
        <v>6</v>
      </c>
      <c r="S40" s="56">
        <f t="shared" si="1"/>
        <v>6.25</v>
      </c>
      <c r="T40" s="56">
        <f t="shared" si="1"/>
        <v>7.875</v>
      </c>
      <c r="U40" s="56">
        <f t="shared" si="1"/>
        <v>5.5</v>
      </c>
      <c r="V40" s="56">
        <f t="shared" si="1"/>
        <v>5.75</v>
      </c>
      <c r="W40" s="56">
        <f t="shared" si="1"/>
        <v>4.625</v>
      </c>
      <c r="X40" s="57">
        <f t="shared" si="1"/>
        <v>6.5</v>
      </c>
    </row>
    <row r="41" spans="1:28" x14ac:dyDescent="0.2">
      <c r="O41" s="55" t="s">
        <v>28</v>
      </c>
      <c r="P41" s="56">
        <f t="shared" ref="P41:X41" si="2">AVERAGE(P20:P27)</f>
        <v>26.125</v>
      </c>
      <c r="Q41" s="56">
        <f t="shared" si="2"/>
        <v>8.25</v>
      </c>
      <c r="R41" s="56">
        <f t="shared" si="2"/>
        <v>6.5</v>
      </c>
      <c r="S41" s="56">
        <f t="shared" si="2"/>
        <v>6.5</v>
      </c>
      <c r="T41" s="56">
        <f t="shared" si="2"/>
        <v>7.5</v>
      </c>
      <c r="U41" s="56">
        <f t="shared" si="2"/>
        <v>6</v>
      </c>
      <c r="V41" s="56">
        <f t="shared" si="2"/>
        <v>5.375</v>
      </c>
      <c r="W41" s="56">
        <f t="shared" si="2"/>
        <v>4.25</v>
      </c>
      <c r="X41" s="57">
        <f t="shared" si="2"/>
        <v>5.625</v>
      </c>
    </row>
    <row r="42" spans="1:28" ht="17" thickBot="1" x14ac:dyDescent="0.25">
      <c r="O42" s="58" t="s">
        <v>29</v>
      </c>
      <c r="P42" s="59">
        <f t="shared" ref="P42:X42" si="3">AVERAGE(P30:P36)</f>
        <v>26.571428571428573</v>
      </c>
      <c r="Q42" s="59">
        <f t="shared" si="3"/>
        <v>8</v>
      </c>
      <c r="R42" s="59">
        <f t="shared" si="3"/>
        <v>5.4285714285714288</v>
      </c>
      <c r="S42" s="59">
        <f t="shared" si="3"/>
        <v>6.2857142857142856</v>
      </c>
      <c r="T42" s="59">
        <f t="shared" si="3"/>
        <v>5.7142857142857144</v>
      </c>
      <c r="U42" s="59">
        <f t="shared" si="3"/>
        <v>5.5714285714285712</v>
      </c>
      <c r="V42" s="59">
        <f t="shared" si="3"/>
        <v>5.1428571428571432</v>
      </c>
      <c r="W42" s="59">
        <f t="shared" si="3"/>
        <v>3.4285714285714284</v>
      </c>
      <c r="X42" s="60">
        <f t="shared" si="3"/>
        <v>6.4285714285714288</v>
      </c>
    </row>
    <row r="43" spans="1:28" ht="17" thickBot="1" x14ac:dyDescent="0.25"/>
    <row r="44" spans="1:28" x14ac:dyDescent="0.2">
      <c r="O44" s="52" t="s">
        <v>81</v>
      </c>
      <c r="P44" s="53">
        <f>AVERAGE(Base_Stats_Table[Hp])</f>
        <v>26.029411764705884</v>
      </c>
      <c r="Q44" s="53">
        <f>AVERAGE(Base_Stats_Table[Str])</f>
        <v>8.382352941176471</v>
      </c>
      <c r="R44" s="53">
        <f>AVERAGE(Base_Stats_Table[Mag])</f>
        <v>6.382352941176471</v>
      </c>
      <c r="S44" s="53">
        <f>AVERAGE(Base_Stats_Table[Dex])</f>
        <v>6.3235294117647056</v>
      </c>
      <c r="T44" s="53">
        <f>AVERAGE(Base_Stats_Table[Spd])</f>
        <v>7.1470588235294121</v>
      </c>
      <c r="U44" s="53">
        <f>AVERAGE(Base_Stats_Table[Luck])</f>
        <v>5.8529411764705879</v>
      </c>
      <c r="V44" s="53">
        <f>AVERAGE(Base_Stats_Table[Def])</f>
        <v>5.3235294117647056</v>
      </c>
      <c r="W44" s="53">
        <f>AVERAGE(Base_Stats_Table[Res])</f>
        <v>4.3235294117647056</v>
      </c>
      <c r="X44" s="53">
        <f>AVERAGE(Base_Stats_Table[Charm])</f>
        <v>6.2058823529411766</v>
      </c>
    </row>
    <row r="45" spans="1:28" ht="17" thickBot="1" x14ac:dyDescent="0.25">
      <c r="O45" s="61" t="s">
        <v>66</v>
      </c>
      <c r="P45" s="59">
        <f>_xlfn.STDEV.S(Base_Stats_Table[Hp])</f>
        <v>2.249380980405256</v>
      </c>
      <c r="Q45" s="59">
        <f>_xlfn.STDEV.S(Base_Stats_Table[Str])</f>
        <v>2.322677476434587</v>
      </c>
      <c r="R45" s="59">
        <f>_xlfn.STDEV.S(Base_Stats_Table[Mag])</f>
        <v>2.8605435580349634</v>
      </c>
      <c r="S45" s="59">
        <f>_xlfn.STDEV.S(Base_Stats_Table[Dex])</f>
        <v>1.036327672390968</v>
      </c>
      <c r="T45" s="59">
        <f>_xlfn.STDEV.S(Base_Stats_Table[Spd])</f>
        <v>1.2584828032722206</v>
      </c>
      <c r="U45" s="59">
        <f>_xlfn.STDEV.S(Base_Stats_Table[Luck])</f>
        <v>1.131701667004871</v>
      </c>
      <c r="V45" s="59">
        <f>_xlfn.STDEV.S(Base_Stats_Table[Def])</f>
        <v>1.036327672390968</v>
      </c>
      <c r="W45" s="59">
        <f>_xlfn.STDEV.S(Base_Stats_Table[Res])</f>
        <v>2.5904321417336758</v>
      </c>
      <c r="X45" s="60">
        <f>_xlfn.STDEV.S(Base_Stats_Table[Charm])</f>
        <v>1.8386327556046023</v>
      </c>
    </row>
  </sheetData>
  <sheetProtection algorithmName="SHA-512" hashValue="QIGrGyPPWmdeJEaYYMzWQUETQVW6Ft+xMUQaoO1Zv0pMNbeb2EdB05kosDv+qI8JAOywI40JRUw3oF6f41I2Cg==" saltValue="2sg31dK4n0FnWnrjYrGFcQ==" spinCount="100000" sheet="1"/>
  <phoneticPr fontId="4" type="noConversion"/>
  <conditionalFormatting sqref="A3:X36">
    <cfRule type="expression" dxfId="80" priority="1">
      <formula>$B3="Church of Seiros"</formula>
    </cfRule>
    <cfRule type="expression" dxfId="79" priority="2">
      <formula>$B3="Golden Deer"</formula>
    </cfRule>
    <cfRule type="expression" dxfId="78" priority="3">
      <formula>$B3="Blue Lions"</formula>
    </cfRule>
    <cfRule type="expression" dxfId="77" priority="4">
      <formula>$B3="Black Eagles"</formula>
    </cfRule>
    <cfRule type="expression" dxfId="76" priority="5">
      <formula>$B3="Main Character"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2BBC71D-9E97-42A8-B3C1-7A41DD5C7E7F}">
          <x14:formula1>
            <xm:f>Data_Validations!$A$2:$A$9</xm:f>
          </x14:formula1>
          <xm:sqref>B3</xm:sqref>
        </x14:dataValidation>
        <x14:dataValidation type="list" allowBlank="1" showInputMessage="1" showErrorMessage="1" xr:uid="{5175ECFA-7F64-4822-AC3C-21FE28E9A4EB}">
          <x14:formula1>
            <xm:f>Data_Validations!$C$2:$C$9</xm:f>
          </x14:formula1>
          <xm:sqref>L3:O3 F3:H3</xm:sqref>
        </x14:dataValidation>
        <x14:dataValidation type="list" allowBlank="1" showInputMessage="1" showErrorMessage="1" xr:uid="{DA90C194-3756-4B65-B4D2-0A4D3CE613A6}">
          <x14:formula1>
            <xm:f>Data_Validations!$B$2:$B$9</xm:f>
          </x14:formula1>
          <xm:sqref>C3:E3 I3:K3 I32:K36 I6:K31</xm:sqref>
        </x14:dataValidation>
        <x14:dataValidation type="list" allowBlank="1" showInputMessage="1" showErrorMessage="1" xr:uid="{12D86DAD-F5A8-417A-A0E6-4228BD1723D0}">
          <x14:formula1>
            <xm:f>Data_Validations!$B$2:$B$8</xm:f>
          </x14:formula1>
          <xm:sqref>I4:K5 C32:E36 C4:E31</xm:sqref>
        </x14:dataValidation>
        <x14:dataValidation type="list" allowBlank="1" showInputMessage="1" showErrorMessage="1" xr:uid="{15F5553F-2216-47CF-9C48-08E93E768D82}">
          <x14:formula1>
            <xm:f>Data_Validations!$A$2:$A$8</xm:f>
          </x14:formula1>
          <xm:sqref>B32:B36 B4:B31</xm:sqref>
        </x14:dataValidation>
        <x14:dataValidation type="list" allowBlank="1" showInputMessage="1" showErrorMessage="1" xr:uid="{015F9A84-27DC-4EBA-83CD-887249106E12}">
          <x14:formula1>
            <xm:f>Data_Validations!$C$2:$C$8</xm:f>
          </x14:formula1>
          <xm:sqref>L32:O36 F32:H36 F4:H31 L4:O31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3D1E-4058-4912-B615-9EBBB6EFDA17}">
  <sheetPr>
    <tabColor theme="1"/>
  </sheetPr>
  <dimension ref="A1:AB45"/>
  <sheetViews>
    <sheetView zoomScaleNormal="100" workbookViewId="0">
      <pane xSplit="1" topLeftCell="B1" activePane="topRight" state="frozen"/>
      <selection pane="topRight"/>
    </sheetView>
  </sheetViews>
  <sheetFormatPr baseColWidth="10" defaultColWidth="9.1640625" defaultRowHeight="16" x14ac:dyDescent="0.2"/>
  <cols>
    <col min="1" max="1" width="22.6640625" style="13" bestFit="1" customWidth="1"/>
    <col min="2" max="2" width="18.1640625" style="13" bestFit="1" customWidth="1"/>
    <col min="3" max="5" width="19.1640625" style="13" hidden="1" customWidth="1"/>
    <col min="6" max="11" width="18.5" style="13" hidden="1" customWidth="1"/>
    <col min="12" max="14" width="17.83203125" style="13" hidden="1" customWidth="1"/>
    <col min="15" max="15" width="18.5" style="13" bestFit="1" customWidth="1"/>
    <col min="16" max="17" width="7.6640625" style="13" bestFit="1" customWidth="1"/>
    <col min="18" max="18" width="8.33203125" style="13" bestFit="1" customWidth="1"/>
    <col min="19" max="19" width="8" style="13" bestFit="1" customWidth="1"/>
    <col min="20" max="20" width="8.1640625" style="13" bestFit="1" customWidth="1"/>
    <col min="21" max="21" width="9.1640625" style="13" bestFit="1" customWidth="1"/>
    <col min="22" max="22" width="7.6640625" style="13" bestFit="1" customWidth="1"/>
    <col min="23" max="23" width="8" style="13" bestFit="1" customWidth="1"/>
    <col min="24" max="24" width="11" style="13" bestFit="1" customWidth="1"/>
    <col min="25" max="25" width="7.83203125" style="13" bestFit="1" customWidth="1"/>
    <col min="26" max="26" width="29.33203125" style="13" bestFit="1" customWidth="1"/>
    <col min="27" max="27" width="9.6640625" style="13" bestFit="1" customWidth="1"/>
    <col min="28" max="28" width="9.33203125" style="13" bestFit="1" customWidth="1"/>
    <col min="29" max="29" width="7.33203125" style="13" bestFit="1" customWidth="1"/>
    <col min="30" max="31" width="8.5" style="13" bestFit="1" customWidth="1"/>
    <col min="32" max="16384" width="9.1640625" style="13"/>
  </cols>
  <sheetData>
    <row r="1" spans="1:28" ht="17" thickBot="1" x14ac:dyDescent="0.25">
      <c r="A1" s="28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8" ht="17" thickBot="1" x14ac:dyDescent="0.25">
      <c r="A2" s="29" t="s">
        <v>0</v>
      </c>
      <c r="B2" s="29" t="s">
        <v>1</v>
      </c>
      <c r="C2" s="30" t="s">
        <v>68</v>
      </c>
      <c r="D2" s="30" t="s">
        <v>69</v>
      </c>
      <c r="E2" s="30" t="s">
        <v>70</v>
      </c>
      <c r="F2" s="30" t="s">
        <v>75</v>
      </c>
      <c r="G2" s="30" t="s">
        <v>76</v>
      </c>
      <c r="H2" s="30" t="s">
        <v>77</v>
      </c>
      <c r="I2" s="30" t="s">
        <v>71</v>
      </c>
      <c r="J2" s="30" t="s">
        <v>72</v>
      </c>
      <c r="K2" s="30" t="s">
        <v>78</v>
      </c>
      <c r="L2" s="30" t="s">
        <v>73</v>
      </c>
      <c r="M2" s="30" t="s">
        <v>74</v>
      </c>
      <c r="N2" s="30" t="s">
        <v>79</v>
      </c>
      <c r="O2" s="29" t="s">
        <v>105</v>
      </c>
      <c r="P2" s="29" t="s">
        <v>2</v>
      </c>
      <c r="Q2" s="29" t="s">
        <v>3</v>
      </c>
      <c r="R2" s="29" t="s">
        <v>4</v>
      </c>
      <c r="S2" s="29" t="s">
        <v>5</v>
      </c>
      <c r="T2" s="29" t="s">
        <v>6</v>
      </c>
      <c r="U2" s="29" t="s">
        <v>7</v>
      </c>
      <c r="V2" s="29" t="s">
        <v>8</v>
      </c>
      <c r="W2" s="29" t="s">
        <v>9</v>
      </c>
      <c r="X2" s="29" t="s">
        <v>10</v>
      </c>
      <c r="Z2" s="14" t="s">
        <v>146</v>
      </c>
      <c r="AA2" s="31" t="s">
        <v>65</v>
      </c>
      <c r="AB2" s="32" t="s">
        <v>66</v>
      </c>
    </row>
    <row r="3" spans="1:28" ht="17" thickBot="1" x14ac:dyDescent="0.25">
      <c r="A3" s="33" t="s">
        <v>11</v>
      </c>
      <c r="B3" s="19" t="s">
        <v>25</v>
      </c>
      <c r="C3" s="19" t="s">
        <v>14</v>
      </c>
      <c r="D3" s="19" t="s">
        <v>20</v>
      </c>
      <c r="E3" s="19"/>
      <c r="F3" s="19" t="s">
        <v>21</v>
      </c>
      <c r="G3" s="19"/>
      <c r="H3" s="19"/>
      <c r="I3" s="19"/>
      <c r="J3" s="19"/>
      <c r="K3" s="19"/>
      <c r="L3" s="19"/>
      <c r="M3" s="19"/>
      <c r="N3" s="19"/>
      <c r="O3" s="19"/>
      <c r="P3" s="68">
        <v>45</v>
      </c>
      <c r="Q3" s="68">
        <v>45</v>
      </c>
      <c r="R3" s="68">
        <v>35</v>
      </c>
      <c r="S3" s="68">
        <v>45</v>
      </c>
      <c r="T3" s="68">
        <v>45</v>
      </c>
      <c r="U3" s="68">
        <v>45</v>
      </c>
      <c r="V3" s="68">
        <v>35</v>
      </c>
      <c r="W3" s="68">
        <v>30</v>
      </c>
      <c r="X3" s="69">
        <v>45</v>
      </c>
      <c r="Z3" s="70">
        <f>SUM(Growth_Rates_Table[[#This Row],[Hp]:[Res]])</f>
        <v>325</v>
      </c>
      <c r="AA3" s="71">
        <f>AVERAGE(Z3:Z36)</f>
        <v>298.08823529411762</v>
      </c>
      <c r="AB3" s="72">
        <f>_xlfn.STDEV.S(Z3:Z36)</f>
        <v>23.452553840465406</v>
      </c>
    </row>
    <row r="4" spans="1:28" x14ac:dyDescent="0.2">
      <c r="A4" s="33" t="s">
        <v>31</v>
      </c>
      <c r="B4" s="19" t="s">
        <v>26</v>
      </c>
      <c r="C4" s="19" t="s">
        <v>16</v>
      </c>
      <c r="D4" s="19" t="s">
        <v>14</v>
      </c>
      <c r="E4" s="19" t="s">
        <v>20</v>
      </c>
      <c r="F4" s="19" t="s">
        <v>21</v>
      </c>
      <c r="G4" s="19" t="s">
        <v>22</v>
      </c>
      <c r="H4" s="19"/>
      <c r="I4" s="19" t="s">
        <v>19</v>
      </c>
      <c r="J4" s="19" t="s">
        <v>18</v>
      </c>
      <c r="K4" s="19"/>
      <c r="L4" s="19"/>
      <c r="M4" s="19"/>
      <c r="N4" s="19"/>
      <c r="O4" s="19"/>
      <c r="P4" s="68">
        <v>40</v>
      </c>
      <c r="Q4" s="68">
        <v>55</v>
      </c>
      <c r="R4" s="68">
        <v>45</v>
      </c>
      <c r="S4" s="68">
        <v>45</v>
      </c>
      <c r="T4" s="68">
        <v>40</v>
      </c>
      <c r="U4" s="68">
        <v>30</v>
      </c>
      <c r="V4" s="68">
        <v>35</v>
      </c>
      <c r="W4" s="68">
        <v>35</v>
      </c>
      <c r="X4" s="69">
        <v>60</v>
      </c>
      <c r="Z4" s="70">
        <f>SUM(Growth_Rates_Table[[#This Row],[Hp]:[Res]])</f>
        <v>325</v>
      </c>
      <c r="AA4" s="37"/>
      <c r="AB4" s="38"/>
    </row>
    <row r="5" spans="1:28" x14ac:dyDescent="0.2">
      <c r="A5" s="33" t="s">
        <v>36</v>
      </c>
      <c r="B5" s="19" t="s">
        <v>26</v>
      </c>
      <c r="C5" s="19" t="s">
        <v>17</v>
      </c>
      <c r="D5" s="19" t="s">
        <v>19</v>
      </c>
      <c r="E5" s="19"/>
      <c r="F5" s="19" t="s">
        <v>21</v>
      </c>
      <c r="G5" s="19"/>
      <c r="H5" s="19"/>
      <c r="I5" s="19" t="s">
        <v>16</v>
      </c>
      <c r="J5" s="19" t="s">
        <v>18</v>
      </c>
      <c r="K5" s="19"/>
      <c r="L5" s="19" t="s">
        <v>24</v>
      </c>
      <c r="M5" s="19"/>
      <c r="N5" s="19"/>
      <c r="O5" s="19"/>
      <c r="P5" s="68">
        <v>35</v>
      </c>
      <c r="Q5" s="68">
        <v>30</v>
      </c>
      <c r="R5" s="68">
        <v>55</v>
      </c>
      <c r="S5" s="68">
        <v>45</v>
      </c>
      <c r="T5" s="68">
        <v>45</v>
      </c>
      <c r="U5" s="68">
        <v>35</v>
      </c>
      <c r="V5" s="68">
        <v>25</v>
      </c>
      <c r="W5" s="68">
        <v>40</v>
      </c>
      <c r="X5" s="69">
        <v>35</v>
      </c>
      <c r="Z5" s="70">
        <f>SUM(Growth_Rates_Table[[#This Row],[Hp]:[Res]])</f>
        <v>310</v>
      </c>
      <c r="AA5" s="37"/>
      <c r="AB5" s="38"/>
    </row>
    <row r="6" spans="1:28" x14ac:dyDescent="0.2">
      <c r="A6" s="33" t="s">
        <v>37</v>
      </c>
      <c r="B6" s="19" t="s">
        <v>26</v>
      </c>
      <c r="C6" s="19" t="s">
        <v>17</v>
      </c>
      <c r="D6" s="19" t="s">
        <v>14</v>
      </c>
      <c r="E6" s="19"/>
      <c r="F6" s="19"/>
      <c r="G6" s="19"/>
      <c r="H6" s="19"/>
      <c r="I6" s="19" t="s">
        <v>18</v>
      </c>
      <c r="J6" s="19"/>
      <c r="K6" s="19"/>
      <c r="L6" s="19" t="s">
        <v>23</v>
      </c>
      <c r="M6" s="19" t="s">
        <v>24</v>
      </c>
      <c r="N6" s="19"/>
      <c r="O6" s="19"/>
      <c r="P6" s="68">
        <v>40</v>
      </c>
      <c r="Q6" s="68">
        <v>20</v>
      </c>
      <c r="R6" s="68">
        <v>40</v>
      </c>
      <c r="S6" s="68">
        <v>45</v>
      </c>
      <c r="T6" s="68">
        <v>40</v>
      </c>
      <c r="U6" s="68">
        <v>35</v>
      </c>
      <c r="V6" s="68">
        <v>15</v>
      </c>
      <c r="W6" s="68">
        <v>35</v>
      </c>
      <c r="X6" s="69">
        <v>40</v>
      </c>
      <c r="Z6" s="70">
        <f>SUM(Growth_Rates_Table[[#This Row],[Hp]:[Res]])</f>
        <v>270</v>
      </c>
      <c r="AA6" s="37"/>
      <c r="AB6" s="38"/>
    </row>
    <row r="7" spans="1:28" x14ac:dyDescent="0.2">
      <c r="A7" s="33" t="s">
        <v>38</v>
      </c>
      <c r="B7" s="19" t="s">
        <v>26</v>
      </c>
      <c r="C7" s="19" t="s">
        <v>15</v>
      </c>
      <c r="D7" s="19" t="s">
        <v>14</v>
      </c>
      <c r="E7" s="19" t="s">
        <v>16</v>
      </c>
      <c r="F7" s="19" t="s">
        <v>23</v>
      </c>
      <c r="G7" s="19"/>
      <c r="H7" s="19"/>
      <c r="I7" s="19"/>
      <c r="J7" s="19"/>
      <c r="K7" s="19"/>
      <c r="L7" s="19"/>
      <c r="M7" s="19"/>
      <c r="N7" s="19"/>
      <c r="O7" s="19"/>
      <c r="P7" s="68">
        <v>50</v>
      </c>
      <c r="Q7" s="68">
        <v>45</v>
      </c>
      <c r="R7" s="68">
        <v>20</v>
      </c>
      <c r="S7" s="68">
        <v>40</v>
      </c>
      <c r="T7" s="68">
        <v>50</v>
      </c>
      <c r="U7" s="68">
        <v>40</v>
      </c>
      <c r="V7" s="68">
        <v>35</v>
      </c>
      <c r="W7" s="68">
        <v>20</v>
      </c>
      <c r="X7" s="69">
        <v>40</v>
      </c>
      <c r="Z7" s="70">
        <f>SUM(Growth_Rates_Table[[#This Row],[Hp]:[Res]])</f>
        <v>300</v>
      </c>
      <c r="AA7" s="37"/>
      <c r="AB7" s="38"/>
    </row>
    <row r="8" spans="1:28" x14ac:dyDescent="0.2">
      <c r="A8" s="33" t="s">
        <v>39</v>
      </c>
      <c r="B8" s="19" t="s">
        <v>26</v>
      </c>
      <c r="C8" s="19" t="s">
        <v>19</v>
      </c>
      <c r="D8" s="19" t="s">
        <v>15</v>
      </c>
      <c r="E8" s="19"/>
      <c r="F8" s="19"/>
      <c r="G8" s="19"/>
      <c r="H8" s="19"/>
      <c r="I8" s="19" t="s">
        <v>14</v>
      </c>
      <c r="J8" s="19" t="s">
        <v>16</v>
      </c>
      <c r="K8" s="19" t="s">
        <v>20</v>
      </c>
      <c r="L8" s="19" t="s">
        <v>22</v>
      </c>
      <c r="M8" s="19"/>
      <c r="N8" s="19"/>
      <c r="O8" s="19"/>
      <c r="P8" s="68">
        <v>35</v>
      </c>
      <c r="Q8" s="68">
        <v>35</v>
      </c>
      <c r="R8" s="68">
        <v>20</v>
      </c>
      <c r="S8" s="68">
        <v>55</v>
      </c>
      <c r="T8" s="68">
        <v>50</v>
      </c>
      <c r="U8" s="68">
        <v>25</v>
      </c>
      <c r="V8" s="68">
        <v>20</v>
      </c>
      <c r="W8" s="68">
        <v>30</v>
      </c>
      <c r="X8" s="69">
        <v>35</v>
      </c>
      <c r="Z8" s="70">
        <f>SUM(Growth_Rates_Table[[#This Row],[Hp]:[Res]])</f>
        <v>270</v>
      </c>
      <c r="AA8" s="37"/>
      <c r="AB8" s="38"/>
    </row>
    <row r="9" spans="1:28" x14ac:dyDescent="0.2">
      <c r="A9" s="33" t="s">
        <v>40</v>
      </c>
      <c r="B9" s="19" t="s">
        <v>26</v>
      </c>
      <c r="C9" s="19" t="s">
        <v>16</v>
      </c>
      <c r="D9" s="19" t="s">
        <v>20</v>
      </c>
      <c r="E9" s="19"/>
      <c r="F9" s="19"/>
      <c r="G9" s="19"/>
      <c r="H9" s="19"/>
      <c r="I9" s="19" t="s">
        <v>19</v>
      </c>
      <c r="J9" s="19" t="s">
        <v>17</v>
      </c>
      <c r="K9" s="19"/>
      <c r="L9" s="19" t="s">
        <v>21</v>
      </c>
      <c r="M9" s="19"/>
      <c r="N9" s="19"/>
      <c r="O9" s="19"/>
      <c r="P9" s="68">
        <v>55</v>
      </c>
      <c r="Q9" s="68">
        <v>45</v>
      </c>
      <c r="R9" s="68">
        <v>25</v>
      </c>
      <c r="S9" s="68">
        <v>45</v>
      </c>
      <c r="T9" s="68">
        <v>45</v>
      </c>
      <c r="U9" s="68">
        <v>40</v>
      </c>
      <c r="V9" s="68">
        <v>30</v>
      </c>
      <c r="W9" s="68">
        <v>20</v>
      </c>
      <c r="X9" s="69">
        <v>25</v>
      </c>
      <c r="Z9" s="70">
        <f>SUM(Growth_Rates_Table[[#This Row],[Hp]:[Res]])</f>
        <v>305</v>
      </c>
      <c r="AA9" s="37"/>
      <c r="AB9" s="38"/>
    </row>
    <row r="10" spans="1:28" ht="17" thickBot="1" x14ac:dyDescent="0.25">
      <c r="A10" s="33" t="s">
        <v>41</v>
      </c>
      <c r="B10" s="19" t="s">
        <v>26</v>
      </c>
      <c r="C10" s="19" t="s">
        <v>14</v>
      </c>
      <c r="D10" s="19" t="s">
        <v>16</v>
      </c>
      <c r="E10" s="19" t="s">
        <v>19</v>
      </c>
      <c r="F10" s="19" t="s">
        <v>24</v>
      </c>
      <c r="G10" s="19"/>
      <c r="H10" s="19"/>
      <c r="I10" s="19" t="s">
        <v>17</v>
      </c>
      <c r="J10" s="19" t="s">
        <v>18</v>
      </c>
      <c r="K10" s="19"/>
      <c r="L10" s="19"/>
      <c r="M10" s="19"/>
      <c r="N10" s="19"/>
      <c r="O10" s="19"/>
      <c r="P10" s="68">
        <v>45</v>
      </c>
      <c r="Q10" s="68">
        <v>40</v>
      </c>
      <c r="R10" s="68">
        <v>25</v>
      </c>
      <c r="S10" s="68">
        <v>50</v>
      </c>
      <c r="T10" s="68">
        <v>60</v>
      </c>
      <c r="U10" s="68">
        <v>45</v>
      </c>
      <c r="V10" s="68">
        <v>30</v>
      </c>
      <c r="W10" s="68">
        <v>15</v>
      </c>
      <c r="X10" s="69">
        <v>35</v>
      </c>
      <c r="Z10" s="70">
        <f>SUM(Growth_Rates_Table[[#This Row],[Hp]:[Res]])</f>
        <v>310</v>
      </c>
      <c r="AA10" s="37"/>
      <c r="AB10" s="38"/>
    </row>
    <row r="11" spans="1:28" ht="17" thickBot="1" x14ac:dyDescent="0.25">
      <c r="A11" s="33" t="s">
        <v>42</v>
      </c>
      <c r="B11" s="19" t="s">
        <v>26</v>
      </c>
      <c r="C11" s="19" t="s">
        <v>18</v>
      </c>
      <c r="D11" s="19" t="s">
        <v>17</v>
      </c>
      <c r="E11" s="19"/>
      <c r="F11" s="19"/>
      <c r="G11" s="19"/>
      <c r="H11" s="19"/>
      <c r="I11" s="19" t="s">
        <v>16</v>
      </c>
      <c r="J11" s="19" t="s">
        <v>20</v>
      </c>
      <c r="K11" s="19"/>
      <c r="L11" s="19"/>
      <c r="M11" s="19"/>
      <c r="N11" s="19"/>
      <c r="O11" s="19"/>
      <c r="P11" s="68">
        <v>30</v>
      </c>
      <c r="Q11" s="68">
        <v>30</v>
      </c>
      <c r="R11" s="68">
        <v>45</v>
      </c>
      <c r="S11" s="68">
        <v>40</v>
      </c>
      <c r="T11" s="68">
        <v>40</v>
      </c>
      <c r="U11" s="68">
        <v>45</v>
      </c>
      <c r="V11" s="68">
        <v>30</v>
      </c>
      <c r="W11" s="68">
        <v>45</v>
      </c>
      <c r="X11" s="69">
        <v>20</v>
      </c>
      <c r="Z11" s="70">
        <f>SUM(Growth_Rates_Table[[#This Row],[Hp]:[Res]])</f>
        <v>305</v>
      </c>
      <c r="AA11" s="73">
        <f>AVERAGE(Z4:Z11)</f>
        <v>299.375</v>
      </c>
      <c r="AB11" s="74">
        <f>_xlfn.STDEV.S(Z4:Z11)</f>
        <v>19.537052709439788</v>
      </c>
    </row>
    <row r="12" spans="1:28" x14ac:dyDescent="0.2">
      <c r="A12" s="33" t="s">
        <v>80</v>
      </c>
      <c r="B12" s="19" t="s">
        <v>27</v>
      </c>
      <c r="C12" s="19" t="s">
        <v>15</v>
      </c>
      <c r="D12" s="19" t="s">
        <v>14</v>
      </c>
      <c r="E12" s="19"/>
      <c r="F12" s="19" t="s">
        <v>21</v>
      </c>
      <c r="G12" s="19"/>
      <c r="H12" s="19"/>
      <c r="I12" s="19" t="s">
        <v>16</v>
      </c>
      <c r="J12" s="19" t="s">
        <v>17</v>
      </c>
      <c r="K12" s="19"/>
      <c r="L12" s="19"/>
      <c r="M12" s="19"/>
      <c r="N12" s="19"/>
      <c r="O12" s="19"/>
      <c r="P12" s="68">
        <v>55</v>
      </c>
      <c r="Q12" s="68">
        <v>60</v>
      </c>
      <c r="R12" s="68">
        <v>20</v>
      </c>
      <c r="S12" s="68">
        <v>50</v>
      </c>
      <c r="T12" s="68">
        <v>50</v>
      </c>
      <c r="U12" s="68">
        <v>25</v>
      </c>
      <c r="V12" s="68">
        <v>40</v>
      </c>
      <c r="W12" s="68">
        <v>20</v>
      </c>
      <c r="X12" s="69">
        <v>55</v>
      </c>
      <c r="Z12" s="70">
        <f>SUM(Growth_Rates_Table[[#This Row],[Hp]:[Res]])</f>
        <v>320</v>
      </c>
      <c r="AA12" s="37"/>
      <c r="AB12" s="38"/>
    </row>
    <row r="13" spans="1:28" x14ac:dyDescent="0.2">
      <c r="A13" s="33" t="s">
        <v>43</v>
      </c>
      <c r="B13" s="19" t="s">
        <v>27</v>
      </c>
      <c r="C13" s="19" t="s">
        <v>16</v>
      </c>
      <c r="D13" s="19" t="s">
        <v>15</v>
      </c>
      <c r="E13" s="19" t="s">
        <v>20</v>
      </c>
      <c r="F13" s="19" t="s">
        <v>22</v>
      </c>
      <c r="G13" s="19"/>
      <c r="H13" s="19"/>
      <c r="I13" s="19"/>
      <c r="J13" s="19"/>
      <c r="K13" s="19"/>
      <c r="L13" s="19" t="s">
        <v>23</v>
      </c>
      <c r="M13" s="19" t="s">
        <v>24</v>
      </c>
      <c r="N13" s="19"/>
      <c r="O13" s="19"/>
      <c r="P13" s="68">
        <v>60</v>
      </c>
      <c r="Q13" s="68">
        <v>50</v>
      </c>
      <c r="R13" s="68">
        <v>15</v>
      </c>
      <c r="S13" s="68">
        <v>30</v>
      </c>
      <c r="T13" s="68">
        <v>20</v>
      </c>
      <c r="U13" s="68">
        <v>25</v>
      </c>
      <c r="V13" s="68">
        <v>50</v>
      </c>
      <c r="W13" s="68">
        <v>10</v>
      </c>
      <c r="X13" s="69">
        <v>30</v>
      </c>
      <c r="Z13" s="70">
        <f>SUM(Growth_Rates_Table[[#This Row],[Hp]:[Res]])</f>
        <v>260</v>
      </c>
      <c r="AA13" s="37"/>
      <c r="AB13" s="38"/>
    </row>
    <row r="14" spans="1:28" x14ac:dyDescent="0.2">
      <c r="A14" s="33" t="s">
        <v>44</v>
      </c>
      <c r="B14" s="19" t="s">
        <v>27</v>
      </c>
      <c r="C14" s="19" t="s">
        <v>14</v>
      </c>
      <c r="D14" s="19" t="s">
        <v>19</v>
      </c>
      <c r="E14" s="19" t="s">
        <v>20</v>
      </c>
      <c r="F14" s="19"/>
      <c r="G14" s="19"/>
      <c r="H14" s="19"/>
      <c r="I14" s="19" t="s">
        <v>17</v>
      </c>
      <c r="J14" s="19"/>
      <c r="K14" s="19"/>
      <c r="L14" s="19" t="s">
        <v>21</v>
      </c>
      <c r="M14" s="19"/>
      <c r="N14" s="19"/>
      <c r="O14" s="19"/>
      <c r="P14" s="68">
        <v>45</v>
      </c>
      <c r="Q14" s="68">
        <v>55</v>
      </c>
      <c r="R14" s="68">
        <v>30</v>
      </c>
      <c r="S14" s="68">
        <v>45</v>
      </c>
      <c r="T14" s="68">
        <v>55</v>
      </c>
      <c r="U14" s="68">
        <v>40</v>
      </c>
      <c r="V14" s="68">
        <v>30</v>
      </c>
      <c r="W14" s="68">
        <v>20</v>
      </c>
      <c r="X14" s="69">
        <v>30</v>
      </c>
      <c r="Z14" s="70">
        <f>SUM(Growth_Rates_Table[[#This Row],[Hp]:[Res]])</f>
        <v>320</v>
      </c>
      <c r="AA14" s="37"/>
      <c r="AB14" s="38"/>
    </row>
    <row r="15" spans="1:28" x14ac:dyDescent="0.2">
      <c r="A15" s="33" t="s">
        <v>45</v>
      </c>
      <c r="B15" s="19" t="s">
        <v>27</v>
      </c>
      <c r="C15" s="19" t="s">
        <v>18</v>
      </c>
      <c r="D15" s="19" t="s">
        <v>17</v>
      </c>
      <c r="E15" s="19"/>
      <c r="F15" s="19"/>
      <c r="G15" s="19"/>
      <c r="H15" s="19"/>
      <c r="I15" s="19" t="s">
        <v>14</v>
      </c>
      <c r="J15" s="19" t="s">
        <v>15</v>
      </c>
      <c r="K15" s="19" t="s">
        <v>16</v>
      </c>
      <c r="L15" s="19" t="s">
        <v>22</v>
      </c>
      <c r="M15" s="19"/>
      <c r="N15" s="19"/>
      <c r="O15" s="19"/>
      <c r="P15" s="68">
        <v>30</v>
      </c>
      <c r="Q15" s="68">
        <v>25</v>
      </c>
      <c r="R15" s="68">
        <v>50</v>
      </c>
      <c r="S15" s="68">
        <v>45</v>
      </c>
      <c r="T15" s="68">
        <v>40</v>
      </c>
      <c r="U15" s="68">
        <v>30</v>
      </c>
      <c r="V15" s="68">
        <v>25</v>
      </c>
      <c r="W15" s="68">
        <v>45</v>
      </c>
      <c r="X15" s="69">
        <v>40</v>
      </c>
      <c r="Z15" s="70">
        <f>SUM(Growth_Rates_Table[[#This Row],[Hp]:[Res]])</f>
        <v>290</v>
      </c>
      <c r="AA15" s="37"/>
      <c r="AB15" s="38"/>
    </row>
    <row r="16" spans="1:28" x14ac:dyDescent="0.2">
      <c r="A16" s="33" t="s">
        <v>46</v>
      </c>
      <c r="B16" s="19" t="s">
        <v>27</v>
      </c>
      <c r="C16" s="19" t="s">
        <v>19</v>
      </c>
      <c r="D16" s="19" t="s">
        <v>16</v>
      </c>
      <c r="E16" s="19"/>
      <c r="F16" s="19"/>
      <c r="G16" s="19"/>
      <c r="H16" s="19"/>
      <c r="I16" s="19" t="s">
        <v>17</v>
      </c>
      <c r="J16" s="19"/>
      <c r="K16" s="19"/>
      <c r="L16" s="19"/>
      <c r="M16" s="19"/>
      <c r="N16" s="19"/>
      <c r="O16" s="19"/>
      <c r="P16" s="68">
        <v>35</v>
      </c>
      <c r="Q16" s="68">
        <v>35</v>
      </c>
      <c r="R16" s="68">
        <v>25</v>
      </c>
      <c r="S16" s="68">
        <v>55</v>
      </c>
      <c r="T16" s="68">
        <v>50</v>
      </c>
      <c r="U16" s="68">
        <v>40</v>
      </c>
      <c r="V16" s="68">
        <v>20</v>
      </c>
      <c r="W16" s="68">
        <v>35</v>
      </c>
      <c r="X16" s="69">
        <v>25</v>
      </c>
      <c r="Z16" s="70">
        <f>SUM(Growth_Rates_Table[[#This Row],[Hp]:[Res]])</f>
        <v>295</v>
      </c>
      <c r="AA16" s="37"/>
      <c r="AB16" s="38"/>
    </row>
    <row r="17" spans="1:28" x14ac:dyDescent="0.2">
      <c r="A17" s="33" t="s">
        <v>47</v>
      </c>
      <c r="B17" s="19" t="s">
        <v>27</v>
      </c>
      <c r="C17" s="19" t="s">
        <v>17</v>
      </c>
      <c r="D17" s="19" t="s">
        <v>16</v>
      </c>
      <c r="E17" s="19"/>
      <c r="F17" s="19" t="s">
        <v>21</v>
      </c>
      <c r="G17" s="19"/>
      <c r="H17" s="19"/>
      <c r="I17" s="19" t="s">
        <v>19</v>
      </c>
      <c r="J17" s="19"/>
      <c r="K17" s="19"/>
      <c r="L17" s="19" t="s">
        <v>22</v>
      </c>
      <c r="M17" s="19"/>
      <c r="N17" s="19"/>
      <c r="O17" s="19"/>
      <c r="P17" s="68">
        <v>25</v>
      </c>
      <c r="Q17" s="68">
        <v>30</v>
      </c>
      <c r="R17" s="68">
        <v>50</v>
      </c>
      <c r="S17" s="68">
        <v>50</v>
      </c>
      <c r="T17" s="68">
        <v>35</v>
      </c>
      <c r="U17" s="68">
        <v>35</v>
      </c>
      <c r="V17" s="68">
        <v>20</v>
      </c>
      <c r="W17" s="68">
        <v>30</v>
      </c>
      <c r="X17" s="69">
        <v>35</v>
      </c>
      <c r="Z17" s="70">
        <f>SUM(Growth_Rates_Table[[#This Row],[Hp]:[Res]])</f>
        <v>275</v>
      </c>
      <c r="AA17" s="37"/>
      <c r="AB17" s="38"/>
    </row>
    <row r="18" spans="1:28" ht="17" thickBot="1" x14ac:dyDescent="0.25">
      <c r="A18" s="33" t="s">
        <v>48</v>
      </c>
      <c r="B18" s="19" t="s">
        <v>27</v>
      </c>
      <c r="C18" s="19" t="s">
        <v>15</v>
      </c>
      <c r="D18" s="19" t="s">
        <v>16</v>
      </c>
      <c r="E18" s="19"/>
      <c r="F18" s="19" t="s">
        <v>23</v>
      </c>
      <c r="G18" s="19"/>
      <c r="H18" s="19"/>
      <c r="I18" s="19" t="s">
        <v>19</v>
      </c>
      <c r="J18" s="19"/>
      <c r="K18" s="19"/>
      <c r="L18" s="19"/>
      <c r="M18" s="19"/>
      <c r="N18" s="19"/>
      <c r="O18" s="19"/>
      <c r="P18" s="68">
        <v>55</v>
      </c>
      <c r="Q18" s="68">
        <v>45</v>
      </c>
      <c r="R18" s="68">
        <v>30</v>
      </c>
      <c r="S18" s="68">
        <v>35</v>
      </c>
      <c r="T18" s="68">
        <v>50</v>
      </c>
      <c r="U18" s="68">
        <v>35</v>
      </c>
      <c r="V18" s="68">
        <v>40</v>
      </c>
      <c r="W18" s="68">
        <v>25</v>
      </c>
      <c r="X18" s="69">
        <v>40</v>
      </c>
      <c r="Z18" s="70">
        <f>SUM(Growth_Rates_Table[[#This Row],[Hp]:[Res]])</f>
        <v>315</v>
      </c>
      <c r="AA18" s="37"/>
      <c r="AB18" s="38"/>
    </row>
    <row r="19" spans="1:28" ht="17" thickBot="1" x14ac:dyDescent="0.25">
      <c r="A19" s="33" t="s">
        <v>49</v>
      </c>
      <c r="B19" s="19" t="s">
        <v>27</v>
      </c>
      <c r="C19" s="19" t="s">
        <v>15</v>
      </c>
      <c r="D19" s="19" t="s">
        <v>14</v>
      </c>
      <c r="E19" s="19"/>
      <c r="F19" s="19" t="s">
        <v>23</v>
      </c>
      <c r="G19" s="19" t="s">
        <v>24</v>
      </c>
      <c r="H19" s="19"/>
      <c r="I19" s="19"/>
      <c r="J19" s="19"/>
      <c r="K19" s="19"/>
      <c r="L19" s="19"/>
      <c r="M19" s="19"/>
      <c r="N19" s="19"/>
      <c r="O19" s="19"/>
      <c r="P19" s="68">
        <v>40</v>
      </c>
      <c r="Q19" s="68">
        <v>35</v>
      </c>
      <c r="R19" s="68">
        <v>35</v>
      </c>
      <c r="S19" s="68">
        <v>40</v>
      </c>
      <c r="T19" s="68">
        <v>60</v>
      </c>
      <c r="U19" s="68">
        <v>45</v>
      </c>
      <c r="V19" s="68">
        <v>30</v>
      </c>
      <c r="W19" s="68">
        <v>40</v>
      </c>
      <c r="X19" s="69">
        <v>45</v>
      </c>
      <c r="Z19" s="70">
        <f>SUM(Growth_Rates_Table[[#This Row],[Hp]:[Res]])</f>
        <v>325</v>
      </c>
      <c r="AA19" s="75">
        <f>AVERAGE(Z12:Z19)</f>
        <v>300</v>
      </c>
      <c r="AB19" s="76">
        <f>_xlfn.STDEV.S(Z12:Z19)</f>
        <v>23.904572186687872</v>
      </c>
    </row>
    <row r="20" spans="1:28" x14ac:dyDescent="0.2">
      <c r="A20" s="33" t="s">
        <v>32</v>
      </c>
      <c r="B20" s="19" t="s">
        <v>28</v>
      </c>
      <c r="C20" s="19" t="s">
        <v>19</v>
      </c>
      <c r="D20" s="19" t="s">
        <v>14</v>
      </c>
      <c r="E20" s="19"/>
      <c r="F20" s="19" t="s">
        <v>21</v>
      </c>
      <c r="G20" s="19" t="s">
        <v>23</v>
      </c>
      <c r="H20" s="19" t="s">
        <v>24</v>
      </c>
      <c r="I20" s="19" t="s">
        <v>15</v>
      </c>
      <c r="J20" s="19" t="s">
        <v>18</v>
      </c>
      <c r="K20" s="19"/>
      <c r="L20" s="19"/>
      <c r="M20" s="19"/>
      <c r="N20" s="19"/>
      <c r="O20" s="19"/>
      <c r="P20" s="68">
        <v>35</v>
      </c>
      <c r="Q20" s="68">
        <v>40</v>
      </c>
      <c r="R20" s="68">
        <v>25</v>
      </c>
      <c r="S20" s="68">
        <v>60</v>
      </c>
      <c r="T20" s="68">
        <v>55</v>
      </c>
      <c r="U20" s="68">
        <v>45</v>
      </c>
      <c r="V20" s="68">
        <v>30</v>
      </c>
      <c r="W20" s="68">
        <v>25</v>
      </c>
      <c r="X20" s="69">
        <v>55</v>
      </c>
      <c r="Z20" s="70">
        <f>SUM(Growth_Rates_Table[[#This Row],[Hp]:[Res]])</f>
        <v>315</v>
      </c>
      <c r="AA20" s="37"/>
      <c r="AB20" s="38"/>
    </row>
    <row r="21" spans="1:28" x14ac:dyDescent="0.2">
      <c r="A21" s="33" t="s">
        <v>50</v>
      </c>
      <c r="B21" s="19" t="s">
        <v>28</v>
      </c>
      <c r="C21" s="19" t="s">
        <v>15</v>
      </c>
      <c r="D21" s="19" t="s">
        <v>17</v>
      </c>
      <c r="E21" s="19" t="s">
        <v>19</v>
      </c>
      <c r="F21" s="19" t="s">
        <v>23</v>
      </c>
      <c r="G21" s="19"/>
      <c r="H21" s="19"/>
      <c r="I21" s="19" t="s">
        <v>20</v>
      </c>
      <c r="J21" s="19"/>
      <c r="K21" s="19"/>
      <c r="L21" s="19"/>
      <c r="M21" s="19"/>
      <c r="N21" s="19"/>
      <c r="O21" s="46"/>
      <c r="P21" s="77">
        <v>55</v>
      </c>
      <c r="Q21" s="77">
        <v>40</v>
      </c>
      <c r="R21" s="77">
        <v>40</v>
      </c>
      <c r="S21" s="77">
        <v>45</v>
      </c>
      <c r="T21" s="77">
        <v>40</v>
      </c>
      <c r="U21" s="77">
        <v>25</v>
      </c>
      <c r="V21" s="77">
        <v>30</v>
      </c>
      <c r="W21" s="77">
        <v>40</v>
      </c>
      <c r="X21" s="78">
        <v>35</v>
      </c>
      <c r="Z21" s="70">
        <f>SUM(Growth_Rates_Table[[#This Row],[Hp]:[Res]])</f>
        <v>315</v>
      </c>
      <c r="AA21" s="37"/>
      <c r="AB21" s="38"/>
    </row>
    <row r="22" spans="1:28" x14ac:dyDescent="0.2">
      <c r="A22" s="33" t="s">
        <v>51</v>
      </c>
      <c r="B22" s="19" t="s">
        <v>28</v>
      </c>
      <c r="C22" s="19" t="s">
        <v>16</v>
      </c>
      <c r="D22" s="19" t="s">
        <v>15</v>
      </c>
      <c r="E22" s="19"/>
      <c r="F22" s="19"/>
      <c r="G22" s="19"/>
      <c r="H22" s="19"/>
      <c r="I22" s="19" t="s">
        <v>18</v>
      </c>
      <c r="J22" s="19"/>
      <c r="K22" s="19"/>
      <c r="L22" s="19" t="s">
        <v>21</v>
      </c>
      <c r="M22" s="19"/>
      <c r="N22" s="19"/>
      <c r="O22" s="19"/>
      <c r="P22" s="68">
        <v>50</v>
      </c>
      <c r="Q22" s="68">
        <v>45</v>
      </c>
      <c r="R22" s="68">
        <v>25</v>
      </c>
      <c r="S22" s="68">
        <v>30</v>
      </c>
      <c r="T22" s="68">
        <v>50</v>
      </c>
      <c r="U22" s="68">
        <v>35</v>
      </c>
      <c r="V22" s="68">
        <v>35</v>
      </c>
      <c r="W22" s="68">
        <v>20</v>
      </c>
      <c r="X22" s="69">
        <v>50</v>
      </c>
      <c r="Z22" s="70">
        <f>SUM(Growth_Rates_Table[[#This Row],[Hp]:[Res]])</f>
        <v>290</v>
      </c>
      <c r="AA22" s="37"/>
      <c r="AB22" s="38"/>
    </row>
    <row r="23" spans="1:28" x14ac:dyDescent="0.2">
      <c r="A23" s="33" t="s">
        <v>52</v>
      </c>
      <c r="B23" s="19" t="s">
        <v>28</v>
      </c>
      <c r="C23" s="19" t="s">
        <v>20</v>
      </c>
      <c r="D23" s="19" t="s">
        <v>16</v>
      </c>
      <c r="E23" s="19"/>
      <c r="F23" s="19" t="s">
        <v>22</v>
      </c>
      <c r="G23" s="19"/>
      <c r="H23" s="19"/>
      <c r="I23" s="19" t="s">
        <v>19</v>
      </c>
      <c r="J23" s="19" t="s">
        <v>17</v>
      </c>
      <c r="K23" s="19"/>
      <c r="L23" s="19" t="s">
        <v>23</v>
      </c>
      <c r="M23" s="19"/>
      <c r="N23" s="19"/>
      <c r="O23" s="19"/>
      <c r="P23" s="68">
        <v>65</v>
      </c>
      <c r="Q23" s="68">
        <v>50</v>
      </c>
      <c r="R23" s="68">
        <v>15</v>
      </c>
      <c r="S23" s="68">
        <v>35</v>
      </c>
      <c r="T23" s="68">
        <v>15</v>
      </c>
      <c r="U23" s="68">
        <v>35</v>
      </c>
      <c r="V23" s="68">
        <v>45</v>
      </c>
      <c r="W23" s="68">
        <v>10</v>
      </c>
      <c r="X23" s="69">
        <v>25</v>
      </c>
      <c r="Z23" s="70">
        <f>SUM(Growth_Rates_Table[[#This Row],[Hp]:[Res]])</f>
        <v>270</v>
      </c>
      <c r="AA23" s="37"/>
      <c r="AB23" s="38"/>
    </row>
    <row r="24" spans="1:28" x14ac:dyDescent="0.2">
      <c r="A24" s="33" t="s">
        <v>53</v>
      </c>
      <c r="B24" s="19" t="s">
        <v>28</v>
      </c>
      <c r="C24" s="19" t="s">
        <v>17</v>
      </c>
      <c r="D24" s="19" t="s">
        <v>18</v>
      </c>
      <c r="E24" s="19"/>
      <c r="F24" s="19" t="s">
        <v>21</v>
      </c>
      <c r="G24" s="19"/>
      <c r="H24" s="19"/>
      <c r="I24" s="19" t="s">
        <v>14</v>
      </c>
      <c r="J24" s="19" t="s">
        <v>15</v>
      </c>
      <c r="K24" s="19" t="s">
        <v>16</v>
      </c>
      <c r="L24" s="19" t="s">
        <v>22</v>
      </c>
      <c r="M24" s="19"/>
      <c r="N24" s="19"/>
      <c r="O24" s="19"/>
      <c r="P24" s="68">
        <v>20</v>
      </c>
      <c r="Q24" s="68">
        <v>15</v>
      </c>
      <c r="R24" s="68">
        <v>60</v>
      </c>
      <c r="S24" s="68">
        <v>60</v>
      </c>
      <c r="T24" s="68">
        <v>50</v>
      </c>
      <c r="U24" s="68">
        <v>15</v>
      </c>
      <c r="V24" s="68">
        <v>10</v>
      </c>
      <c r="W24" s="68">
        <v>25</v>
      </c>
      <c r="X24" s="69">
        <v>25</v>
      </c>
      <c r="Z24" s="70">
        <f>SUM(Growth_Rates_Table[[#This Row],[Hp]:[Res]])</f>
        <v>255</v>
      </c>
      <c r="AA24" s="37"/>
      <c r="AB24" s="38"/>
    </row>
    <row r="25" spans="1:28" x14ac:dyDescent="0.2">
      <c r="A25" s="33" t="s">
        <v>54</v>
      </c>
      <c r="B25" s="19" t="s">
        <v>28</v>
      </c>
      <c r="C25" s="19" t="s">
        <v>19</v>
      </c>
      <c r="D25" s="19" t="s">
        <v>14</v>
      </c>
      <c r="E25" s="19"/>
      <c r="F25" s="19" t="s">
        <v>21</v>
      </c>
      <c r="G25" s="19"/>
      <c r="H25" s="19"/>
      <c r="I25" s="19"/>
      <c r="J25" s="19"/>
      <c r="K25" s="19"/>
      <c r="L25" s="19" t="s">
        <v>24</v>
      </c>
      <c r="M25" s="19"/>
      <c r="N25" s="19"/>
      <c r="O25" s="19"/>
      <c r="P25" s="68">
        <v>35</v>
      </c>
      <c r="Q25" s="68">
        <v>35</v>
      </c>
      <c r="R25" s="68">
        <v>30</v>
      </c>
      <c r="S25" s="68">
        <v>50</v>
      </c>
      <c r="T25" s="68">
        <v>50</v>
      </c>
      <c r="U25" s="68">
        <v>55</v>
      </c>
      <c r="V25" s="68">
        <v>25</v>
      </c>
      <c r="W25" s="68">
        <v>35</v>
      </c>
      <c r="X25" s="69">
        <v>25</v>
      </c>
      <c r="Z25" s="70">
        <f>SUM(Growth_Rates_Table[[#This Row],[Hp]:[Res]])</f>
        <v>315</v>
      </c>
      <c r="AA25" s="37"/>
      <c r="AB25" s="38"/>
    </row>
    <row r="26" spans="1:28" ht="17" thickBot="1" x14ac:dyDescent="0.25">
      <c r="A26" s="33" t="s">
        <v>55</v>
      </c>
      <c r="B26" s="19" t="s">
        <v>28</v>
      </c>
      <c r="C26" s="19" t="s">
        <v>18</v>
      </c>
      <c r="D26" s="19" t="s">
        <v>14</v>
      </c>
      <c r="E26" s="19"/>
      <c r="F26" s="19" t="s">
        <v>23</v>
      </c>
      <c r="G26" s="19" t="s">
        <v>24</v>
      </c>
      <c r="H26" s="19"/>
      <c r="I26" s="19" t="s">
        <v>20</v>
      </c>
      <c r="J26" s="19"/>
      <c r="K26" s="19"/>
      <c r="L26" s="19" t="s">
        <v>22</v>
      </c>
      <c r="M26" s="19"/>
      <c r="N26" s="19"/>
      <c r="O26" s="19"/>
      <c r="P26" s="68">
        <v>35</v>
      </c>
      <c r="Q26" s="68">
        <v>20</v>
      </c>
      <c r="R26" s="68">
        <v>50</v>
      </c>
      <c r="S26" s="68">
        <v>40</v>
      </c>
      <c r="T26" s="68">
        <v>40</v>
      </c>
      <c r="U26" s="68">
        <v>35</v>
      </c>
      <c r="V26" s="68">
        <v>15</v>
      </c>
      <c r="W26" s="68">
        <v>45</v>
      </c>
      <c r="X26" s="69">
        <v>40</v>
      </c>
      <c r="Z26" s="70">
        <f>SUM(Growth_Rates_Table[[#This Row],[Hp]:[Res]])</f>
        <v>280</v>
      </c>
      <c r="AA26" s="37"/>
      <c r="AB26" s="38"/>
    </row>
    <row r="27" spans="1:28" ht="17" thickBot="1" x14ac:dyDescent="0.25">
      <c r="A27" s="33" t="s">
        <v>56</v>
      </c>
      <c r="B27" s="19" t="s">
        <v>28</v>
      </c>
      <c r="C27" s="19" t="s">
        <v>15</v>
      </c>
      <c r="D27" s="19" t="s">
        <v>19</v>
      </c>
      <c r="E27" s="19"/>
      <c r="F27" s="19" t="s">
        <v>23</v>
      </c>
      <c r="G27" s="19"/>
      <c r="H27" s="19"/>
      <c r="I27" s="19"/>
      <c r="J27" s="19"/>
      <c r="K27" s="19"/>
      <c r="L27" s="19"/>
      <c r="M27" s="19"/>
      <c r="N27" s="19"/>
      <c r="O27" s="19"/>
      <c r="P27" s="68">
        <v>40</v>
      </c>
      <c r="Q27" s="68">
        <v>40</v>
      </c>
      <c r="R27" s="68">
        <v>20</v>
      </c>
      <c r="S27" s="68">
        <v>55</v>
      </c>
      <c r="T27" s="68">
        <v>60</v>
      </c>
      <c r="U27" s="68">
        <v>40</v>
      </c>
      <c r="V27" s="68">
        <v>40</v>
      </c>
      <c r="W27" s="68">
        <v>15</v>
      </c>
      <c r="X27" s="69">
        <v>40</v>
      </c>
      <c r="Z27" s="70">
        <f>SUM(Growth_Rates_Table[[#This Row],[Hp]:[Res]])</f>
        <v>310</v>
      </c>
      <c r="AA27" s="79">
        <f>AVERAGE(Z20:Z27)</f>
        <v>293.75</v>
      </c>
      <c r="AB27" s="80">
        <f>_xlfn.STDEV.S(Z20:Z27)</f>
        <v>23.566016694748029</v>
      </c>
    </row>
    <row r="28" spans="1:28" x14ac:dyDescent="0.2">
      <c r="A28" s="33" t="s">
        <v>64</v>
      </c>
      <c r="B28" s="46" t="s">
        <v>29</v>
      </c>
      <c r="C28" s="46" t="s">
        <v>18</v>
      </c>
      <c r="D28" s="46" t="s">
        <v>14</v>
      </c>
      <c r="E28" s="46"/>
      <c r="F28" s="46" t="s">
        <v>24</v>
      </c>
      <c r="G28" s="46"/>
      <c r="H28" s="46"/>
      <c r="I28" s="19" t="s">
        <v>17</v>
      </c>
      <c r="J28" s="19"/>
      <c r="K28" s="19"/>
      <c r="L28" s="46" t="s">
        <v>22</v>
      </c>
      <c r="M28" s="46"/>
      <c r="N28" s="46"/>
      <c r="O28" s="46"/>
      <c r="P28" s="68">
        <v>50</v>
      </c>
      <c r="Q28" s="68">
        <v>35</v>
      </c>
      <c r="R28" s="68">
        <v>35</v>
      </c>
      <c r="S28" s="68">
        <v>40</v>
      </c>
      <c r="T28" s="68">
        <v>60</v>
      </c>
      <c r="U28" s="68">
        <v>35</v>
      </c>
      <c r="V28" s="68">
        <v>30</v>
      </c>
      <c r="W28" s="68">
        <v>25</v>
      </c>
      <c r="X28" s="69">
        <v>50</v>
      </c>
      <c r="Z28" s="70">
        <f>SUM(Growth_Rates_Table[[#This Row],[Hp]:[Res]])</f>
        <v>310</v>
      </c>
      <c r="AA28" s="37"/>
      <c r="AB28" s="38"/>
    </row>
    <row r="29" spans="1:28" x14ac:dyDescent="0.2">
      <c r="A29" s="33" t="s">
        <v>58</v>
      </c>
      <c r="B29" s="46" t="s">
        <v>29</v>
      </c>
      <c r="C29" s="46" t="s">
        <v>17</v>
      </c>
      <c r="D29" s="46" t="s">
        <v>19</v>
      </c>
      <c r="E29" s="46"/>
      <c r="F29" s="46" t="s">
        <v>23</v>
      </c>
      <c r="G29" s="46"/>
      <c r="H29" s="46"/>
      <c r="I29" s="19"/>
      <c r="J29" s="19"/>
      <c r="K29" s="19"/>
      <c r="L29" s="46" t="s">
        <v>22</v>
      </c>
      <c r="M29" s="46" t="s">
        <v>24</v>
      </c>
      <c r="N29" s="46"/>
      <c r="O29" s="46"/>
      <c r="P29" s="68">
        <v>40</v>
      </c>
      <c r="Q29" s="68">
        <v>30</v>
      </c>
      <c r="R29" s="68">
        <v>55</v>
      </c>
      <c r="S29" s="68">
        <v>45</v>
      </c>
      <c r="T29" s="68">
        <v>20</v>
      </c>
      <c r="U29" s="68">
        <v>35</v>
      </c>
      <c r="V29" s="68">
        <v>25</v>
      </c>
      <c r="W29" s="68">
        <v>40</v>
      </c>
      <c r="X29" s="69">
        <v>35</v>
      </c>
      <c r="Z29" s="70">
        <f>SUM(Growth_Rates_Table[[#This Row],[Hp]:[Res]])</f>
        <v>290</v>
      </c>
      <c r="AA29" s="37"/>
      <c r="AB29" s="38"/>
    </row>
    <row r="30" spans="1:28" x14ac:dyDescent="0.2">
      <c r="A30" s="45" t="s">
        <v>33</v>
      </c>
      <c r="B30" s="46" t="s">
        <v>29</v>
      </c>
      <c r="C30" s="46" t="s">
        <v>15</v>
      </c>
      <c r="D30" s="46" t="s">
        <v>16</v>
      </c>
      <c r="E30" s="46" t="s">
        <v>14</v>
      </c>
      <c r="F30" s="46" t="s">
        <v>21</v>
      </c>
      <c r="G30" s="46" t="s">
        <v>24</v>
      </c>
      <c r="H30" s="46"/>
      <c r="I30" s="19"/>
      <c r="J30" s="19"/>
      <c r="K30" s="19"/>
      <c r="L30" s="46" t="s">
        <v>23</v>
      </c>
      <c r="M30" s="46"/>
      <c r="N30" s="46"/>
      <c r="O30" s="46"/>
      <c r="P30" s="68">
        <v>50</v>
      </c>
      <c r="Q30" s="68">
        <v>45</v>
      </c>
      <c r="R30" s="68">
        <v>35</v>
      </c>
      <c r="S30" s="68">
        <v>50</v>
      </c>
      <c r="T30" s="68">
        <v>50</v>
      </c>
      <c r="U30" s="68">
        <v>25</v>
      </c>
      <c r="V30" s="68">
        <v>30</v>
      </c>
      <c r="W30" s="68">
        <v>25</v>
      </c>
      <c r="X30" s="69">
        <v>45</v>
      </c>
      <c r="Z30" s="70">
        <f>SUM(Growth_Rates_Table[[#This Row],[Hp]:[Res]])</f>
        <v>310</v>
      </c>
      <c r="AA30" s="37"/>
      <c r="AB30" s="38"/>
    </row>
    <row r="31" spans="1:28" x14ac:dyDescent="0.2">
      <c r="A31" s="33" t="s">
        <v>57</v>
      </c>
      <c r="B31" s="46" t="s">
        <v>29</v>
      </c>
      <c r="C31" s="46" t="s">
        <v>18</v>
      </c>
      <c r="D31" s="46" t="s">
        <v>17</v>
      </c>
      <c r="E31" s="46" t="s">
        <v>15</v>
      </c>
      <c r="F31" s="46"/>
      <c r="G31" s="46"/>
      <c r="H31" s="46"/>
      <c r="I31" s="19"/>
      <c r="J31" s="19"/>
      <c r="K31" s="19"/>
      <c r="L31" s="46" t="s">
        <v>22</v>
      </c>
      <c r="M31" s="46" t="s">
        <v>23</v>
      </c>
      <c r="N31" s="46"/>
      <c r="O31" s="46"/>
      <c r="P31" s="68">
        <v>25</v>
      </c>
      <c r="Q31" s="68">
        <v>25</v>
      </c>
      <c r="R31" s="68">
        <v>55</v>
      </c>
      <c r="S31" s="68">
        <v>45</v>
      </c>
      <c r="T31" s="68">
        <v>35</v>
      </c>
      <c r="U31" s="68">
        <v>15</v>
      </c>
      <c r="V31" s="68">
        <v>25</v>
      </c>
      <c r="W31" s="68">
        <v>50</v>
      </c>
      <c r="X31" s="69">
        <v>45</v>
      </c>
      <c r="Z31" s="70">
        <f>SUM(Growth_Rates_Table[[#This Row],[Hp]:[Res]])</f>
        <v>275</v>
      </c>
      <c r="AA31" s="37"/>
      <c r="AB31" s="38"/>
    </row>
    <row r="32" spans="1:28" x14ac:dyDescent="0.2">
      <c r="A32" s="33" t="s">
        <v>59</v>
      </c>
      <c r="B32" s="46" t="s">
        <v>29</v>
      </c>
      <c r="C32" s="46" t="s">
        <v>16</v>
      </c>
      <c r="D32" s="46" t="s">
        <v>19</v>
      </c>
      <c r="E32" s="46" t="s">
        <v>15</v>
      </c>
      <c r="F32" s="46" t="s">
        <v>23</v>
      </c>
      <c r="G32" s="46" t="s">
        <v>24</v>
      </c>
      <c r="H32" s="46"/>
      <c r="I32" s="19" t="s">
        <v>17</v>
      </c>
      <c r="J32" s="19" t="s">
        <v>18</v>
      </c>
      <c r="K32" s="19"/>
      <c r="L32" s="46"/>
      <c r="M32" s="46"/>
      <c r="N32" s="46"/>
      <c r="O32" s="46"/>
      <c r="P32" s="68">
        <v>55</v>
      </c>
      <c r="Q32" s="68">
        <v>40</v>
      </c>
      <c r="R32" s="68">
        <v>35</v>
      </c>
      <c r="S32" s="68">
        <v>60</v>
      </c>
      <c r="T32" s="68">
        <v>60</v>
      </c>
      <c r="U32" s="68">
        <v>50</v>
      </c>
      <c r="V32" s="68">
        <v>30</v>
      </c>
      <c r="W32" s="68">
        <v>30</v>
      </c>
      <c r="X32" s="69">
        <v>35</v>
      </c>
      <c r="Z32" s="70">
        <f>SUM(Growth_Rates_Table[[#This Row],[Hp]:[Res]])</f>
        <v>360</v>
      </c>
      <c r="AA32" s="37"/>
      <c r="AB32" s="38"/>
    </row>
    <row r="33" spans="1:28" x14ac:dyDescent="0.2">
      <c r="A33" s="33" t="s">
        <v>60</v>
      </c>
      <c r="B33" s="46" t="s">
        <v>29</v>
      </c>
      <c r="C33" s="46" t="s">
        <v>14</v>
      </c>
      <c r="D33" s="46" t="s">
        <v>20</v>
      </c>
      <c r="E33" s="46"/>
      <c r="F33" s="46"/>
      <c r="G33" s="46"/>
      <c r="H33" s="46"/>
      <c r="I33" s="19" t="s">
        <v>17</v>
      </c>
      <c r="J33" s="19"/>
      <c r="K33" s="19"/>
      <c r="L33" s="46"/>
      <c r="M33" s="46"/>
      <c r="N33" s="46"/>
      <c r="O33" s="46"/>
      <c r="P33" s="68">
        <v>50</v>
      </c>
      <c r="Q33" s="68">
        <v>50</v>
      </c>
      <c r="R33" s="68">
        <v>25</v>
      </c>
      <c r="S33" s="68">
        <v>40</v>
      </c>
      <c r="T33" s="68">
        <v>55</v>
      </c>
      <c r="U33" s="68">
        <v>30</v>
      </c>
      <c r="V33" s="68">
        <v>30</v>
      </c>
      <c r="W33" s="68">
        <v>20</v>
      </c>
      <c r="X33" s="69">
        <v>25</v>
      </c>
      <c r="Z33" s="70">
        <f>SUM(Growth_Rates_Table[[#This Row],[Hp]:[Res]])</f>
        <v>300</v>
      </c>
      <c r="AA33" s="37"/>
      <c r="AB33" s="38"/>
    </row>
    <row r="34" spans="1:28" x14ac:dyDescent="0.2">
      <c r="A34" s="33" t="s">
        <v>61</v>
      </c>
      <c r="B34" s="46" t="s">
        <v>29</v>
      </c>
      <c r="C34" s="46" t="s">
        <v>16</v>
      </c>
      <c r="D34" s="46" t="s">
        <v>20</v>
      </c>
      <c r="E34" s="46"/>
      <c r="F34" s="46" t="s">
        <v>22</v>
      </c>
      <c r="G34" s="46"/>
      <c r="H34" s="46"/>
      <c r="I34" s="19" t="s">
        <v>17</v>
      </c>
      <c r="J34" s="19"/>
      <c r="K34" s="19"/>
      <c r="L34" s="46" t="s">
        <v>24</v>
      </c>
      <c r="M34" s="46"/>
      <c r="N34" s="46"/>
      <c r="O34" s="46"/>
      <c r="P34" s="68">
        <v>45</v>
      </c>
      <c r="Q34" s="68">
        <v>45</v>
      </c>
      <c r="R34" s="68">
        <v>20</v>
      </c>
      <c r="S34" s="68">
        <v>35</v>
      </c>
      <c r="T34" s="68">
        <v>40</v>
      </c>
      <c r="U34" s="68">
        <v>30</v>
      </c>
      <c r="V34" s="68">
        <v>40</v>
      </c>
      <c r="W34" s="68">
        <v>20</v>
      </c>
      <c r="X34" s="69">
        <v>40</v>
      </c>
      <c r="Z34" s="70">
        <f>SUM(Growth_Rates_Table[[#This Row],[Hp]:[Res]])</f>
        <v>275</v>
      </c>
      <c r="AA34" s="37"/>
      <c r="AB34" s="38"/>
    </row>
    <row r="35" spans="1:28" ht="17" thickBot="1" x14ac:dyDescent="0.25">
      <c r="A35" s="33" t="s">
        <v>62</v>
      </c>
      <c r="B35" s="46" t="s">
        <v>29</v>
      </c>
      <c r="C35" s="46" t="s">
        <v>15</v>
      </c>
      <c r="D35" s="46" t="s">
        <v>16</v>
      </c>
      <c r="E35" s="46"/>
      <c r="F35" s="46" t="s">
        <v>22</v>
      </c>
      <c r="G35" s="46" t="s">
        <v>23</v>
      </c>
      <c r="H35" s="46"/>
      <c r="I35" s="19"/>
      <c r="J35" s="19"/>
      <c r="K35" s="19"/>
      <c r="L35" s="46"/>
      <c r="M35" s="46"/>
      <c r="N35" s="46"/>
      <c r="O35" s="46"/>
      <c r="P35" s="68">
        <v>55</v>
      </c>
      <c r="Q35" s="68">
        <v>45</v>
      </c>
      <c r="R35" s="68">
        <v>20</v>
      </c>
      <c r="S35" s="68">
        <v>45</v>
      </c>
      <c r="T35" s="68">
        <v>30</v>
      </c>
      <c r="U35" s="68">
        <v>15</v>
      </c>
      <c r="V35" s="68">
        <v>45</v>
      </c>
      <c r="W35" s="68">
        <v>10</v>
      </c>
      <c r="X35" s="69">
        <v>35</v>
      </c>
      <c r="Z35" s="70">
        <f>SUM(Growth_Rates_Table[[#This Row],[Hp]:[Res]])</f>
        <v>265</v>
      </c>
      <c r="AA35" s="37"/>
      <c r="AB35" s="38"/>
    </row>
    <row r="36" spans="1:28" ht="17" thickBot="1" x14ac:dyDescent="0.25">
      <c r="A36" s="45" t="s">
        <v>63</v>
      </c>
      <c r="B36" s="46" t="s">
        <v>29</v>
      </c>
      <c r="C36" s="46" t="s">
        <v>19</v>
      </c>
      <c r="D36" s="46" t="s">
        <v>15</v>
      </c>
      <c r="E36" s="46"/>
      <c r="F36" s="46"/>
      <c r="G36" s="46"/>
      <c r="H36" s="46"/>
      <c r="I36" s="19" t="s">
        <v>18</v>
      </c>
      <c r="J36" s="19"/>
      <c r="K36" s="19"/>
      <c r="L36" s="46"/>
      <c r="M36" s="46"/>
      <c r="N36" s="46"/>
      <c r="O36" s="46"/>
      <c r="P36" s="68">
        <v>35</v>
      </c>
      <c r="Q36" s="68">
        <v>40</v>
      </c>
      <c r="R36" s="68">
        <v>20</v>
      </c>
      <c r="S36" s="68">
        <v>55</v>
      </c>
      <c r="T36" s="68">
        <v>40</v>
      </c>
      <c r="U36" s="68">
        <v>55</v>
      </c>
      <c r="V36" s="68">
        <v>20</v>
      </c>
      <c r="W36" s="68">
        <v>15</v>
      </c>
      <c r="X36" s="69">
        <v>30</v>
      </c>
      <c r="Z36" s="81">
        <f>SUM(Growth_Rates_Table[[#This Row],[Hp]:[Res]])</f>
        <v>280</v>
      </c>
      <c r="AA36" s="82">
        <f>AVERAGE(Z28:Z36)</f>
        <v>296.11111111111109</v>
      </c>
      <c r="AB36" s="83">
        <f>_xlfn.STDEV.S(Z28:Z36)</f>
        <v>28.807310029072674</v>
      </c>
    </row>
    <row r="37" spans="1:28" ht="17" thickBot="1" x14ac:dyDescent="0.25"/>
    <row r="38" spans="1:28" ht="17" thickBot="1" x14ac:dyDescent="0.25">
      <c r="O38" s="50" t="s">
        <v>82</v>
      </c>
      <c r="P38" s="51" t="s">
        <v>2</v>
      </c>
      <c r="Q38" s="51" t="s">
        <v>3</v>
      </c>
      <c r="R38" s="51" t="s">
        <v>4</v>
      </c>
      <c r="S38" s="51" t="s">
        <v>5</v>
      </c>
      <c r="T38" s="51" t="s">
        <v>6</v>
      </c>
      <c r="U38" s="51" t="s">
        <v>7</v>
      </c>
      <c r="V38" s="51" t="s">
        <v>8</v>
      </c>
      <c r="W38" s="51" t="s">
        <v>9</v>
      </c>
      <c r="X38" s="15" t="s">
        <v>10</v>
      </c>
    </row>
    <row r="39" spans="1:28" x14ac:dyDescent="0.2">
      <c r="O39" s="52" t="s">
        <v>26</v>
      </c>
      <c r="P39" s="84">
        <f t="shared" ref="P39:X39" si="0">AVERAGE(P4:P11)</f>
        <v>41.25</v>
      </c>
      <c r="Q39" s="84">
        <f t="shared" si="0"/>
        <v>37.5</v>
      </c>
      <c r="R39" s="84">
        <f t="shared" si="0"/>
        <v>34.375</v>
      </c>
      <c r="S39" s="84">
        <f t="shared" si="0"/>
        <v>45.625</v>
      </c>
      <c r="T39" s="84">
        <f t="shared" si="0"/>
        <v>46.25</v>
      </c>
      <c r="U39" s="84">
        <f t="shared" si="0"/>
        <v>36.875</v>
      </c>
      <c r="V39" s="84">
        <f t="shared" si="0"/>
        <v>27.5</v>
      </c>
      <c r="W39" s="84">
        <f t="shared" si="0"/>
        <v>30</v>
      </c>
      <c r="X39" s="85">
        <f t="shared" si="0"/>
        <v>36.25</v>
      </c>
    </row>
    <row r="40" spans="1:28" x14ac:dyDescent="0.2">
      <c r="O40" s="55" t="s">
        <v>27</v>
      </c>
      <c r="P40" s="68">
        <f t="shared" ref="P40:X40" si="1">AVERAGE(P12:P19)</f>
        <v>43.125</v>
      </c>
      <c r="Q40" s="68">
        <f t="shared" si="1"/>
        <v>41.875</v>
      </c>
      <c r="R40" s="68">
        <f t="shared" si="1"/>
        <v>31.875</v>
      </c>
      <c r="S40" s="68">
        <f t="shared" si="1"/>
        <v>43.75</v>
      </c>
      <c r="T40" s="68">
        <f t="shared" si="1"/>
        <v>45</v>
      </c>
      <c r="U40" s="68">
        <f t="shared" si="1"/>
        <v>34.375</v>
      </c>
      <c r="V40" s="68">
        <f t="shared" si="1"/>
        <v>31.875</v>
      </c>
      <c r="W40" s="68">
        <f t="shared" si="1"/>
        <v>28.125</v>
      </c>
      <c r="X40" s="86">
        <f t="shared" si="1"/>
        <v>37.5</v>
      </c>
    </row>
    <row r="41" spans="1:28" x14ac:dyDescent="0.2">
      <c r="O41" s="55" t="s">
        <v>28</v>
      </c>
      <c r="P41" s="68">
        <f t="shared" ref="P41:X41" si="2">AVERAGE(P20:P27)</f>
        <v>41.875</v>
      </c>
      <c r="Q41" s="68">
        <f t="shared" si="2"/>
        <v>35.625</v>
      </c>
      <c r="R41" s="68">
        <f t="shared" si="2"/>
        <v>33.125</v>
      </c>
      <c r="S41" s="68">
        <f t="shared" si="2"/>
        <v>46.875</v>
      </c>
      <c r="T41" s="68">
        <f t="shared" si="2"/>
        <v>45</v>
      </c>
      <c r="U41" s="68">
        <f t="shared" si="2"/>
        <v>35.625</v>
      </c>
      <c r="V41" s="68">
        <f t="shared" si="2"/>
        <v>28.75</v>
      </c>
      <c r="W41" s="68">
        <f t="shared" si="2"/>
        <v>26.875</v>
      </c>
      <c r="X41" s="86">
        <f t="shared" si="2"/>
        <v>36.875</v>
      </c>
    </row>
    <row r="42" spans="1:28" ht="17" thickBot="1" x14ac:dyDescent="0.25">
      <c r="O42" s="58" t="s">
        <v>29</v>
      </c>
      <c r="P42" s="87">
        <f t="shared" ref="P42:X42" si="3">AVERAGE(P30:P36)</f>
        <v>45</v>
      </c>
      <c r="Q42" s="87">
        <f t="shared" si="3"/>
        <v>41.428571428571431</v>
      </c>
      <c r="R42" s="87">
        <f t="shared" si="3"/>
        <v>30</v>
      </c>
      <c r="S42" s="87">
        <f t="shared" si="3"/>
        <v>47.142857142857146</v>
      </c>
      <c r="T42" s="87">
        <f t="shared" si="3"/>
        <v>44.285714285714285</v>
      </c>
      <c r="U42" s="87">
        <f t="shared" si="3"/>
        <v>31.428571428571427</v>
      </c>
      <c r="V42" s="87">
        <f t="shared" si="3"/>
        <v>31.428571428571427</v>
      </c>
      <c r="W42" s="87">
        <f t="shared" si="3"/>
        <v>24.285714285714285</v>
      </c>
      <c r="X42" s="88">
        <f t="shared" si="3"/>
        <v>36.428571428571431</v>
      </c>
    </row>
    <row r="43" spans="1:28" ht="17" thickBot="1" x14ac:dyDescent="0.25"/>
    <row r="44" spans="1:28" x14ac:dyDescent="0.2">
      <c r="O44" s="52" t="s">
        <v>81</v>
      </c>
      <c r="P44" s="84">
        <f>AVERAGE(Growth_Rates_Table[Hp])</f>
        <v>42.941176470588232</v>
      </c>
      <c r="Q44" s="84">
        <f>AVERAGE(Growth_Rates_Table[Str])</f>
        <v>38.823529411764703</v>
      </c>
      <c r="R44" s="84">
        <f>AVERAGE(Growth_Rates_Table[Mag])</f>
        <v>33.235294117647058</v>
      </c>
      <c r="S44" s="84">
        <f>AVERAGE(Growth_Rates_Table[Dex])</f>
        <v>45.588235294117645</v>
      </c>
      <c r="T44" s="84">
        <f>AVERAGE(Growth_Rates_Table[Spd])</f>
        <v>44.852941176470587</v>
      </c>
      <c r="U44" s="84">
        <f>AVERAGE(Growth_Rates_Table[Luck])</f>
        <v>35</v>
      </c>
      <c r="V44" s="84">
        <f>AVERAGE(Growth_Rates_Table[Def])</f>
        <v>29.852941176470587</v>
      </c>
      <c r="W44" s="84">
        <f>AVERAGE(Growth_Rates_Table[Res])</f>
        <v>27.794117647058822</v>
      </c>
      <c r="X44" s="84">
        <f>AVERAGE(Growth_Rates_Table[Charm])</f>
        <v>37.352941176470587</v>
      </c>
    </row>
    <row r="45" spans="1:28" ht="17" thickBot="1" x14ac:dyDescent="0.25">
      <c r="O45" s="61" t="s">
        <v>66</v>
      </c>
      <c r="P45" s="87">
        <f>_xlfn.STDEV.S(Growth_Rates_Table[Hp])</f>
        <v>10.879341492077897</v>
      </c>
      <c r="Q45" s="87">
        <f>_xlfn.STDEV.S(Growth_Rates_Table[Str])</f>
        <v>10.592938151472749</v>
      </c>
      <c r="R45" s="87">
        <f>_xlfn.STDEV.S(Growth_Rates_Table[Mag])</f>
        <v>13.135791548583708</v>
      </c>
      <c r="S45" s="87">
        <f>_xlfn.STDEV.S(Growth_Rates_Table[Dex])</f>
        <v>7.9548637573188241</v>
      </c>
      <c r="T45" s="87">
        <f>_xlfn.STDEV.S(Growth_Rates_Table[Spd])</f>
        <v>11.578800777756749</v>
      </c>
      <c r="U45" s="87">
        <f>_xlfn.STDEV.S(Growth_Rates_Table[Luck])</f>
        <v>10.224747162910901</v>
      </c>
      <c r="V45" s="87">
        <f>_xlfn.STDEV.S(Growth_Rates_Table[Def])</f>
        <v>9.0858943387995037</v>
      </c>
      <c r="W45" s="87">
        <f>_xlfn.STDEV.S(Growth_Rates_Table[Res])</f>
        <v>11.159394497977807</v>
      </c>
      <c r="X45" s="87">
        <f>_xlfn.STDEV.S(Growth_Rates_Table[Charm])</f>
        <v>9.7883119940776577</v>
      </c>
    </row>
  </sheetData>
  <sheetProtection algorithmName="SHA-512" hashValue="G08TrPUbALAWg1TffkcJ+BStpXP5aKGSSp9aRCgR6MwGGZ8j//Pn9nBiqtCATO1kfGOkcIY3qJH6tGfZrAik1A==" saltValue="bkDoMZi/3D5zOVIXNr3VOA==" spinCount="100000" sheet="1"/>
  <phoneticPr fontId="4" type="noConversion"/>
  <conditionalFormatting sqref="A3:X36">
    <cfRule type="expression" dxfId="46" priority="11">
      <formula>$B3="Church of Seiros"</formula>
    </cfRule>
    <cfRule type="expression" dxfId="45" priority="12">
      <formula>$B3="Golden Deer"</formula>
    </cfRule>
    <cfRule type="expression" dxfId="44" priority="13">
      <formula>$B3="Blue Lions"</formula>
    </cfRule>
    <cfRule type="expression" dxfId="43" priority="14">
      <formula>$B3="Black Eagles"</formula>
    </cfRule>
    <cfRule type="expression" dxfId="42" priority="15">
      <formula>$B3="Main Character"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3107063-9740-4184-B81A-AB7A25A75C33}">
          <x14:formula1>
            <xm:f>Data_Validations!$C$2:$C$9</xm:f>
          </x14:formula1>
          <xm:sqref>F3:H3 L3:O3</xm:sqref>
        </x14:dataValidation>
        <x14:dataValidation type="list" allowBlank="1" showInputMessage="1" showErrorMessage="1" xr:uid="{90FED505-9A4B-44C7-B9A1-A773F9CF8B54}">
          <x14:formula1>
            <xm:f>Data_Validations!$A$2:$A$9</xm:f>
          </x14:formula1>
          <xm:sqref>B3</xm:sqref>
        </x14:dataValidation>
        <x14:dataValidation type="list" allowBlank="1" showInputMessage="1" showErrorMessage="1" xr:uid="{E7A696ED-4E08-4013-9A5F-0CDB64F32F76}">
          <x14:formula1>
            <xm:f>Data_Validations!$B$2:$B$9</xm:f>
          </x14:formula1>
          <xm:sqref>C3:E3 I3:K3 I32:K36 I6:K31</xm:sqref>
        </x14:dataValidation>
        <x14:dataValidation type="list" allowBlank="1" showInputMessage="1" showErrorMessage="1" xr:uid="{863B33AB-0B99-4433-87C7-54035DDDEA0E}">
          <x14:formula1>
            <xm:f>Data_Validations!$B$2:$B$8</xm:f>
          </x14:formula1>
          <xm:sqref>I4:K5 C32:E36 C4:E31</xm:sqref>
        </x14:dataValidation>
        <x14:dataValidation type="list" allowBlank="1" showInputMessage="1" showErrorMessage="1" xr:uid="{64935D4E-EB93-4DB0-A96D-8C300CDB25E0}">
          <x14:formula1>
            <xm:f>Data_Validations!$C$2:$C$8</xm:f>
          </x14:formula1>
          <xm:sqref>L32:O36 F32:H36 F4:H31 L4:O31</xm:sqref>
        </x14:dataValidation>
        <x14:dataValidation type="list" allowBlank="1" showInputMessage="1" showErrorMessage="1" xr:uid="{B0D04EFC-1BBD-4067-9538-2F3F18C46AF1}">
          <x14:formula1>
            <xm:f>Data_Validations!$A$2:$A$8</xm:f>
          </x14:formula1>
          <xm:sqref>B32:B36 B4:B31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3418-19F8-4151-9E47-DF69244C9C73}">
  <sheetPr>
    <tabColor theme="1"/>
  </sheetPr>
  <dimension ref="A1:L48"/>
  <sheetViews>
    <sheetView workbookViewId="0">
      <selection activeCell="J11" sqref="J11"/>
    </sheetView>
  </sheetViews>
  <sheetFormatPr baseColWidth="10" defaultColWidth="9.1640625" defaultRowHeight="16" x14ac:dyDescent="0.2"/>
  <cols>
    <col min="1" max="1" width="18" style="13" bestFit="1" customWidth="1"/>
    <col min="2" max="3" width="7.6640625" style="13" bestFit="1" customWidth="1"/>
    <col min="4" max="4" width="8.5" style="13" bestFit="1" customWidth="1"/>
    <col min="5" max="5" width="7.83203125" style="13" bestFit="1" customWidth="1"/>
    <col min="6" max="6" width="8.5" style="13" bestFit="1" customWidth="1"/>
    <col min="7" max="7" width="9" style="13" bestFit="1" customWidth="1"/>
    <col min="8" max="8" width="7.6640625" style="13" bestFit="1" customWidth="1"/>
    <col min="9" max="9" width="8.5" style="13" bestFit="1" customWidth="1"/>
    <col min="10" max="10" width="10.83203125" style="13" bestFit="1" customWidth="1"/>
    <col min="11" max="11" width="9.1640625" style="13"/>
    <col min="12" max="12" width="29.33203125" style="13" bestFit="1" customWidth="1"/>
    <col min="13" max="16" width="19" style="13" bestFit="1" customWidth="1"/>
    <col min="17" max="17" width="11.33203125" style="13" bestFit="1" customWidth="1"/>
    <col min="18" max="16384" width="9.1640625" style="13"/>
  </cols>
  <sheetData>
    <row r="1" spans="1:12" ht="18" thickBot="1" x14ac:dyDescent="0.25">
      <c r="A1" s="89" t="s">
        <v>106</v>
      </c>
      <c r="B1" s="89" t="s">
        <v>2</v>
      </c>
      <c r="C1" s="89" t="s">
        <v>3</v>
      </c>
      <c r="D1" s="89" t="s">
        <v>4</v>
      </c>
      <c r="E1" s="89" t="s">
        <v>5</v>
      </c>
      <c r="F1" s="89" t="s">
        <v>6</v>
      </c>
      <c r="G1" s="89" t="s">
        <v>7</v>
      </c>
      <c r="H1" s="89" t="s">
        <v>8</v>
      </c>
      <c r="I1" s="89" t="s">
        <v>9</v>
      </c>
      <c r="J1" s="89" t="s">
        <v>10</v>
      </c>
      <c r="L1" s="28" t="s">
        <v>140</v>
      </c>
    </row>
    <row r="2" spans="1:12" ht="18" thickBot="1" x14ac:dyDescent="0.25">
      <c r="A2" s="90" t="s">
        <v>107</v>
      </c>
      <c r="B2" s="91"/>
      <c r="C2" s="91"/>
      <c r="D2" s="91"/>
      <c r="E2" s="91"/>
      <c r="F2" s="91"/>
      <c r="G2" s="91"/>
      <c r="H2" s="91"/>
      <c r="I2" s="91"/>
      <c r="J2" s="92">
        <v>5</v>
      </c>
      <c r="K2" s="93"/>
      <c r="L2" s="94">
        <f>SUM(Class_Growth_Rates[[#This Row],[Hp]:[Res]])</f>
        <v>0</v>
      </c>
    </row>
    <row r="3" spans="1:12" ht="18" thickBot="1" x14ac:dyDescent="0.25">
      <c r="A3" s="90" t="s">
        <v>108</v>
      </c>
      <c r="B3" s="91"/>
      <c r="C3" s="91"/>
      <c r="D3" s="91"/>
      <c r="E3" s="91"/>
      <c r="F3" s="91"/>
      <c r="G3" s="91"/>
      <c r="H3" s="91"/>
      <c r="I3" s="91"/>
      <c r="J3" s="91"/>
      <c r="K3" s="93"/>
      <c r="L3" s="70">
        <f>SUM(Class_Growth_Rates[[#This Row],[Hp]:[Res]])</f>
        <v>0</v>
      </c>
    </row>
    <row r="4" spans="1:12" ht="18" thickBot="1" x14ac:dyDescent="0.25">
      <c r="A4" s="90" t="s">
        <v>109</v>
      </c>
      <c r="B4" s="92">
        <v>20</v>
      </c>
      <c r="C4" s="92">
        <v>-5</v>
      </c>
      <c r="D4" s="91"/>
      <c r="E4" s="91"/>
      <c r="F4" s="91"/>
      <c r="G4" s="91"/>
      <c r="H4" s="92">
        <v>-5</v>
      </c>
      <c r="I4" s="92">
        <v>-5</v>
      </c>
      <c r="J4" s="92">
        <v>10</v>
      </c>
      <c r="K4" s="93"/>
      <c r="L4" s="70">
        <f>SUM(Class_Growth_Rates[[#This Row],[Hp]:[Res]])</f>
        <v>5</v>
      </c>
    </row>
    <row r="5" spans="1:12" ht="18" thickBot="1" x14ac:dyDescent="0.25">
      <c r="A5" s="90" t="s">
        <v>83</v>
      </c>
      <c r="B5" s="92">
        <v>10</v>
      </c>
      <c r="C5" s="91"/>
      <c r="D5" s="91"/>
      <c r="E5" s="91"/>
      <c r="F5" s="92">
        <v>5</v>
      </c>
      <c r="G5" s="91"/>
      <c r="H5" s="91"/>
      <c r="I5" s="92">
        <v>-5</v>
      </c>
      <c r="J5" s="92">
        <v>5</v>
      </c>
      <c r="K5" s="93"/>
      <c r="L5" s="70">
        <f>SUM(Class_Growth_Rates[[#This Row],[Hp]:[Res]])</f>
        <v>10</v>
      </c>
    </row>
    <row r="6" spans="1:12" ht="18" thickBot="1" x14ac:dyDescent="0.25">
      <c r="A6" s="90" t="s">
        <v>110</v>
      </c>
      <c r="B6" s="92">
        <v>10</v>
      </c>
      <c r="C6" s="91"/>
      <c r="D6" s="91"/>
      <c r="E6" s="92">
        <v>5</v>
      </c>
      <c r="F6" s="91"/>
      <c r="G6" s="91"/>
      <c r="H6" s="91"/>
      <c r="I6" s="92">
        <v>-5</v>
      </c>
      <c r="J6" s="92">
        <v>5</v>
      </c>
      <c r="K6" s="93"/>
      <c r="L6" s="70">
        <f>SUM(Class_Growth_Rates[[#This Row],[Hp]:[Res]])</f>
        <v>10</v>
      </c>
    </row>
    <row r="7" spans="1:12" ht="18" thickBot="1" x14ac:dyDescent="0.25">
      <c r="A7" s="90" t="s">
        <v>88</v>
      </c>
      <c r="B7" s="92">
        <v>10</v>
      </c>
      <c r="C7" s="92">
        <v>5</v>
      </c>
      <c r="D7" s="91"/>
      <c r="E7" s="91"/>
      <c r="F7" s="91"/>
      <c r="G7" s="91"/>
      <c r="H7" s="91"/>
      <c r="I7" s="92">
        <v>-5</v>
      </c>
      <c r="J7" s="92">
        <v>5</v>
      </c>
      <c r="K7" s="93"/>
      <c r="L7" s="70">
        <f>SUM(Class_Growth_Rates[[#This Row],[Hp]:[Res]])</f>
        <v>10</v>
      </c>
    </row>
    <row r="8" spans="1:12" ht="18" thickBot="1" x14ac:dyDescent="0.25">
      <c r="A8" s="90" t="s">
        <v>95</v>
      </c>
      <c r="B8" s="92">
        <v>5</v>
      </c>
      <c r="C8" s="91"/>
      <c r="D8" s="91"/>
      <c r="E8" s="91"/>
      <c r="F8" s="91"/>
      <c r="G8" s="91"/>
      <c r="H8" s="91"/>
      <c r="I8" s="92">
        <v>5</v>
      </c>
      <c r="J8" s="92">
        <v>5</v>
      </c>
      <c r="K8" s="93"/>
      <c r="L8" s="70">
        <f>SUM(Class_Growth_Rates[[#This Row],[Hp]:[Res]])</f>
        <v>10</v>
      </c>
    </row>
    <row r="9" spans="1:12" ht="18" thickBot="1" x14ac:dyDescent="0.25">
      <c r="A9" s="90" t="s">
        <v>111</v>
      </c>
      <c r="B9" s="92">
        <v>20</v>
      </c>
      <c r="C9" s="91"/>
      <c r="D9" s="91"/>
      <c r="E9" s="92">
        <v>10</v>
      </c>
      <c r="F9" s="91"/>
      <c r="G9" s="91"/>
      <c r="H9" s="91"/>
      <c r="I9" s="91"/>
      <c r="J9" s="92">
        <v>10</v>
      </c>
      <c r="K9" s="93"/>
      <c r="L9" s="70">
        <f>SUM(Class_Growth_Rates[[#This Row],[Hp]:[Res]])</f>
        <v>30</v>
      </c>
    </row>
    <row r="10" spans="1:12" ht="18" thickBot="1" x14ac:dyDescent="0.25">
      <c r="A10" s="90" t="s">
        <v>84</v>
      </c>
      <c r="B10" s="92">
        <v>20</v>
      </c>
      <c r="C10" s="92">
        <v>5</v>
      </c>
      <c r="D10" s="91"/>
      <c r="E10" s="91"/>
      <c r="F10" s="92">
        <v>5</v>
      </c>
      <c r="G10" s="91"/>
      <c r="H10" s="91"/>
      <c r="I10" s="92">
        <v>-5</v>
      </c>
      <c r="J10" s="92">
        <v>5</v>
      </c>
      <c r="K10" s="93"/>
      <c r="L10" s="70">
        <f>SUM(Class_Growth_Rates[[#This Row],[Hp]:[Res]])</f>
        <v>25</v>
      </c>
    </row>
    <row r="11" spans="1:12" ht="18" thickBot="1" x14ac:dyDescent="0.25">
      <c r="A11" s="90" t="s">
        <v>112</v>
      </c>
      <c r="B11" s="92">
        <v>20</v>
      </c>
      <c r="C11" s="91"/>
      <c r="D11" s="91"/>
      <c r="E11" s="92">
        <v>10</v>
      </c>
      <c r="F11" s="92">
        <v>10</v>
      </c>
      <c r="G11" s="91"/>
      <c r="H11" s="91"/>
      <c r="I11" s="91"/>
      <c r="J11" s="92">
        <v>5</v>
      </c>
      <c r="K11" s="93"/>
      <c r="L11" s="70">
        <f>SUM(Class_Growth_Rates[[#This Row],[Hp]:[Res]])</f>
        <v>40</v>
      </c>
    </row>
    <row r="12" spans="1:12" ht="18" thickBot="1" x14ac:dyDescent="0.25">
      <c r="A12" s="90" t="s">
        <v>113</v>
      </c>
      <c r="B12" s="92">
        <v>20</v>
      </c>
      <c r="C12" s="91"/>
      <c r="D12" s="91"/>
      <c r="E12" s="91"/>
      <c r="F12" s="92">
        <v>-10</v>
      </c>
      <c r="G12" s="91"/>
      <c r="H12" s="92">
        <v>10</v>
      </c>
      <c r="I12" s="92">
        <v>-5</v>
      </c>
      <c r="J12" s="92">
        <v>5</v>
      </c>
      <c r="K12" s="93"/>
      <c r="L12" s="70">
        <f>SUM(Class_Growth_Rates[[#This Row],[Hp]:[Res]])</f>
        <v>15</v>
      </c>
    </row>
    <row r="13" spans="1:12" ht="18" thickBot="1" x14ac:dyDescent="0.25">
      <c r="A13" s="90" t="s">
        <v>89</v>
      </c>
      <c r="B13" s="92">
        <v>20</v>
      </c>
      <c r="C13" s="92">
        <v>5</v>
      </c>
      <c r="D13" s="91"/>
      <c r="E13" s="92">
        <v>5</v>
      </c>
      <c r="F13" s="92">
        <v>-10</v>
      </c>
      <c r="G13" s="91"/>
      <c r="H13" s="92">
        <v>5</v>
      </c>
      <c r="I13" s="91"/>
      <c r="J13" s="92">
        <v>5</v>
      </c>
      <c r="K13" s="93"/>
      <c r="L13" s="70">
        <f>SUM(Class_Growth_Rates[[#This Row],[Hp]:[Res]])</f>
        <v>25</v>
      </c>
    </row>
    <row r="14" spans="1:12" ht="18" thickBot="1" x14ac:dyDescent="0.25">
      <c r="A14" s="90" t="s">
        <v>93</v>
      </c>
      <c r="B14" s="92">
        <v>30</v>
      </c>
      <c r="C14" s="92">
        <v>10</v>
      </c>
      <c r="D14" s="91"/>
      <c r="E14" s="91"/>
      <c r="F14" s="91"/>
      <c r="G14" s="91"/>
      <c r="H14" s="91"/>
      <c r="I14" s="92">
        <v>-5</v>
      </c>
      <c r="J14" s="92">
        <v>5</v>
      </c>
      <c r="K14" s="93"/>
      <c r="L14" s="70">
        <f>SUM(Class_Growth_Rates[[#This Row],[Hp]:[Res]])</f>
        <v>35</v>
      </c>
    </row>
    <row r="15" spans="1:12" ht="18" thickBot="1" x14ac:dyDescent="0.25">
      <c r="A15" s="90" t="s">
        <v>114</v>
      </c>
      <c r="B15" s="92">
        <v>5</v>
      </c>
      <c r="C15" s="91"/>
      <c r="D15" s="91"/>
      <c r="E15" s="92">
        <v>10</v>
      </c>
      <c r="F15" s="91"/>
      <c r="G15" s="92">
        <v>5</v>
      </c>
      <c r="H15" s="91"/>
      <c r="I15" s="91"/>
      <c r="J15" s="92">
        <v>5</v>
      </c>
      <c r="K15" s="93"/>
      <c r="L15" s="70">
        <f>SUM(Class_Growth_Rates[[#This Row],[Hp]:[Res]])</f>
        <v>20</v>
      </c>
    </row>
    <row r="16" spans="1:12" ht="18" thickBot="1" x14ac:dyDescent="0.25">
      <c r="A16" s="90" t="s">
        <v>91</v>
      </c>
      <c r="B16" s="92">
        <v>30</v>
      </c>
      <c r="C16" s="91"/>
      <c r="D16" s="92">
        <v>-10</v>
      </c>
      <c r="E16" s="92">
        <v>10</v>
      </c>
      <c r="F16" s="92">
        <v>10</v>
      </c>
      <c r="G16" s="91"/>
      <c r="H16" s="91"/>
      <c r="I16" s="92">
        <v>-10</v>
      </c>
      <c r="J16" s="92">
        <v>5</v>
      </c>
      <c r="K16" s="93"/>
      <c r="L16" s="70">
        <f>SUM(Class_Growth_Rates[[#This Row],[Hp]:[Res]])</f>
        <v>30</v>
      </c>
    </row>
    <row r="17" spans="1:12" ht="18" thickBot="1" x14ac:dyDescent="0.25">
      <c r="A17" s="90" t="s">
        <v>104</v>
      </c>
      <c r="B17" s="92">
        <v>5</v>
      </c>
      <c r="C17" s="92">
        <v>-5</v>
      </c>
      <c r="D17" s="92">
        <v>10</v>
      </c>
      <c r="E17" s="92">
        <v>5</v>
      </c>
      <c r="F17" s="91"/>
      <c r="G17" s="91"/>
      <c r="H17" s="92">
        <v>-5</v>
      </c>
      <c r="I17" s="92">
        <v>5</v>
      </c>
      <c r="J17" s="92">
        <v>5</v>
      </c>
      <c r="K17" s="93"/>
      <c r="L17" s="70">
        <f>SUM(Class_Growth_Rates[[#This Row],[Hp]:[Res]])</f>
        <v>15</v>
      </c>
    </row>
    <row r="18" spans="1:12" ht="18" thickBot="1" x14ac:dyDescent="0.25">
      <c r="A18" s="90" t="s">
        <v>115</v>
      </c>
      <c r="B18" s="92">
        <v>5</v>
      </c>
      <c r="C18" s="92">
        <v>-5</v>
      </c>
      <c r="D18" s="92">
        <v>10</v>
      </c>
      <c r="E18" s="92">
        <v>5</v>
      </c>
      <c r="F18" s="91"/>
      <c r="G18" s="91"/>
      <c r="H18" s="92">
        <v>-5</v>
      </c>
      <c r="I18" s="92">
        <v>5</v>
      </c>
      <c r="J18" s="91"/>
      <c r="K18" s="93"/>
      <c r="L18" s="70">
        <f>SUM(Class_Growth_Rates[[#This Row],[Hp]:[Res]])</f>
        <v>15</v>
      </c>
    </row>
    <row r="19" spans="1:12" ht="18" thickBot="1" x14ac:dyDescent="0.25">
      <c r="A19" s="90" t="s">
        <v>97</v>
      </c>
      <c r="B19" s="92">
        <v>5</v>
      </c>
      <c r="C19" s="92">
        <v>-5</v>
      </c>
      <c r="D19" s="92">
        <v>5</v>
      </c>
      <c r="E19" s="92">
        <v>5</v>
      </c>
      <c r="F19" s="91"/>
      <c r="G19" s="91"/>
      <c r="H19" s="92">
        <v>-5</v>
      </c>
      <c r="I19" s="92">
        <v>10</v>
      </c>
      <c r="J19" s="92">
        <v>10</v>
      </c>
      <c r="K19" s="93"/>
      <c r="L19" s="70">
        <f>SUM(Class_Growth_Rates[[#This Row],[Hp]:[Res]])</f>
        <v>15</v>
      </c>
    </row>
    <row r="20" spans="1:12" ht="18" thickBot="1" x14ac:dyDescent="0.25">
      <c r="A20" s="90" t="s">
        <v>96</v>
      </c>
      <c r="B20" s="92">
        <v>15</v>
      </c>
      <c r="C20" s="91"/>
      <c r="D20" s="91"/>
      <c r="E20" s="91"/>
      <c r="F20" s="92">
        <v>10</v>
      </c>
      <c r="G20" s="91"/>
      <c r="H20" s="91"/>
      <c r="I20" s="92">
        <v>5</v>
      </c>
      <c r="J20" s="92">
        <v>10</v>
      </c>
      <c r="K20" s="93"/>
      <c r="L20" s="70">
        <f>SUM(Class_Growth_Rates[[#This Row],[Hp]:[Res]])</f>
        <v>30</v>
      </c>
    </row>
    <row r="21" spans="1:12" ht="18" thickBot="1" x14ac:dyDescent="0.25">
      <c r="A21" s="90" t="s">
        <v>116</v>
      </c>
      <c r="B21" s="92">
        <v>20</v>
      </c>
      <c r="C21" s="92">
        <v>5</v>
      </c>
      <c r="D21" s="92">
        <v>5</v>
      </c>
      <c r="E21" s="91"/>
      <c r="F21" s="91"/>
      <c r="G21" s="91"/>
      <c r="H21" s="92">
        <v>5</v>
      </c>
      <c r="I21" s="92">
        <v>5</v>
      </c>
      <c r="J21" s="92">
        <v>10</v>
      </c>
      <c r="K21" s="93"/>
      <c r="L21" s="70">
        <f>SUM(Class_Growth_Rates[[#This Row],[Hp]:[Res]])</f>
        <v>40</v>
      </c>
    </row>
    <row r="22" spans="1:12" ht="18" thickBot="1" x14ac:dyDescent="0.25">
      <c r="A22" s="90" t="s">
        <v>117</v>
      </c>
      <c r="B22" s="92">
        <v>20</v>
      </c>
      <c r="C22" s="92">
        <v>5</v>
      </c>
      <c r="D22" s="91"/>
      <c r="E22" s="92">
        <v>5</v>
      </c>
      <c r="F22" s="91"/>
      <c r="G22" s="91"/>
      <c r="H22" s="92">
        <v>5</v>
      </c>
      <c r="I22" s="91"/>
      <c r="J22" s="92">
        <v>10</v>
      </c>
      <c r="K22" s="93"/>
      <c r="L22" s="70">
        <f>SUM(Class_Growth_Rates[[#This Row],[Hp]:[Res]])</f>
        <v>35</v>
      </c>
    </row>
    <row r="23" spans="1:12" ht="18" thickBot="1" x14ac:dyDescent="0.25">
      <c r="A23" s="90" t="s">
        <v>118</v>
      </c>
      <c r="B23" s="92">
        <v>20</v>
      </c>
      <c r="C23" s="92">
        <v>10</v>
      </c>
      <c r="D23" s="91"/>
      <c r="E23" s="91"/>
      <c r="F23" s="92">
        <v>5</v>
      </c>
      <c r="G23" s="91"/>
      <c r="H23" s="92">
        <v>5</v>
      </c>
      <c r="I23" s="91"/>
      <c r="J23" s="92">
        <v>10</v>
      </c>
      <c r="K23" s="93"/>
      <c r="L23" s="70">
        <f>SUM(Class_Growth_Rates[[#This Row],[Hp]:[Res]])</f>
        <v>40</v>
      </c>
    </row>
    <row r="24" spans="1:12" ht="18" thickBot="1" x14ac:dyDescent="0.25">
      <c r="A24" s="90" t="s">
        <v>119</v>
      </c>
      <c r="B24" s="92">
        <v>30</v>
      </c>
      <c r="C24" s="92">
        <v>10</v>
      </c>
      <c r="D24" s="91"/>
      <c r="E24" s="91"/>
      <c r="F24" s="92">
        <v>10</v>
      </c>
      <c r="G24" s="91"/>
      <c r="H24" s="91"/>
      <c r="I24" s="92">
        <v>-5</v>
      </c>
      <c r="J24" s="92">
        <v>5</v>
      </c>
      <c r="K24" s="93"/>
      <c r="L24" s="70">
        <f>SUM(Class_Growth_Rates[[#This Row],[Hp]:[Res]])</f>
        <v>45</v>
      </c>
    </row>
    <row r="25" spans="1:12" ht="18" thickBot="1" x14ac:dyDescent="0.25">
      <c r="A25" s="90" t="s">
        <v>85</v>
      </c>
      <c r="B25" s="92">
        <v>25</v>
      </c>
      <c r="C25" s="92">
        <v>10</v>
      </c>
      <c r="D25" s="91"/>
      <c r="E25" s="91"/>
      <c r="F25" s="92">
        <v>20</v>
      </c>
      <c r="G25" s="91"/>
      <c r="H25" s="91"/>
      <c r="I25" s="92">
        <v>-5</v>
      </c>
      <c r="J25" s="92">
        <v>5</v>
      </c>
      <c r="K25" s="93"/>
      <c r="L25" s="70">
        <f>SUM(Class_Growth_Rates[[#This Row],[Hp]:[Res]])</f>
        <v>50</v>
      </c>
    </row>
    <row r="26" spans="1:12" ht="18" thickBot="1" x14ac:dyDescent="0.25">
      <c r="A26" s="90" t="s">
        <v>86</v>
      </c>
      <c r="B26" s="92">
        <v>20</v>
      </c>
      <c r="C26" s="91"/>
      <c r="D26" s="91"/>
      <c r="E26" s="92">
        <v>20</v>
      </c>
      <c r="F26" s="92">
        <v>20</v>
      </c>
      <c r="G26" s="91"/>
      <c r="H26" s="91"/>
      <c r="I26" s="91"/>
      <c r="J26" s="91"/>
      <c r="K26" s="93"/>
      <c r="L26" s="70">
        <f>SUM(Class_Growth_Rates[[#This Row],[Hp]:[Res]])</f>
        <v>60</v>
      </c>
    </row>
    <row r="27" spans="1:12" ht="18" thickBot="1" x14ac:dyDescent="0.25">
      <c r="A27" s="90" t="s">
        <v>120</v>
      </c>
      <c r="B27" s="92">
        <v>30</v>
      </c>
      <c r="C27" s="92">
        <v>10</v>
      </c>
      <c r="D27" s="91"/>
      <c r="E27" s="91"/>
      <c r="F27" s="92">
        <v>-10</v>
      </c>
      <c r="G27" s="91"/>
      <c r="H27" s="92">
        <v>15</v>
      </c>
      <c r="I27" s="91"/>
      <c r="J27" s="92">
        <v>5</v>
      </c>
      <c r="K27" s="93"/>
      <c r="L27" s="70">
        <f>SUM(Class_Growth_Rates[[#This Row],[Hp]:[Res]])</f>
        <v>45</v>
      </c>
    </row>
    <row r="28" spans="1:12" ht="18" thickBot="1" x14ac:dyDescent="0.25">
      <c r="A28" s="90" t="s">
        <v>87</v>
      </c>
      <c r="B28" s="92">
        <v>30</v>
      </c>
      <c r="C28" s="92">
        <v>10</v>
      </c>
      <c r="D28" s="91"/>
      <c r="E28" s="92">
        <v>5</v>
      </c>
      <c r="F28" s="92">
        <v>-10</v>
      </c>
      <c r="G28" s="92">
        <v>5</v>
      </c>
      <c r="H28" s="92">
        <v>5</v>
      </c>
      <c r="I28" s="92">
        <v>5</v>
      </c>
      <c r="J28" s="92">
        <v>5</v>
      </c>
      <c r="K28" s="93"/>
      <c r="L28" s="70">
        <f>SUM(Class_Growth_Rates[[#This Row],[Hp]:[Res]])</f>
        <v>50</v>
      </c>
    </row>
    <row r="29" spans="1:12" ht="18" thickBot="1" x14ac:dyDescent="0.25">
      <c r="A29" s="90" t="s">
        <v>90</v>
      </c>
      <c r="B29" s="92">
        <v>30</v>
      </c>
      <c r="C29" s="92">
        <v>10</v>
      </c>
      <c r="D29" s="92">
        <v>-5</v>
      </c>
      <c r="E29" s="91"/>
      <c r="F29" s="91"/>
      <c r="G29" s="91"/>
      <c r="H29" s="92">
        <v>5</v>
      </c>
      <c r="I29" s="92">
        <v>-5</v>
      </c>
      <c r="J29" s="92">
        <v>5</v>
      </c>
      <c r="K29" s="93"/>
      <c r="L29" s="70">
        <f>SUM(Class_Growth_Rates[[#This Row],[Hp]:[Res]])</f>
        <v>35</v>
      </c>
    </row>
    <row r="30" spans="1:12" ht="18" thickBot="1" x14ac:dyDescent="0.25">
      <c r="A30" s="90" t="s">
        <v>121</v>
      </c>
      <c r="B30" s="92">
        <v>40</v>
      </c>
      <c r="C30" s="92">
        <v>15</v>
      </c>
      <c r="D30" s="92">
        <v>-5</v>
      </c>
      <c r="E30" s="91"/>
      <c r="F30" s="91"/>
      <c r="G30" s="91"/>
      <c r="H30" s="91"/>
      <c r="I30" s="91"/>
      <c r="J30" s="92">
        <v>5</v>
      </c>
      <c r="K30" s="93"/>
      <c r="L30" s="70">
        <f>SUM(Class_Growth_Rates[[#This Row],[Hp]:[Res]])</f>
        <v>50</v>
      </c>
    </row>
    <row r="31" spans="1:12" ht="18" thickBot="1" x14ac:dyDescent="0.25">
      <c r="A31" s="90" t="s">
        <v>94</v>
      </c>
      <c r="B31" s="92">
        <v>10</v>
      </c>
      <c r="C31" s="92">
        <v>5</v>
      </c>
      <c r="D31" s="91"/>
      <c r="E31" s="92">
        <v>20</v>
      </c>
      <c r="F31" s="91"/>
      <c r="G31" s="92">
        <v>10</v>
      </c>
      <c r="H31" s="91"/>
      <c r="I31" s="91"/>
      <c r="J31" s="92">
        <v>5</v>
      </c>
      <c r="K31" s="93"/>
      <c r="L31" s="70">
        <f>SUM(Class_Growth_Rates[[#This Row],[Hp]:[Res]])</f>
        <v>45</v>
      </c>
    </row>
    <row r="32" spans="1:12" ht="18" thickBot="1" x14ac:dyDescent="0.25">
      <c r="A32" s="90" t="s">
        <v>92</v>
      </c>
      <c r="B32" s="92">
        <v>40</v>
      </c>
      <c r="C32" s="92">
        <v>10</v>
      </c>
      <c r="D32" s="91"/>
      <c r="E32" s="92">
        <v>10</v>
      </c>
      <c r="F32" s="92">
        <v>10</v>
      </c>
      <c r="G32" s="91"/>
      <c r="H32" s="91"/>
      <c r="I32" s="91"/>
      <c r="J32" s="92">
        <v>5</v>
      </c>
      <c r="K32" s="93"/>
      <c r="L32" s="70">
        <f>SUM(Class_Growth_Rates[[#This Row],[Hp]:[Res]])</f>
        <v>70</v>
      </c>
    </row>
    <row r="33" spans="1:12" ht="18" thickBot="1" x14ac:dyDescent="0.25">
      <c r="A33" s="90" t="s">
        <v>122</v>
      </c>
      <c r="B33" s="92">
        <v>10</v>
      </c>
      <c r="C33" s="91"/>
      <c r="D33" s="92">
        <v>10</v>
      </c>
      <c r="E33" s="91"/>
      <c r="F33" s="91"/>
      <c r="G33" s="91"/>
      <c r="H33" s="92">
        <v>-5</v>
      </c>
      <c r="I33" s="92">
        <v>5</v>
      </c>
      <c r="J33" s="92">
        <v>5</v>
      </c>
      <c r="K33" s="93"/>
      <c r="L33" s="70">
        <f>SUM(Class_Growth_Rates[[#This Row],[Hp]:[Res]])</f>
        <v>20</v>
      </c>
    </row>
    <row r="34" spans="1:12" ht="18" thickBot="1" x14ac:dyDescent="0.25">
      <c r="A34" s="90" t="s">
        <v>103</v>
      </c>
      <c r="B34" s="92">
        <v>10</v>
      </c>
      <c r="C34" s="91"/>
      <c r="D34" s="92">
        <v>10</v>
      </c>
      <c r="E34" s="91"/>
      <c r="F34" s="91"/>
      <c r="G34" s="91"/>
      <c r="H34" s="92">
        <v>-5</v>
      </c>
      <c r="I34" s="92">
        <v>5</v>
      </c>
      <c r="J34" s="91"/>
      <c r="K34" s="93"/>
      <c r="L34" s="70">
        <f>SUM(Class_Growth_Rates[[#This Row],[Hp]:[Res]])</f>
        <v>20</v>
      </c>
    </row>
    <row r="35" spans="1:12" ht="18" thickBot="1" x14ac:dyDescent="0.25">
      <c r="A35" s="90" t="s">
        <v>102</v>
      </c>
      <c r="B35" s="92">
        <v>10</v>
      </c>
      <c r="C35" s="91"/>
      <c r="D35" s="92">
        <v>10</v>
      </c>
      <c r="E35" s="91"/>
      <c r="F35" s="91"/>
      <c r="G35" s="92">
        <v>10</v>
      </c>
      <c r="H35" s="92">
        <v>-5</v>
      </c>
      <c r="I35" s="92">
        <v>5</v>
      </c>
      <c r="J35" s="92">
        <v>10</v>
      </c>
      <c r="K35" s="93"/>
      <c r="L35" s="70">
        <f>SUM(Class_Growth_Rates[[#This Row],[Hp]:[Res]])</f>
        <v>30</v>
      </c>
    </row>
    <row r="36" spans="1:12" ht="18" thickBot="1" x14ac:dyDescent="0.25">
      <c r="A36" s="90" t="s">
        <v>123</v>
      </c>
      <c r="B36" s="92">
        <v>20</v>
      </c>
      <c r="C36" s="92">
        <v>10</v>
      </c>
      <c r="D36" s="92">
        <v>10</v>
      </c>
      <c r="E36" s="91"/>
      <c r="F36" s="91"/>
      <c r="G36" s="91"/>
      <c r="H36" s="92">
        <v>5</v>
      </c>
      <c r="I36" s="91"/>
      <c r="J36" s="92">
        <v>5</v>
      </c>
      <c r="K36" s="93"/>
      <c r="L36" s="70">
        <f>SUM(Class_Growth_Rates[[#This Row],[Hp]:[Res]])</f>
        <v>45</v>
      </c>
    </row>
    <row r="37" spans="1:12" ht="18" thickBot="1" x14ac:dyDescent="0.25">
      <c r="A37" s="90" t="s">
        <v>124</v>
      </c>
      <c r="B37" s="92">
        <v>30</v>
      </c>
      <c r="C37" s="92">
        <v>10</v>
      </c>
      <c r="D37" s="92">
        <v>10</v>
      </c>
      <c r="E37" s="91"/>
      <c r="F37" s="91"/>
      <c r="G37" s="91"/>
      <c r="H37" s="92">
        <v>5</v>
      </c>
      <c r="I37" s="92">
        <v>5</v>
      </c>
      <c r="J37" s="92">
        <v>10</v>
      </c>
      <c r="K37" s="93"/>
      <c r="L37" s="70">
        <f>SUM(Class_Growth_Rates[[#This Row],[Hp]:[Res]])</f>
        <v>60</v>
      </c>
    </row>
    <row r="38" spans="1:12" ht="18" thickBot="1" x14ac:dyDescent="0.25">
      <c r="A38" s="90" t="s">
        <v>125</v>
      </c>
      <c r="B38" s="92">
        <v>30</v>
      </c>
      <c r="C38" s="92">
        <v>10</v>
      </c>
      <c r="D38" s="91"/>
      <c r="E38" s="92">
        <v>10</v>
      </c>
      <c r="F38" s="91"/>
      <c r="G38" s="91"/>
      <c r="H38" s="92">
        <v>5</v>
      </c>
      <c r="I38" s="91"/>
      <c r="J38" s="92">
        <v>10</v>
      </c>
      <c r="K38" s="93"/>
      <c r="L38" s="70">
        <f>SUM(Class_Growth_Rates[[#This Row],[Hp]:[Res]])</f>
        <v>55</v>
      </c>
    </row>
    <row r="39" spans="1:12" ht="18" thickBot="1" x14ac:dyDescent="0.25">
      <c r="A39" s="90" t="s">
        <v>126</v>
      </c>
      <c r="B39" s="92">
        <v>30</v>
      </c>
      <c r="C39" s="92">
        <v>15</v>
      </c>
      <c r="D39" s="91"/>
      <c r="E39" s="91"/>
      <c r="F39" s="92">
        <v>10</v>
      </c>
      <c r="G39" s="91"/>
      <c r="H39" s="92">
        <v>5</v>
      </c>
      <c r="I39" s="91"/>
      <c r="J39" s="92">
        <v>10</v>
      </c>
      <c r="K39" s="93"/>
      <c r="L39" s="70">
        <f>SUM(Class_Growth_Rates[[#This Row],[Hp]:[Res]])</f>
        <v>60</v>
      </c>
    </row>
    <row r="40" spans="1:12" ht="18" thickBot="1" x14ac:dyDescent="0.25">
      <c r="A40" s="90" t="s">
        <v>99</v>
      </c>
      <c r="B40" s="92">
        <v>30</v>
      </c>
      <c r="C40" s="92">
        <v>10</v>
      </c>
      <c r="D40" s="91"/>
      <c r="E40" s="91"/>
      <c r="F40" s="92">
        <v>20</v>
      </c>
      <c r="G40" s="91"/>
      <c r="H40" s="91"/>
      <c r="I40" s="92">
        <v>5</v>
      </c>
      <c r="J40" s="92">
        <v>10</v>
      </c>
      <c r="K40" s="93"/>
      <c r="L40" s="70">
        <f>SUM(Class_Growth_Rates[[#This Row],[Hp]:[Res]])</f>
        <v>65</v>
      </c>
    </row>
    <row r="41" spans="1:12" ht="18" thickBot="1" x14ac:dyDescent="0.25">
      <c r="A41" s="90" t="s">
        <v>101</v>
      </c>
      <c r="B41" s="92">
        <v>30</v>
      </c>
      <c r="C41" s="92">
        <v>15</v>
      </c>
      <c r="D41" s="92">
        <v>-5</v>
      </c>
      <c r="E41" s="91"/>
      <c r="F41" s="92">
        <v>10</v>
      </c>
      <c r="G41" s="91"/>
      <c r="H41" s="92">
        <v>5</v>
      </c>
      <c r="I41" s="91"/>
      <c r="J41" s="92">
        <v>5</v>
      </c>
      <c r="K41" s="93"/>
      <c r="L41" s="70">
        <f>SUM(Class_Growth_Rates[[#This Row],[Hp]:[Res]])</f>
        <v>55</v>
      </c>
    </row>
    <row r="42" spans="1:12" ht="18" thickBot="1" x14ac:dyDescent="0.25">
      <c r="A42" s="90" t="s">
        <v>127</v>
      </c>
      <c r="B42" s="92">
        <v>20</v>
      </c>
      <c r="C42" s="92">
        <v>10</v>
      </c>
      <c r="D42" s="92">
        <v>10</v>
      </c>
      <c r="E42" s="91"/>
      <c r="F42" s="92">
        <v>-10</v>
      </c>
      <c r="G42" s="92">
        <v>10</v>
      </c>
      <c r="H42" s="91"/>
      <c r="I42" s="91"/>
      <c r="J42" s="92">
        <v>5</v>
      </c>
      <c r="K42" s="93"/>
      <c r="L42" s="70">
        <f>SUM(Class_Growth_Rates[[#This Row],[Hp]:[Res]])</f>
        <v>40</v>
      </c>
    </row>
    <row r="43" spans="1:12" ht="18" thickBot="1" x14ac:dyDescent="0.25">
      <c r="A43" s="90" t="s">
        <v>128</v>
      </c>
      <c r="B43" s="92">
        <v>30</v>
      </c>
      <c r="C43" s="92">
        <v>10</v>
      </c>
      <c r="D43" s="91"/>
      <c r="E43" s="91"/>
      <c r="F43" s="92">
        <v>-10</v>
      </c>
      <c r="G43" s="91"/>
      <c r="H43" s="92">
        <v>5</v>
      </c>
      <c r="I43" s="92">
        <v>-5</v>
      </c>
      <c r="J43" s="92">
        <v>5</v>
      </c>
      <c r="K43" s="93"/>
      <c r="L43" s="70">
        <f>SUM(Class_Growth_Rates[[#This Row],[Hp]:[Res]])</f>
        <v>30</v>
      </c>
    </row>
    <row r="44" spans="1:12" ht="18" thickBot="1" x14ac:dyDescent="0.25">
      <c r="A44" s="90" t="s">
        <v>129</v>
      </c>
      <c r="B44" s="92">
        <v>10</v>
      </c>
      <c r="C44" s="91"/>
      <c r="D44" s="91"/>
      <c r="E44" s="91"/>
      <c r="F44" s="92">
        <v>-5</v>
      </c>
      <c r="G44" s="91"/>
      <c r="H44" s="91"/>
      <c r="I44" s="91"/>
      <c r="J44" s="92">
        <v>5</v>
      </c>
      <c r="K44" s="93"/>
      <c r="L44" s="70">
        <f>SUM(Class_Growth_Rates[[#This Row],[Hp]:[Res]])</f>
        <v>5</v>
      </c>
    </row>
    <row r="45" spans="1:12" ht="18" thickBot="1" x14ac:dyDescent="0.25">
      <c r="A45" s="90" t="s">
        <v>130</v>
      </c>
      <c r="B45" s="92">
        <v>10</v>
      </c>
      <c r="C45" s="92">
        <v>5</v>
      </c>
      <c r="D45" s="92">
        <v>10</v>
      </c>
      <c r="E45" s="91"/>
      <c r="F45" s="92">
        <v>-5</v>
      </c>
      <c r="G45" s="91"/>
      <c r="H45" s="92">
        <v>5</v>
      </c>
      <c r="I45" s="92">
        <v>10</v>
      </c>
      <c r="J45" s="92">
        <v>5</v>
      </c>
      <c r="K45" s="93"/>
      <c r="L45" s="70">
        <f>SUM(Class_Growth_Rates[[#This Row],[Hp]:[Res]])</f>
        <v>35</v>
      </c>
    </row>
    <row r="46" spans="1:12" ht="18" thickBot="1" x14ac:dyDescent="0.25">
      <c r="A46" s="90" t="s">
        <v>98</v>
      </c>
      <c r="B46" s="92">
        <v>10</v>
      </c>
      <c r="C46" s="91"/>
      <c r="D46" s="92">
        <v>10</v>
      </c>
      <c r="E46" s="91"/>
      <c r="F46" s="92">
        <v>-5</v>
      </c>
      <c r="G46" s="92">
        <v>10</v>
      </c>
      <c r="H46" s="92">
        <v>5</v>
      </c>
      <c r="I46" s="92">
        <v>10</v>
      </c>
      <c r="J46" s="92">
        <v>10</v>
      </c>
      <c r="K46" s="93"/>
      <c r="L46" s="70">
        <f>SUM(Class_Growth_Rates[[#This Row],[Hp]:[Res]])</f>
        <v>40</v>
      </c>
    </row>
    <row r="47" spans="1:12" ht="18" thickBot="1" x14ac:dyDescent="0.25">
      <c r="A47" s="90" t="s">
        <v>100</v>
      </c>
      <c r="B47" s="92">
        <v>40</v>
      </c>
      <c r="C47" s="92">
        <v>15</v>
      </c>
      <c r="D47" s="91"/>
      <c r="E47" s="91"/>
      <c r="F47" s="92">
        <v>10</v>
      </c>
      <c r="G47" s="91"/>
      <c r="H47" s="91"/>
      <c r="I47" s="91"/>
      <c r="J47" s="92">
        <v>5</v>
      </c>
      <c r="K47" s="93"/>
      <c r="L47" s="70">
        <f>SUM(Class_Growth_Rates[[#This Row],[Hp]:[Res]])</f>
        <v>65</v>
      </c>
    </row>
    <row r="48" spans="1:12" ht="18" thickBot="1" x14ac:dyDescent="0.25">
      <c r="A48" s="95" t="s">
        <v>131</v>
      </c>
      <c r="B48" s="96">
        <v>10</v>
      </c>
      <c r="C48" s="97"/>
      <c r="D48" s="96">
        <v>10</v>
      </c>
      <c r="E48" s="96">
        <v>10</v>
      </c>
      <c r="F48" s="97"/>
      <c r="G48" s="97"/>
      <c r="H48" s="97"/>
      <c r="I48" s="96">
        <v>5</v>
      </c>
      <c r="J48" s="96">
        <v>10</v>
      </c>
      <c r="K48" s="93"/>
      <c r="L48" s="81">
        <f>SUM(Class_Growth_Rates[[#This Row],[Hp]:[Res]])</f>
        <v>35</v>
      </c>
    </row>
  </sheetData>
  <sheetProtection algorithmName="SHA-512" hashValue="CQs1jSpwl27HX7gPxPAi+R+0PQxHs14PgyEEIoMeExhrBmqR0DQOpWGbPxp2SptAfrcVH7URJLj02vi1DCTUKg==" saltValue="yzRjFXdn010P3QvNnqXDWg==" spinCount="100000" sheet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7F7B-7A96-469F-986A-CCB8937E06BD}">
  <sheetPr>
    <tabColor rgb="FFFF0000"/>
  </sheetPr>
  <dimension ref="A1:C9"/>
  <sheetViews>
    <sheetView workbookViewId="0">
      <selection activeCell="A11" sqref="A11"/>
    </sheetView>
  </sheetViews>
  <sheetFormatPr baseColWidth="10" defaultColWidth="9.1640625" defaultRowHeight="16" x14ac:dyDescent="0.2"/>
  <cols>
    <col min="1" max="1" width="18.1640625" style="13" bestFit="1" customWidth="1"/>
    <col min="2" max="2" width="10.83203125" style="13" bestFit="1" customWidth="1"/>
    <col min="3" max="3" width="14.33203125" style="13" bestFit="1" customWidth="1"/>
    <col min="4" max="16384" width="9.1640625" style="13"/>
  </cols>
  <sheetData>
    <row r="1" spans="1:3" x14ac:dyDescent="0.2">
      <c r="A1" s="98" t="s">
        <v>1</v>
      </c>
      <c r="B1" s="99" t="s">
        <v>12</v>
      </c>
      <c r="C1" s="100" t="s">
        <v>13</v>
      </c>
    </row>
    <row r="2" spans="1:3" x14ac:dyDescent="0.2">
      <c r="A2" s="101" t="s">
        <v>25</v>
      </c>
      <c r="B2" s="19" t="s">
        <v>14</v>
      </c>
      <c r="C2" s="102" t="s">
        <v>21</v>
      </c>
    </row>
    <row r="3" spans="1:3" x14ac:dyDescent="0.2">
      <c r="A3" s="101" t="s">
        <v>26</v>
      </c>
      <c r="B3" s="19" t="s">
        <v>15</v>
      </c>
      <c r="C3" s="102" t="s">
        <v>22</v>
      </c>
    </row>
    <row r="4" spans="1:3" x14ac:dyDescent="0.2">
      <c r="A4" s="101" t="s">
        <v>27</v>
      </c>
      <c r="B4" s="19" t="s">
        <v>16</v>
      </c>
      <c r="C4" s="102" t="s">
        <v>23</v>
      </c>
    </row>
    <row r="5" spans="1:3" x14ac:dyDescent="0.2">
      <c r="A5" s="101" t="s">
        <v>28</v>
      </c>
      <c r="B5" s="19" t="s">
        <v>19</v>
      </c>
      <c r="C5" s="102" t="s">
        <v>24</v>
      </c>
    </row>
    <row r="6" spans="1:3" x14ac:dyDescent="0.2">
      <c r="A6" s="101" t="s">
        <v>29</v>
      </c>
      <c r="B6" s="19" t="s">
        <v>20</v>
      </c>
      <c r="C6" s="102"/>
    </row>
    <row r="7" spans="1:3" x14ac:dyDescent="0.2">
      <c r="A7" s="101"/>
      <c r="B7" s="19" t="s">
        <v>17</v>
      </c>
      <c r="C7" s="102"/>
    </row>
    <row r="8" spans="1:3" x14ac:dyDescent="0.2">
      <c r="A8" s="101"/>
      <c r="B8" s="19" t="s">
        <v>18</v>
      </c>
      <c r="C8" s="102"/>
    </row>
    <row r="9" spans="1:3" ht="17" thickBot="1" x14ac:dyDescent="0.25">
      <c r="A9" s="103"/>
      <c r="B9" s="104"/>
      <c r="C9" s="105"/>
    </row>
  </sheetData>
  <sheetProtection algorithmName="SHA-512" hashValue="v0TQp+gR5RdMwtCyIaRZNreP39PiI5jgDwKeuzrA2cjbuygHigEeVp8Twq+Dobc+B62IrSH7pXLpFkn6Iqc0+w==" saltValue="XGIbFr5mRBYrs7kRUsk48g==" spinCount="100000" sheet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K 7 4 L T 6 f 2 S G + n A A A A + A A A A B I A H A B D b 2 5 m a W c v U G F j a 2 F n Z S 5 4 b W w g o h g A K K A U A A A A A A A A A A A A A A A A A A A A A A A A A A A A h Y / R C o I w G I V f R X b v N i d S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y v I p w k L M Y J j Y A s N R T a f B E 2 G 2 M K 5 K e E z d i 6 c V B c m X B f A l k i k P c L / g R Q S w M E F A A C A A g A K 7 4 L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u + C 0 / M T R s v K Q E A A C w F A A A T A B w A R m 9 y b X V s Y X M v U 2 V j d G l v b j E u b S C i G A A o o B Q A A A A A A A A A A A A A A A A A A A A A A A A A A A D t k k t r w k A U h f e B / I d h 3 C Q Q B G 3 a T X H T t N R C 7 c I E u h C R M V 4 1 Z D I j M 3 d a J f j f O z G W P p J m 2 Z W z G f j O v f f M 4 2 h I M Z O C x P U + u H U d 1 9 F b p m B F H p V 8 x + 1 i y h D 0 I m F L D m R E O K D r E L t i a V R a k Y d 9 C r w f G a V A 4 K t U + V L K 3 P P L 2 Q s r Y E T v m I Z F j A z P M 0 I 6 P 8 4 i K d B W z 4 N 6 V o 9 G W y Y 2 1 j M 5 7 I D a o a f S f q K Y 0 G u p i k h y U 4 h K 1 F 5 t H J Q l r Q x o Q N B i g r D H Y 0 B K O p Z G N + m E Z f a S e c Y 5 G X S J w y 7 x q k s M u 8 T r T 5 G J w 0 m L z f L P 4 3 x p w 9 9 t 4 5 0 l T w J v w n 7 1 G H U 5 q i a c s E 0 T 3 s O + p X 2 3 a s J n k + Z t / e s m n I J u s Z d v T W j / W B U / 8 d F 3 n U y 0 h u B 7 E n u 0 J Y v e 0 K e X Q F 4 C + W + B / A B Q S w E C L Q A U A A I A C A A r v g t P p / Z I b 6 c A A A D 4 A A A A E g A A A A A A A A A A A A A A A A A A A A A A Q 2 9 u Z m l n L 1 B h Y 2 t h Z 2 U u e G 1 s U E s B A i 0 A F A A C A A g A K 7 4 L T w / K 6 a u k A A A A 6 Q A A A B M A A A A A A A A A A A A A A A A A 8 w A A A F t D b 2 5 0 Z W 5 0 X 1 R 5 c G V z X S 5 4 b W x Q S w E C L Q A U A A I A C A A r v g t P z E 0 b L y k B A A A s B Q A A E w A A A A A A A A A A A A A A A A D k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J A A A A A A A A H s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c m 9 3 d G h f U m F 0 Z X N f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3 J v d 3 R o X 1 J h d G V z X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J U M D U 6 N T E 6 M D Q u N T Q y N z I 5 M l o i I C 8 + P E V u d H J 5 I F R 5 c G U 9 I k Z p b G x D b 2 x 1 b W 5 U e X B l c y I g V m F s d W U 9 I n N C Z 1 l H Q m d Z R 0 F B W U F B d 0 1 E Q X d N R E F 3 T U R B d z 0 9 I i A v P j x F b n R y e S B U e X B l P S J G a W x s Q 2 9 s d W 1 u T m F t Z X M i I F Z h b H V l P S J z W y Z x d W 9 0 O 0 5 h b W U m c X V v d D s s J n F 1 b 3 Q 7 S G 9 1 c 2 U m c X V v d D s s J n F 1 b 3 Q 7 T W F p b i B T a 2 l s b C A x J n F 1 b 3 Q 7 L C Z x d W 9 0 O 0 1 h a W 4 g U 2 t p b G w g M i Z x d W 9 0 O y w m c X V v d D t N Y W l u I F N r a W x s I D M m c X V v d D s s J n F 1 b 3 Q 7 T W F p b i B T a 2 l s b C A 0 J n F 1 b 3 Q 7 L C Z x d W 9 0 O 0 1 h a W 4 g U 2 t p b G w g N S Z x d W 9 0 O y w m c X V v d D t T d W I g U 2 t p b G w g M S Z x d W 9 0 O y w m c X V v d D t T d W I g U 2 t p b G w g M i Z x d W 9 0 O y w m c X V v d D t I c C Z x d W 9 0 O y w m c X V v d D t T d H I m c X V v d D s s J n F 1 b 3 Q 7 T W F n J n F 1 b 3 Q 7 L C Z x d W 9 0 O 0 R l e C Z x d W 9 0 O y w m c X V v d D t T c G Q m c X V v d D s s J n F 1 b 3 Q 7 T H V j a y Z x d W 9 0 O y w m c X V v d D t E Z W Y m c X V v d D s s J n F 1 b 3 Q 7 U m V z J n F 1 b 3 Q 7 L C Z x d W 9 0 O 0 1 v d i Z x d W 9 0 O y w m c X V v d D t D a G F y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9 3 d G h f U m F 0 Z X N f V G F i b G U v Q 2 h h b m d l Z C B U e X B l L n t O Y W 1 l L D B 9 J n F 1 b 3 Q 7 L C Z x d W 9 0 O 1 N l Y 3 R p b 2 4 x L 0 d y b 3 d 0 a F 9 S Y X R l c 1 9 U Y W J s Z S 9 D a G F u Z 2 V k I F R 5 c G U u e 0 h v d X N l L D F 9 J n F 1 b 3 Q 7 L C Z x d W 9 0 O 1 N l Y 3 R p b 2 4 x L 0 d y b 3 d 0 a F 9 S Y X R l c 1 9 U Y W J s Z S 9 D a G F u Z 2 V k I F R 5 c G U u e 0 1 h a W 4 g U 2 t p b G w g M S w y f S Z x d W 9 0 O y w m c X V v d D t T Z W N 0 a W 9 u M S 9 H c m 9 3 d G h f U m F 0 Z X N f V G F i b G U v Q 2 h h b m d l Z C B U e X B l L n t N Y W l u I F N r a W x s I D I s M 3 0 m c X V v d D s s J n F 1 b 3 Q 7 U 2 V j d G l v b j E v R 3 J v d 3 R o X 1 J h d G V z X 1 R h Y m x l L 0 N o Y W 5 n Z W Q g V H l w Z S 5 7 T W F p b i B T a 2 l s b C A z L D R 9 J n F 1 b 3 Q 7 L C Z x d W 9 0 O 1 N l Y 3 R p b 2 4 x L 0 d y b 3 d 0 a F 9 S Y X R l c 1 9 U Y W J s Z S 9 D a G F u Z 2 V k I F R 5 c G U u e 0 1 h a W 4 g U 2 t p b G w g N C w 1 f S Z x d W 9 0 O y w m c X V v d D t T Z W N 0 a W 9 u M S 9 H c m 9 3 d G h f U m F 0 Z X N f V G F i b G U v Q 2 h h b m d l Z C B U e X B l L n t N Y W l u I F N r a W x s I D U s N n 0 m c X V v d D s s J n F 1 b 3 Q 7 U 2 V j d G l v b j E v R 3 J v d 3 R o X 1 J h d G V z X 1 R h Y m x l L 0 N o Y W 5 n Z W Q g V H l w Z S 5 7 U 3 V i I F N r a W x s I D E s N 3 0 m c X V v d D s s J n F 1 b 3 Q 7 U 2 V j d G l v b j E v R 3 J v d 3 R o X 1 J h d G V z X 1 R h Y m x l L 0 N o Y W 5 n Z W Q g V H l w Z S 5 7 U 3 V i I F N r a W x s I D I s O H 0 m c X V v d D s s J n F 1 b 3 Q 7 U 2 V j d G l v b j E v R 3 J v d 3 R o X 1 J h d G V z X 1 R h Y m x l L 0 N o Y W 5 n Z W Q g V H l w Z S 5 7 S H A s O X 0 m c X V v d D s s J n F 1 b 3 Q 7 U 2 V j d G l v b j E v R 3 J v d 3 R o X 1 J h d G V z X 1 R h Y m x l L 0 N o Y W 5 n Z W Q g V H l w Z S 5 7 U 3 R y L D E w f S Z x d W 9 0 O y w m c X V v d D t T Z W N 0 a W 9 u M S 9 H c m 9 3 d G h f U m F 0 Z X N f V G F i b G U v Q 2 h h b m d l Z C B U e X B l L n t N Y W c s M T F 9 J n F 1 b 3 Q 7 L C Z x d W 9 0 O 1 N l Y 3 R p b 2 4 x L 0 d y b 3 d 0 a F 9 S Y X R l c 1 9 U Y W J s Z S 9 D a G F u Z 2 V k I F R 5 c G U u e 0 R l e C w x M n 0 m c X V v d D s s J n F 1 b 3 Q 7 U 2 V j d G l v b j E v R 3 J v d 3 R o X 1 J h d G V z X 1 R h Y m x l L 0 N o Y W 5 n Z W Q g V H l w Z S 5 7 U 3 B k L D E z f S Z x d W 9 0 O y w m c X V v d D t T Z W N 0 a W 9 u M S 9 H c m 9 3 d G h f U m F 0 Z X N f V G F i b G U v Q 2 h h b m d l Z C B U e X B l L n t M d W N r L D E 0 f S Z x d W 9 0 O y w m c X V v d D t T Z W N 0 a W 9 u M S 9 H c m 9 3 d G h f U m F 0 Z X N f V G F i b G U v Q 2 h h b m d l Z C B U e X B l L n t E Z W Y s M T V 9 J n F 1 b 3 Q 7 L C Z x d W 9 0 O 1 N l Y 3 R p b 2 4 x L 0 d y b 3 d 0 a F 9 S Y X R l c 1 9 U Y W J s Z S 9 D a G F u Z 2 V k I F R 5 c G U u e 1 J l c y w x N n 0 m c X V v d D s s J n F 1 b 3 Q 7 U 2 V j d G l v b j E v R 3 J v d 3 R o X 1 J h d G V z X 1 R h Y m x l L 0 N o Y W 5 n Z W Q g V H l w Z S 5 7 T W 9 2 L D E 3 f S Z x d W 9 0 O y w m c X V v d D t T Z W N 0 a W 9 u M S 9 H c m 9 3 d G h f U m F 0 Z X N f V G F i b G U v Q 2 h h b m d l Z C B U e X B l L n t D a G F y b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d y b 3 d 0 a F 9 S Y X R l c 1 9 U Y W J s Z S 9 D a G F u Z 2 V k I F R 5 c G U u e 0 5 h b W U s M H 0 m c X V v d D s s J n F 1 b 3 Q 7 U 2 V j d G l v b j E v R 3 J v d 3 R o X 1 J h d G V z X 1 R h Y m x l L 0 N o Y W 5 n Z W Q g V H l w Z S 5 7 S G 9 1 c 2 U s M X 0 m c X V v d D s s J n F 1 b 3 Q 7 U 2 V j d G l v b j E v R 3 J v d 3 R o X 1 J h d G V z X 1 R h Y m x l L 0 N o Y W 5 n Z W Q g V H l w Z S 5 7 T W F p b i B T a 2 l s b C A x L D J 9 J n F 1 b 3 Q 7 L C Z x d W 9 0 O 1 N l Y 3 R p b 2 4 x L 0 d y b 3 d 0 a F 9 S Y X R l c 1 9 U Y W J s Z S 9 D a G F u Z 2 V k I F R 5 c G U u e 0 1 h a W 4 g U 2 t p b G w g M i w z f S Z x d W 9 0 O y w m c X V v d D t T Z W N 0 a W 9 u M S 9 H c m 9 3 d G h f U m F 0 Z X N f V G F i b G U v Q 2 h h b m d l Z C B U e X B l L n t N Y W l u I F N r a W x s I D M s N H 0 m c X V v d D s s J n F 1 b 3 Q 7 U 2 V j d G l v b j E v R 3 J v d 3 R o X 1 J h d G V z X 1 R h Y m x l L 0 N o Y W 5 n Z W Q g V H l w Z S 5 7 T W F p b i B T a 2 l s b C A 0 L D V 9 J n F 1 b 3 Q 7 L C Z x d W 9 0 O 1 N l Y 3 R p b 2 4 x L 0 d y b 3 d 0 a F 9 S Y X R l c 1 9 U Y W J s Z S 9 D a G F u Z 2 V k I F R 5 c G U u e 0 1 h a W 4 g U 2 t p b G w g N S w 2 f S Z x d W 9 0 O y w m c X V v d D t T Z W N 0 a W 9 u M S 9 H c m 9 3 d G h f U m F 0 Z X N f V G F i b G U v Q 2 h h b m d l Z C B U e X B l L n t T d W I g U 2 t p b G w g M S w 3 f S Z x d W 9 0 O y w m c X V v d D t T Z W N 0 a W 9 u M S 9 H c m 9 3 d G h f U m F 0 Z X N f V G F i b G U v Q 2 h h b m d l Z C B U e X B l L n t T d W I g U 2 t p b G w g M i w 4 f S Z x d W 9 0 O y w m c X V v d D t T Z W N 0 a W 9 u M S 9 H c m 9 3 d G h f U m F 0 Z X N f V G F i b G U v Q 2 h h b m d l Z C B U e X B l L n t I c C w 5 f S Z x d W 9 0 O y w m c X V v d D t T Z W N 0 a W 9 u M S 9 H c m 9 3 d G h f U m F 0 Z X N f V G F i b G U v Q 2 h h b m d l Z C B U e X B l L n t T d H I s M T B 9 J n F 1 b 3 Q 7 L C Z x d W 9 0 O 1 N l Y 3 R p b 2 4 x L 0 d y b 3 d 0 a F 9 S Y X R l c 1 9 U Y W J s Z S 9 D a G F u Z 2 V k I F R 5 c G U u e 0 1 h Z y w x M X 0 m c X V v d D s s J n F 1 b 3 Q 7 U 2 V j d G l v b j E v R 3 J v d 3 R o X 1 J h d G V z X 1 R h Y m x l L 0 N o Y W 5 n Z W Q g V H l w Z S 5 7 R G V 4 L D E y f S Z x d W 9 0 O y w m c X V v d D t T Z W N 0 a W 9 u M S 9 H c m 9 3 d G h f U m F 0 Z X N f V G F i b G U v Q 2 h h b m d l Z C B U e X B l L n t T c G Q s M T N 9 J n F 1 b 3 Q 7 L C Z x d W 9 0 O 1 N l Y 3 R p b 2 4 x L 0 d y b 3 d 0 a F 9 S Y X R l c 1 9 U Y W J s Z S 9 D a G F u Z 2 V k I F R 5 c G U u e 0 x 1 Y 2 s s M T R 9 J n F 1 b 3 Q 7 L C Z x d W 9 0 O 1 N l Y 3 R p b 2 4 x L 0 d y b 3 d 0 a F 9 S Y X R l c 1 9 U Y W J s Z S 9 D a G F u Z 2 V k I F R 5 c G U u e 0 R l Z i w x N X 0 m c X V v d D s s J n F 1 b 3 Q 7 U 2 V j d G l v b j E v R 3 J v d 3 R o X 1 J h d G V z X 1 R h Y m x l L 0 N o Y W 5 n Z W Q g V H l w Z S 5 7 U m V z L D E 2 f S Z x d W 9 0 O y w m c X V v d D t T Z W N 0 a W 9 u M S 9 H c m 9 3 d G h f U m F 0 Z X N f V G F i b G U v Q 2 h h b m d l Z C B U e X B l L n t N b 3 Y s M T d 9 J n F 1 b 3 Q 7 L C Z x d W 9 0 O 1 N l Y 3 R p b 2 4 x L 0 d y b 3 d 0 a F 9 S Y X R l c 1 9 U Y W J s Z S 9 D a G F u Z 2 V k I F R 5 c G U u e 0 N o Y X J t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v d 3 R o X 1 J h d G V z X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d 0 a F 9 S Y X R l c 1 9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d 0 a F 9 S Y X R l c 1 9 U Y W J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U Y X J n Z X Q i I F Z h b H V l P S J z Q V Z H X 1 B l c l 9 M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J U M D U 6 N T E 6 M D Q u N T Q y N z I 5 M l o i I C 8 + P E V u d H J 5 I F R 5 c G U 9 I k Z p b G x D b 2 x 1 b W 5 U e X B l c y I g V m F s d W U 9 I n N C Z 1 l H Q m d Z R 0 F B W U F B d 0 1 E Q X d N R E F 3 T U R B d z 0 9 I i A v P j x F b n R y e S B U e X B l P S J G a W x s Q 2 9 s d W 1 u T m F t Z X M i I F Z h b H V l P S J z W y Z x d W 9 0 O 0 5 h b W U m c X V v d D s s J n F 1 b 3 Q 7 S G 9 1 c 2 U m c X V v d D s s J n F 1 b 3 Q 7 T W F p b i B T a 2 l s b C A x J n F 1 b 3 Q 7 L C Z x d W 9 0 O 0 1 h a W 4 g U 2 t p b G w g M i Z x d W 9 0 O y w m c X V v d D t N Y W l u I F N r a W x s I D M m c X V v d D s s J n F 1 b 3 Q 7 T W F p b i B T a 2 l s b C A 0 J n F 1 b 3 Q 7 L C Z x d W 9 0 O 0 1 h a W 4 g U 2 t p b G w g N S Z x d W 9 0 O y w m c X V v d D t T d W I g U 2 t p b G w g M S Z x d W 9 0 O y w m c X V v d D t T d W I g U 2 t p b G w g M i Z x d W 9 0 O y w m c X V v d D t I c C Z x d W 9 0 O y w m c X V v d D t T d H I m c X V v d D s s J n F 1 b 3 Q 7 T W F n J n F 1 b 3 Q 7 L C Z x d W 9 0 O 0 R l e C Z x d W 9 0 O y w m c X V v d D t T c G Q m c X V v d D s s J n F 1 b 3 Q 7 T H V j a y Z x d W 9 0 O y w m c X V v d D t E Z W Y m c X V v d D s s J n F 1 b 3 Q 7 U m V z J n F 1 b 3 Q 7 L C Z x d W 9 0 O 0 1 v d i Z x d W 9 0 O y w m c X V v d D t D a G F y b S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v d 3 R o X 1 J h d G V z X 1 R h Y m x l L 0 N o Y W 5 n Z W Q g V H l w Z S 5 7 T m F t Z S w w f S Z x d W 9 0 O y w m c X V v d D t T Z W N 0 a W 9 u M S 9 H c m 9 3 d G h f U m F 0 Z X N f V G F i b G U v Q 2 h h b m d l Z C B U e X B l L n t I b 3 V z Z S w x f S Z x d W 9 0 O y w m c X V v d D t T Z W N 0 a W 9 u M S 9 H c m 9 3 d G h f U m F 0 Z X N f V G F i b G U v Q 2 h h b m d l Z C B U e X B l L n t N Y W l u I F N r a W x s I D E s M n 0 m c X V v d D s s J n F 1 b 3 Q 7 U 2 V j d G l v b j E v R 3 J v d 3 R o X 1 J h d G V z X 1 R h Y m x l L 0 N o Y W 5 n Z W Q g V H l w Z S 5 7 T W F p b i B T a 2 l s b C A y L D N 9 J n F 1 b 3 Q 7 L C Z x d W 9 0 O 1 N l Y 3 R p b 2 4 x L 0 d y b 3 d 0 a F 9 S Y X R l c 1 9 U Y W J s Z S 9 D a G F u Z 2 V k I F R 5 c G U u e 0 1 h a W 4 g U 2 t p b G w g M y w 0 f S Z x d W 9 0 O y w m c X V v d D t T Z W N 0 a W 9 u M S 9 H c m 9 3 d G h f U m F 0 Z X N f V G F i b G U v Q 2 h h b m d l Z C B U e X B l L n t N Y W l u I F N r a W x s I D Q s N X 0 m c X V v d D s s J n F 1 b 3 Q 7 U 2 V j d G l v b j E v R 3 J v d 3 R o X 1 J h d G V z X 1 R h Y m x l L 0 N o Y W 5 n Z W Q g V H l w Z S 5 7 T W F p b i B T a 2 l s b C A 1 L D Z 9 J n F 1 b 3 Q 7 L C Z x d W 9 0 O 1 N l Y 3 R p b 2 4 x L 0 d y b 3 d 0 a F 9 S Y X R l c 1 9 U Y W J s Z S 9 D a G F u Z 2 V k I F R 5 c G U u e 1 N 1 Y i B T a 2 l s b C A x L D d 9 J n F 1 b 3 Q 7 L C Z x d W 9 0 O 1 N l Y 3 R p b 2 4 x L 0 d y b 3 d 0 a F 9 S Y X R l c 1 9 U Y W J s Z S 9 D a G F u Z 2 V k I F R 5 c G U u e 1 N 1 Y i B T a 2 l s b C A y L D h 9 J n F 1 b 3 Q 7 L C Z x d W 9 0 O 1 N l Y 3 R p b 2 4 x L 0 d y b 3 d 0 a F 9 S Y X R l c 1 9 U Y W J s Z S 9 D a G F u Z 2 V k I F R 5 c G U u e 0 h w L D l 9 J n F 1 b 3 Q 7 L C Z x d W 9 0 O 1 N l Y 3 R p b 2 4 x L 0 d y b 3 d 0 a F 9 S Y X R l c 1 9 U Y W J s Z S 9 D a G F u Z 2 V k I F R 5 c G U u e 1 N 0 c i w x M H 0 m c X V v d D s s J n F 1 b 3 Q 7 U 2 V j d G l v b j E v R 3 J v d 3 R o X 1 J h d G V z X 1 R h Y m x l L 0 N o Y W 5 n Z W Q g V H l w Z S 5 7 T W F n L D E x f S Z x d W 9 0 O y w m c X V v d D t T Z W N 0 a W 9 u M S 9 H c m 9 3 d G h f U m F 0 Z X N f V G F i b G U v Q 2 h h b m d l Z C B U e X B l L n t E Z X g s M T J 9 J n F 1 b 3 Q 7 L C Z x d W 9 0 O 1 N l Y 3 R p b 2 4 x L 0 d y b 3 d 0 a F 9 S Y X R l c 1 9 U Y W J s Z S 9 D a G F u Z 2 V k I F R 5 c G U u e 1 N w Z C w x M 3 0 m c X V v d D s s J n F 1 b 3 Q 7 U 2 V j d G l v b j E v R 3 J v d 3 R o X 1 J h d G V z X 1 R h Y m x l L 0 N o Y W 5 n Z W Q g V H l w Z S 5 7 T H V j a y w x N H 0 m c X V v d D s s J n F 1 b 3 Q 7 U 2 V j d G l v b j E v R 3 J v d 3 R o X 1 J h d G V z X 1 R h Y m x l L 0 N o Y W 5 n Z W Q g V H l w Z S 5 7 R G V m L D E 1 f S Z x d W 9 0 O y w m c X V v d D t T Z W N 0 a W 9 u M S 9 H c m 9 3 d G h f U m F 0 Z X N f V G F i b G U v Q 2 h h b m d l Z C B U e X B l L n t S Z X M s M T Z 9 J n F 1 b 3 Q 7 L C Z x d W 9 0 O 1 N l Y 3 R p b 2 4 x L 0 d y b 3 d 0 a F 9 S Y X R l c 1 9 U Y W J s Z S 9 D a G F u Z 2 V k I F R 5 c G U u e 0 1 v d i w x N 3 0 m c X V v d D s s J n F 1 b 3 Q 7 U 2 V j d G l v b j E v R 3 J v d 3 R o X 1 J h d G V z X 1 R h Y m x l L 0 N o Y W 5 n Z W Q g V H l w Z S 5 7 Q 2 h h c m 0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H c m 9 3 d G h f U m F 0 Z X N f V G F i b G U v Q 2 h h b m d l Z C B U e X B l L n t O Y W 1 l L D B 9 J n F 1 b 3 Q 7 L C Z x d W 9 0 O 1 N l Y 3 R p b 2 4 x L 0 d y b 3 d 0 a F 9 S Y X R l c 1 9 U Y W J s Z S 9 D a G F u Z 2 V k I F R 5 c G U u e 0 h v d X N l L D F 9 J n F 1 b 3 Q 7 L C Z x d W 9 0 O 1 N l Y 3 R p b 2 4 x L 0 d y b 3 d 0 a F 9 S Y X R l c 1 9 U Y W J s Z S 9 D a G F u Z 2 V k I F R 5 c G U u e 0 1 h a W 4 g U 2 t p b G w g M S w y f S Z x d W 9 0 O y w m c X V v d D t T Z W N 0 a W 9 u M S 9 H c m 9 3 d G h f U m F 0 Z X N f V G F i b G U v Q 2 h h b m d l Z C B U e X B l L n t N Y W l u I F N r a W x s I D I s M 3 0 m c X V v d D s s J n F 1 b 3 Q 7 U 2 V j d G l v b j E v R 3 J v d 3 R o X 1 J h d G V z X 1 R h Y m x l L 0 N o Y W 5 n Z W Q g V H l w Z S 5 7 T W F p b i B T a 2 l s b C A z L D R 9 J n F 1 b 3 Q 7 L C Z x d W 9 0 O 1 N l Y 3 R p b 2 4 x L 0 d y b 3 d 0 a F 9 S Y X R l c 1 9 U Y W J s Z S 9 D a G F u Z 2 V k I F R 5 c G U u e 0 1 h a W 4 g U 2 t p b G w g N C w 1 f S Z x d W 9 0 O y w m c X V v d D t T Z W N 0 a W 9 u M S 9 H c m 9 3 d G h f U m F 0 Z X N f V G F i b G U v Q 2 h h b m d l Z C B U e X B l L n t N Y W l u I F N r a W x s I D U s N n 0 m c X V v d D s s J n F 1 b 3 Q 7 U 2 V j d G l v b j E v R 3 J v d 3 R o X 1 J h d G V z X 1 R h Y m x l L 0 N o Y W 5 n Z W Q g V H l w Z S 5 7 U 3 V i I F N r a W x s I D E s N 3 0 m c X V v d D s s J n F 1 b 3 Q 7 U 2 V j d G l v b j E v R 3 J v d 3 R o X 1 J h d G V z X 1 R h Y m x l L 0 N o Y W 5 n Z W Q g V H l w Z S 5 7 U 3 V i I F N r a W x s I D I s O H 0 m c X V v d D s s J n F 1 b 3 Q 7 U 2 V j d G l v b j E v R 3 J v d 3 R o X 1 J h d G V z X 1 R h Y m x l L 0 N o Y W 5 n Z W Q g V H l w Z S 5 7 S H A s O X 0 m c X V v d D s s J n F 1 b 3 Q 7 U 2 V j d G l v b j E v R 3 J v d 3 R o X 1 J h d G V z X 1 R h Y m x l L 0 N o Y W 5 n Z W Q g V H l w Z S 5 7 U 3 R y L D E w f S Z x d W 9 0 O y w m c X V v d D t T Z W N 0 a W 9 u M S 9 H c m 9 3 d G h f U m F 0 Z X N f V G F i b G U v Q 2 h h b m d l Z C B U e X B l L n t N Y W c s M T F 9 J n F 1 b 3 Q 7 L C Z x d W 9 0 O 1 N l Y 3 R p b 2 4 x L 0 d y b 3 d 0 a F 9 S Y X R l c 1 9 U Y W J s Z S 9 D a G F u Z 2 V k I F R 5 c G U u e 0 R l e C w x M n 0 m c X V v d D s s J n F 1 b 3 Q 7 U 2 V j d G l v b j E v R 3 J v d 3 R o X 1 J h d G V z X 1 R h Y m x l L 0 N o Y W 5 n Z W Q g V H l w Z S 5 7 U 3 B k L D E z f S Z x d W 9 0 O y w m c X V v d D t T Z W N 0 a W 9 u M S 9 H c m 9 3 d G h f U m F 0 Z X N f V G F i b G U v Q 2 h h b m d l Z C B U e X B l L n t M d W N r L D E 0 f S Z x d W 9 0 O y w m c X V v d D t T Z W N 0 a W 9 u M S 9 H c m 9 3 d G h f U m F 0 Z X N f V G F i b G U v Q 2 h h b m d l Z C B U e X B l L n t E Z W Y s M T V 9 J n F 1 b 3 Q 7 L C Z x d W 9 0 O 1 N l Y 3 R p b 2 4 x L 0 d y b 3 d 0 a F 9 S Y X R l c 1 9 U Y W J s Z S 9 D a G F u Z 2 V k I F R 5 c G U u e 1 J l c y w x N n 0 m c X V v d D s s J n F 1 b 3 Q 7 U 2 V j d G l v b j E v R 3 J v d 3 R o X 1 J h d G V z X 1 R h Y m x l L 0 N o Y W 5 n Z W Q g V H l w Z S 5 7 T W 9 2 L D E 3 f S Z x d W 9 0 O y w m c X V v d D t T Z W N 0 a W 9 u M S 9 H c m 9 3 d G h f U m F 0 Z X N f V G F i b G U v Q 2 h h b m d l Z C B U e X B l L n t D a G F y b S w x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3 J v d 3 R o X 1 J h d G V z X 1 R h Y m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d 0 a F 9 S Y X R l c 1 9 U Y W J s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L t m h M n c M R q K M 2 E m / g G Z P A A A A A A I A A A A A A B B m A A A A A Q A A I A A A A O n Y A J q P J q g 9 X C X L N t F V B H + 9 w F s O I p D 0 E l Y / U S r q i K N d A A A A A A 6 A A A A A A g A A I A A A A J Q 8 p J I G P V B c i 7 O U M z z X H 3 V 8 H k W W W G q N F B 0 2 M n g S C E V U U A A A A E i y o s L Y v d k 0 V d j Q h / 1 D Q E e k d v a M o 0 C H F m T R 0 L 3 P Q j l t S L R 5 n J 0 K n R Z N 2 j k T e v C t Y z s q U E M / h 7 v c n D a 5 r c D g u t k 0 r b K k i u D v S 9 D S e 8 n w k o 0 M Q A A A A L q 9 W h G J G e a M G q q Z T S h q P g j i l L k Q z j 6 G m V e N G b h d F U t F M V e Y B 3 S O v I S F i f e B G g V / x f A T L K a g O y D H D R 4 l O H a T T M I = < / D a t a M a s h u p > 
</file>

<file path=customXml/itemProps1.xml><?xml version="1.0" encoding="utf-8"?>
<ds:datastoreItem xmlns:ds="http://schemas.openxmlformats.org/officeDocument/2006/customXml" ds:itemID="{66A3E88B-ED1D-4E4C-B420-FFE97044C7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Stats_Calc</vt:lpstr>
      <vt:lpstr>Level_Stats</vt:lpstr>
      <vt:lpstr>Base_Stats</vt:lpstr>
      <vt:lpstr>Growth_Rates</vt:lpstr>
      <vt:lpstr>Class_Growths</vt:lpstr>
      <vt:lpstr>Data_Validations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2019-08-12T04:54:58Z</dcterms:created>
  <dcterms:modified xsi:type="dcterms:W3CDTF">2019-08-14T07:28:15Z</dcterms:modified>
</cp:coreProperties>
</file>