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To-do" sheetId="3" r:id="rId1"/>
    <sheet name="Main" sheetId="1" r:id="rId2"/>
    <sheet name="Code" sheetId="2" state="hidden" r:id="rId3"/>
  </sheets>
  <definedNames>
    <definedName name="Aumaua">Code!$B$15:$C$15</definedName>
    <definedName name="Dwarf">Code!$B$16:$C$16</definedName>
    <definedName name="Elf">Code!$B$17:$C$17</definedName>
    <definedName name="Godlike">Code!$B$18:$E$18</definedName>
    <definedName name="Human">Code!$B$19:$D$19</definedName>
    <definedName name="Orlan">Code!$B$20:$C$20</definedName>
    <definedName name="Gender">Code!$A$14:$B$14</definedName>
    <definedName name="Race">Code!$A$15:$A$20</definedName>
    <definedName name="Class">Code!$A$1:$A$12</definedName>
    <definedName name="Barbarian">Code!$C$1:$G$1</definedName>
    <definedName name="Chanter">Code!$C$2:$G$2</definedName>
    <definedName name="Cipher">Code!$C$3:$G$3</definedName>
    <definedName name="Druid">Code!$C$4:$H$4</definedName>
    <definedName name="Fighter">Code!$C$5:$G$5</definedName>
    <definedName name="Monk">Code!$C$6:$G$6</definedName>
    <definedName name="Paladin">Code!$C$7:$H$7</definedName>
    <definedName name="Priest">Code!$C$8:$I$8</definedName>
    <definedName name="Ranger">Code!$C$9:$G$9</definedName>
    <definedName name="Rogue">Code!$C$10:$G$10</definedName>
    <definedName name="Wizard">Code!$C$11:$I$11</definedName>
    <definedName name="None">Code!$A$12</definedName>
    <definedName name="Culture">Code!$B$21:$H$21</definedName>
    <definedName name="Aedyr">Code!$B$22:$B$31</definedName>
    <definedName name="Deadfire_Archipelago">Code!$C$22:$C$31</definedName>
    <definedName name="Ixamitl_Plains">Code!$D$22:$D$30</definedName>
    <definedName name="Old_Vailia">Code!$E$22:$E$31</definedName>
    <definedName name="Rauatai">Code!$F$22:$F$30</definedName>
    <definedName name="The_Living_Lands">Code!$G$22:$G$29</definedName>
    <definedName name="The_White_that_Wends">Code!$H$22:$H$28</definedName>
    <definedName name="Multiclass">Code!$I$1:$I$2</definedName>
    <definedName name="_">Code!$I$8</definedName>
  </definedNames>
  <calcPr calcId="144525"/>
</workbook>
</file>

<file path=xl/sharedStrings.xml><?xml version="1.0" encoding="utf-8"?>
<sst xmlns="http://schemas.openxmlformats.org/spreadsheetml/2006/main" count="208" uniqueCount="153">
  <si>
    <t>Date</t>
  </si>
  <si>
    <t>Description</t>
  </si>
  <si>
    <t>21/10/2022</t>
  </si>
  <si>
    <t>Release Alpha</t>
  </si>
  <si>
    <t>Fix Point Allocation</t>
  </si>
  <si>
    <t>Class Abilities Information</t>
  </si>
  <si>
    <t>Leveling System</t>
  </si>
  <si>
    <t>Gender</t>
  </si>
  <si>
    <t>Male</t>
  </si>
  <si>
    <t>Might</t>
  </si>
  <si>
    <t>Constitution</t>
  </si>
  <si>
    <t>Dexterity</t>
  </si>
  <si>
    <t>Perception</t>
  </si>
  <si>
    <t>Intellect</t>
  </si>
  <si>
    <t>Resolve</t>
  </si>
  <si>
    <t>Race</t>
  </si>
  <si>
    <t>Human</t>
  </si>
  <si>
    <t>Meadow</t>
  </si>
  <si>
    <t>Racial</t>
  </si>
  <si>
    <t>Culture</t>
  </si>
  <si>
    <t>Aedyr</t>
  </si>
  <si>
    <t>Cultural</t>
  </si>
  <si>
    <t>Multiclass</t>
  </si>
  <si>
    <t>Yes</t>
  </si>
  <si>
    <t>Class</t>
  </si>
  <si>
    <t>Fighter</t>
  </si>
  <si>
    <t>Allocate</t>
  </si>
  <si>
    <t>Monk</t>
  </si>
  <si>
    <t>Total</t>
  </si>
  <si>
    <t>Class:</t>
  </si>
  <si>
    <t>Remaining Points:</t>
  </si>
  <si>
    <t>Alchemy</t>
  </si>
  <si>
    <t>Arcana</t>
  </si>
  <si>
    <t>Athletics</t>
  </si>
  <si>
    <t>Explosives</t>
  </si>
  <si>
    <t>Mechanics</t>
  </si>
  <si>
    <t>Sleight of Hand</t>
  </si>
  <si>
    <t>Stealth</t>
  </si>
  <si>
    <t>Background</t>
  </si>
  <si>
    <t>Hunter</t>
  </si>
  <si>
    <t>Bluff</t>
  </si>
  <si>
    <t>Diplomacy</t>
  </si>
  <si>
    <t>History</t>
  </si>
  <si>
    <t>Insight</t>
  </si>
  <si>
    <t>Intimidate</t>
  </si>
  <si>
    <t>Metaphysics</t>
  </si>
  <si>
    <t>Religion</t>
  </si>
  <si>
    <t>Streetwise</t>
  </si>
  <si>
    <t>Survival</t>
  </si>
  <si>
    <t>Barbarian</t>
  </si>
  <si>
    <t>Berserker</t>
  </si>
  <si>
    <t>Corpse-Eater</t>
  </si>
  <si>
    <t>Mage Slayer</t>
  </si>
  <si>
    <t>Fury Shaper</t>
  </si>
  <si>
    <t>Chanter</t>
  </si>
  <si>
    <t>Beckoner</t>
  </si>
  <si>
    <t>Skald</t>
  </si>
  <si>
    <t>Troubadour</t>
  </si>
  <si>
    <t>Bellower</t>
  </si>
  <si>
    <t>No</t>
  </si>
  <si>
    <t>Cipher</t>
  </si>
  <si>
    <t>Ascendant</t>
  </si>
  <si>
    <t>Beguiler</t>
  </si>
  <si>
    <t>Soul Blade</t>
  </si>
  <si>
    <t>Psion</t>
  </si>
  <si>
    <t>Druid</t>
  </si>
  <si>
    <t>Fury</t>
  </si>
  <si>
    <t>Lifegiver</t>
  </si>
  <si>
    <t>Shifter</t>
  </si>
  <si>
    <t>Animist</t>
  </si>
  <si>
    <t>Ancient</t>
  </si>
  <si>
    <t>Black Jacket</t>
  </si>
  <si>
    <t>Devoted</t>
  </si>
  <si>
    <t>Unbroken</t>
  </si>
  <si>
    <t>Tactician</t>
  </si>
  <si>
    <t>Helwalker</t>
  </si>
  <si>
    <t>Nalpazca</t>
  </si>
  <si>
    <t>Shattered Pillar</t>
  </si>
  <si>
    <t>Forbidden Fist</t>
  </si>
  <si>
    <t>Paladin</t>
  </si>
  <si>
    <t>Bleak Walkers</t>
  </si>
  <si>
    <t>Darcozzi Paladini</t>
  </si>
  <si>
    <t>Goldpact Knights</t>
  </si>
  <si>
    <t>The Shieldbearers of St. Elcga</t>
  </si>
  <si>
    <t>The Steel Garrote</t>
  </si>
  <si>
    <t>Priest</t>
  </si>
  <si>
    <t>Berath</t>
  </si>
  <si>
    <t>Eothas</t>
  </si>
  <si>
    <t>Magran</t>
  </si>
  <si>
    <t>Skaen</t>
  </si>
  <si>
    <t>Wael</t>
  </si>
  <si>
    <t>Woedica</t>
  </si>
  <si>
    <t>_</t>
  </si>
  <si>
    <t>Ranger</t>
  </si>
  <si>
    <t>Sharpshooter</t>
  </si>
  <si>
    <t>Ghost Heart</t>
  </si>
  <si>
    <t>Stalker</t>
  </si>
  <si>
    <t>Arcane Archer</t>
  </si>
  <si>
    <t>Rogue</t>
  </si>
  <si>
    <t>Assassin</t>
  </si>
  <si>
    <t>Streetfighter</t>
  </si>
  <si>
    <t>Trickster</t>
  </si>
  <si>
    <t>Debonaire</t>
  </si>
  <si>
    <t>Wizard</t>
  </si>
  <si>
    <t>Conjurer</t>
  </si>
  <si>
    <t>Enchanter</t>
  </si>
  <si>
    <t>Evoker</t>
  </si>
  <si>
    <t>Illusionist</t>
  </si>
  <si>
    <t>Transmuter</t>
  </si>
  <si>
    <t>Blood Mage</t>
  </si>
  <si>
    <t>None</t>
  </si>
  <si>
    <t>Female</t>
  </si>
  <si>
    <t>Aumaua</t>
  </si>
  <si>
    <t>Coastal</t>
  </si>
  <si>
    <t>Island</t>
  </si>
  <si>
    <t>Dwarf</t>
  </si>
  <si>
    <t>Boreal</t>
  </si>
  <si>
    <t>Mountain</t>
  </si>
  <si>
    <t>Elf</t>
  </si>
  <si>
    <t>Pale</t>
  </si>
  <si>
    <t>Wood</t>
  </si>
  <si>
    <t>Godlike</t>
  </si>
  <si>
    <t>Nature</t>
  </si>
  <si>
    <t>Death</t>
  </si>
  <si>
    <t>Fire</t>
  </si>
  <si>
    <t>Moon</t>
  </si>
  <si>
    <t>Ocean</t>
  </si>
  <si>
    <t>Savanna</t>
  </si>
  <si>
    <t>Orlan</t>
  </si>
  <si>
    <t>Hearth</t>
  </si>
  <si>
    <t>Wild</t>
  </si>
  <si>
    <t>Deadfire Archipelago</t>
  </si>
  <si>
    <t>Ixamitl Plains</t>
  </si>
  <si>
    <t>Old Vailia</t>
  </si>
  <si>
    <t>Rauatai</t>
  </si>
  <si>
    <t>The Living Lands</t>
  </si>
  <si>
    <t>The White that Wends</t>
  </si>
  <si>
    <t>Aristocrat</t>
  </si>
  <si>
    <t>Colonist</t>
  </si>
  <si>
    <t>Clergy</t>
  </si>
  <si>
    <t>Drifter</t>
  </si>
  <si>
    <t>Dissident</t>
  </si>
  <si>
    <t>Artist</t>
  </si>
  <si>
    <t>Explorer</t>
  </si>
  <si>
    <t>Laborer</t>
  </si>
  <si>
    <t>Mercenary</t>
  </si>
  <si>
    <t>Merchant</t>
  </si>
  <si>
    <t>Mystic</t>
  </si>
  <si>
    <t>Philosopher</t>
  </si>
  <si>
    <t>Scholar</t>
  </si>
  <si>
    <t>Scientist</t>
  </si>
  <si>
    <t>Slave</t>
  </si>
  <si>
    <t>Raider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</si>
</sst>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5655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9" borderId="8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3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/>
    <xf numFmtId="0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5" borderId="1" xfId="0" applyFill="1" applyBorder="1" applyProtection="1">
      <alignment vertical="center"/>
    </xf>
    <xf numFmtId="0" fontId="0" fillId="0" borderId="1" xfId="0" applyFont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10" borderId="1" xfId="0" applyNumberFormat="1" applyFill="1" applyBorder="1" applyProtection="1">
      <alignment vertical="center"/>
    </xf>
    <xf numFmtId="0" fontId="0" fillId="3" borderId="1" xfId="0" applyFill="1" applyBorder="1" applyProtection="1">
      <alignment vertical="center"/>
    </xf>
    <xf numFmtId="0" fontId="0" fillId="9" borderId="2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vertical="center"/>
    </xf>
    <xf numFmtId="0" fontId="0" fillId="0" borderId="1" xfId="0" applyFill="1" applyBorder="1" applyProtection="1">
      <alignment vertical="center"/>
    </xf>
    <xf numFmtId="0" fontId="0" fillId="0" borderId="1" xfId="0" applyFill="1" applyBorder="1" applyProtection="1">
      <alignment vertical="center"/>
      <protection locked="0"/>
    </xf>
    <xf numFmtId="0" fontId="0" fillId="9" borderId="1" xfId="0" applyFill="1" applyBorder="1" applyAlignment="1" applyProtection="1">
      <alignment vertical="center"/>
      <protection locked="0"/>
    </xf>
    <xf numFmtId="0" fontId="0" fillId="10" borderId="1" xfId="0" applyFill="1" applyBorder="1" applyAlignment="1" applyProtection="1">
      <alignment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1" xfId="0" applyFill="1" applyBorder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565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1" sqref="A1"/>
    </sheetView>
  </sheetViews>
  <sheetFormatPr defaultColWidth="15.7777777777778" defaultRowHeight="35" customHeight="1" outlineLevelRow="4" outlineLevelCol="1"/>
  <cols>
    <col min="1" max="1" width="15.7777777777778" style="28" customWidth="1"/>
    <col min="2" max="2" width="15.7777777777778" style="29" customWidth="1"/>
    <col min="3" max="16384" width="15.7777777777778" style="28" customWidth="1"/>
  </cols>
  <sheetData>
    <row r="1" customHeight="1" spans="1:2">
      <c r="A1" s="28" t="s">
        <v>0</v>
      </c>
      <c r="B1" s="29" t="s">
        <v>1</v>
      </c>
    </row>
    <row r="2" customHeight="1" spans="1:2">
      <c r="A2" s="28" t="s">
        <v>2</v>
      </c>
      <c r="B2" s="30" t="s">
        <v>3</v>
      </c>
    </row>
    <row r="3" customHeight="1" spans="2:2">
      <c r="B3" s="29" t="s">
        <v>4</v>
      </c>
    </row>
    <row r="4" customHeight="1" spans="2:2">
      <c r="B4" s="29" t="s">
        <v>5</v>
      </c>
    </row>
    <row r="5" customHeight="1" spans="2:2">
      <c r="B5" s="29" t="s">
        <v>6</v>
      </c>
    </row>
  </sheetData>
  <sheetProtection password="E147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C6" sqref="C6"/>
    </sheetView>
  </sheetViews>
  <sheetFormatPr defaultColWidth="8.88888888888889" defaultRowHeight="14.4"/>
  <cols>
    <col min="1" max="1" width="11.4444444444444" style="13" customWidth="1"/>
    <col min="2" max="2" width="19.3333333333333" style="13" customWidth="1"/>
    <col min="3" max="3" width="24.5555555555556" style="13" customWidth="1"/>
    <col min="4" max="4" width="7.77777777777778" style="13" customWidth="1"/>
    <col min="5" max="5" width="10.6666666666667" style="13" customWidth="1"/>
    <col min="6" max="6" width="8.55555555555556" style="13" customWidth="1"/>
    <col min="7" max="8" width="9.77777777777778" style="13" customWidth="1"/>
    <col min="9" max="9" width="13.1111111111111" style="13" customWidth="1"/>
    <col min="10" max="10" width="8.55555555555556" style="13" customWidth="1"/>
    <col min="11" max="11" width="9.44444444444444" style="13" customWidth="1"/>
    <col min="12" max="12" width="10.2222222222222" style="13" customWidth="1"/>
    <col min="13" max="13" width="7.44444444444444" style="13" customWidth="1"/>
    <col min="14" max="14" width="7" style="13" customWidth="1"/>
    <col min="15" max="15" width="10" style="13" customWidth="1"/>
    <col min="16" max="16" width="12" style="13" customWidth="1"/>
    <col min="17" max="17" width="8.11111111111111" style="13" customWidth="1"/>
    <col min="18" max="18" width="10.2222222222222" style="13" customWidth="1"/>
    <col min="19" max="19" width="7.88888888888889" style="13" customWidth="1"/>
    <col min="20" max="16384" width="8.88888888888889" style="13"/>
  </cols>
  <sheetData>
    <row r="1" spans="1:12">
      <c r="A1" s="14" t="s">
        <v>7</v>
      </c>
      <c r="B1" s="13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/>
      <c r="K1" s="14"/>
      <c r="L1" s="14"/>
    </row>
    <row r="2" spans="1:12">
      <c r="A2" s="14" t="s">
        <v>15</v>
      </c>
      <c r="B2" s="13" t="s">
        <v>16</v>
      </c>
      <c r="C2" s="13" t="s">
        <v>17</v>
      </c>
      <c r="D2" s="15">
        <f>IF(B2="Aumaua",2,IF(B2="Dwarf",2,IF(B2="Human",1,IF(B2="Orlan",-1,0))))</f>
        <v>1</v>
      </c>
      <c r="E2" s="15">
        <f>IF(B2="Dwarf",1,0)</f>
        <v>0</v>
      </c>
      <c r="F2" s="15">
        <f>IF(B2="Dwarf",-1,IF(B2="Elf",1,IF(B2="Godlike",1,0)))</f>
        <v>0</v>
      </c>
      <c r="G2" s="15">
        <f>IF(B2="Elf",1,IF(B2="Orlan",2,0))</f>
        <v>0</v>
      </c>
      <c r="H2" s="15">
        <f>IF(B2="Godlike",1,0)</f>
        <v>0</v>
      </c>
      <c r="I2" s="15">
        <f>IF(B2="Human",1,IF(B2="Orlan",1,0))</f>
        <v>1</v>
      </c>
      <c r="J2" s="21" t="s">
        <v>18</v>
      </c>
      <c r="K2" s="14"/>
      <c r="L2" s="14"/>
    </row>
    <row r="3" spans="1:13">
      <c r="A3" s="14" t="s">
        <v>19</v>
      </c>
      <c r="B3" s="13" t="s">
        <v>20</v>
      </c>
      <c r="D3" s="15">
        <f>IF(B3="The Living Lands",1,0)</f>
        <v>0</v>
      </c>
      <c r="E3" s="15">
        <f>IF(B3="Rauatai",1,0)</f>
        <v>0</v>
      </c>
      <c r="F3" s="15">
        <f>IF(B3="Deadfire Archipelago",1,0)</f>
        <v>0</v>
      </c>
      <c r="G3" s="15">
        <f>IF(B3="The White that Wends",1,0)</f>
        <v>0</v>
      </c>
      <c r="H3" s="15">
        <f>IF(B3="Old Vailia",1,0)</f>
        <v>0</v>
      </c>
      <c r="I3" s="15">
        <f>IF(B3="Aedyr",1,IF(B3="Ixamitl Plains",1,0))</f>
        <v>1</v>
      </c>
      <c r="J3" s="21" t="s">
        <v>21</v>
      </c>
      <c r="K3" s="22"/>
      <c r="L3" s="22"/>
      <c r="M3" s="23"/>
    </row>
    <row r="4" spans="1:12">
      <c r="A4" s="14" t="s">
        <v>22</v>
      </c>
      <c r="B4" s="13" t="s">
        <v>23</v>
      </c>
      <c r="D4" s="14"/>
      <c r="E4" s="14"/>
      <c r="F4" s="14"/>
      <c r="G4" s="14"/>
      <c r="H4" s="14"/>
      <c r="I4" s="14"/>
      <c r="J4" s="14"/>
      <c r="K4" s="14"/>
      <c r="L4" s="14"/>
    </row>
    <row r="5" spans="1:12">
      <c r="A5" s="14" t="s">
        <v>24</v>
      </c>
      <c r="B5" s="16" t="s">
        <v>25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24" t="s">
        <v>26</v>
      </c>
      <c r="K5" s="14"/>
      <c r="L5" s="14"/>
    </row>
    <row r="6" spans="1:12">
      <c r="A6" s="14" t="str">
        <f>IF(B4="Yes","Class","_")</f>
        <v>Class</v>
      </c>
      <c r="B6" s="13" t="s">
        <v>27</v>
      </c>
      <c r="C6" s="13"/>
      <c r="D6" s="18">
        <f t="shared" ref="D6:I6" si="0">SUM(D2:D5)+10</f>
        <v>11</v>
      </c>
      <c r="E6" s="18">
        <f t="shared" si="0"/>
        <v>10</v>
      </c>
      <c r="F6" s="18">
        <f t="shared" si="0"/>
        <v>10</v>
      </c>
      <c r="G6" s="18">
        <f t="shared" si="0"/>
        <v>10</v>
      </c>
      <c r="H6" s="18">
        <f t="shared" si="0"/>
        <v>10</v>
      </c>
      <c r="I6" s="18">
        <f t="shared" si="0"/>
        <v>12</v>
      </c>
      <c r="J6" s="25" t="s">
        <v>28</v>
      </c>
      <c r="K6" s="14"/>
      <c r="L6" s="14"/>
    </row>
    <row r="7" spans="1:12">
      <c r="A7" s="19" t="s">
        <v>29</v>
      </c>
      <c r="B7" s="19" t="str">
        <f>IF(Code!C13="",Code!C14,Code!C13)</f>
        <v>Brawler</v>
      </c>
      <c r="C7" s="19"/>
      <c r="D7" s="14"/>
      <c r="E7" s="14"/>
      <c r="F7" s="14"/>
      <c r="G7" s="14"/>
      <c r="H7" s="20" t="s">
        <v>30</v>
      </c>
      <c r="I7" s="26"/>
      <c r="J7" s="27">
        <f>15-SUM(D5:I5)</f>
        <v>15</v>
      </c>
      <c r="K7" s="14"/>
      <c r="L7" s="14"/>
    </row>
    <row r="8" spans="1:12">
      <c r="A8" s="14"/>
      <c r="D8" s="14" t="s">
        <v>31</v>
      </c>
      <c r="E8" s="14" t="s">
        <v>32</v>
      </c>
      <c r="F8" s="14" t="s">
        <v>33</v>
      </c>
      <c r="G8" s="14" t="s">
        <v>34</v>
      </c>
      <c r="H8" s="14" t="s">
        <v>35</v>
      </c>
      <c r="I8" s="14" t="s">
        <v>36</v>
      </c>
      <c r="J8" s="14" t="s">
        <v>37</v>
      </c>
      <c r="K8" s="14"/>
      <c r="L8" s="14"/>
    </row>
    <row r="9" spans="1:12">
      <c r="A9" s="14" t="s">
        <v>38</v>
      </c>
      <c r="B9" s="13" t="s">
        <v>39</v>
      </c>
      <c r="D9" s="14">
        <f>IF($B$9="Hunter",1,IF($B$9="Colonist",1,0))+IF($B$4="No",IF($B$5="Druid",2,IF($B$5="Monk",2,IF($B$5="Priest",2,IF($B$5="Ranger",2,0)))),IF($B$5="Druid",1,IF($B$5="Monk",1,IF($B$5="Priest",1,IF($B$5="Ranger",1,0)))))+IF($B$4="Yes",IF($B$6="Druid",1,IF($B$6="Monk",1,IF($B$6="Priest",1,IF($B$6="Ranger",1,0)))),0)</f>
        <v>2</v>
      </c>
      <c r="E9" s="14">
        <f>IF($B$9="Mystic",1,IF($B$9="Scholar",1,IF($B$9="Scientist",1,0)))+IF($B$4="No",IF($B$5="Chanter",2,IF($B$5="Paladin",2,IF($B$5="Priest",2,IF($B$5="Wizard",2,0)))),IF($B$5="Chanter",1,IF($B$5="Paladin",1,IF($B$5="Priest",1,IF($B$5="Wizard",1,0)))))+IF($B$4="Yes",IF($B$6="Chanter",1,IF($B$6="Paladin",1,IF($B$6="Priest",1,IF($B$6="Wizard",1,0)))),0)</f>
        <v>0</v>
      </c>
      <c r="F9" s="14">
        <f>IF($B$9="Laborer",2,IF($B$9="Mercenary",1,IF($B$9="Slave",1,IF($B$9="Colonist",1,IF($B$9="Raider",1,0)))))+IF($B$4="No",IF($B$5="Fighter",2,IF($B$5="Monk",2,IF($B$5="Paladin",2,IF($B$5="Barbarian",2,0)))),IF($B$5="Fighter",1,IF($B$5="Monk",1,IF($B$5="Paladin",1,IF($B$5="Barbarian",1,0)))))+IF($B$4="Yes",IF($B$6="Fighter",1,IF($B$6="Monk",1,IF($B$6="Paladin",1,IF($B$6="Barbarian",1,0)))),0)</f>
        <v>2</v>
      </c>
      <c r="G9" s="14">
        <f>IF($B$9="Scientist",1,0)+IF($B$4="No",IF($B$5="Fighter",2,IF($B$5="Druid",2,IF($B$5="Wizard",2,0))),IF($B$5="Fighter",1,IF($B$5="Druid",1,IF($B$5="Wizard",1,0))))+IF($B$4="Yes",IF($B$6="Fighter",1,IF($B$6="Druid",1,IF($B$6="Wizard",1,0))),0)</f>
        <v>1</v>
      </c>
      <c r="H9" s="14">
        <f>IF($B$9="Artist",1,IF($B$9="Hunter",1,0))+IF($B$4="No",IF($B$5="Cipher",2,IF($B$5="Rogue",2,0)),IF($B$5="Cipher",1,IF($B$5="Rogue",1,0)))+IF($B$4="Yes",IF($B$6="Cipher",1,IF($B$6="Rogue",1,0)),0)</f>
        <v>1</v>
      </c>
      <c r="I9" s="14">
        <f>IF($B$9="Drifter",1,0)+IF($B$4="No",IF($B$5="Cipher",2,IF($B$5="Chanter",2,0)),IF($B$5="Cipher",1,IF($B$5="Chanter",1,0)))+IF($B$4="Yes",IF($B$6="Cipher",1,IF($B$6="Chanter",1,0)),0)</f>
        <v>0</v>
      </c>
      <c r="J9" s="14">
        <f>IF($B$9="Dissident",1,IF($B$9="Raider",1,0))+IF($B$4="No",IF($B$5="Ranger",2,IF($B$5="Rogue",2,0)),IF($B$5="Ranger",1,IF($B$5="Rogue",1,0)))+IF($B$4="Yes",IF($B$6="Ranger",1,IF($B$6="Rogue",1,0)),)</f>
        <v>0</v>
      </c>
      <c r="K9" s="14"/>
      <c r="L9" s="14"/>
    </row>
    <row r="10" spans="4:12"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  <c r="J10" s="14" t="s">
        <v>46</v>
      </c>
      <c r="K10" s="14" t="s">
        <v>47</v>
      </c>
      <c r="L10" s="14" t="s">
        <v>48</v>
      </c>
    </row>
    <row r="11" spans="4:12">
      <c r="D11" s="14">
        <f>IF($B$9="Aristocrat",1,IF($B$9="Drifter",1,IF($B$9="Merchant",1,0)))+IF($B$4="No",IF($B$5="Chanter",2,IF($B$5="Cipher",2,IF($B$5="Ranger",2,IF($B$5="Rogue",2,0)))),IF($B$5="Chanter",1,IF($B$5="Cipher",1,IF($B$5="Ranger",1,IF($B$5="Rogue",1,0)))))+IF($B$4="Yes",IF($B$6="Chanter",1,IF($B$6="Cipher",1,IF($B$6="Ranger",1,IF($B$6="Rogue",1,0)))),0)</f>
        <v>0</v>
      </c>
      <c r="E11" s="14">
        <f>IF($B$9="Aristocrat",1,IF($B$9="Explorer",1,IF($B$9="Merchant",1,0)))+IF($B$4="No",IF($B$5="Chanter",2,IF($B$5="Paladin",2,IF($B$5="Ranger",2,IF($B$5="Priest",2,0)))),IF($B$5="Chanter",1,IF($B$5="Paladin",1,IF($B$5="Ranger",1,IF($B$5="Priest",1,0)))))+IF($B$4="Yes",IF($B$6="Chanter",1,IF($B$6="Paladin",1,IF($B$6="Ranger",1,IF($B$6="Priest",1,0)))),0)</f>
        <v>0</v>
      </c>
      <c r="F11" s="14">
        <f>IF($B$9="Artist",1,IF($B$9="Explorer",1,IF($B$9="Dissident",1,IF($B$9="Scholar",1,0))))+IF($B$4="No",IF($B$5="Chanter",2,IF($B$5="Priest",2,IF($B$5="Wizard",2,IF($B$5="Barbarian",2,0)))),IF($B$5="Chanter",1,IF($B$5="Priest",1,IF($B$5="Wizard",1,IF($B$5="Barbarian",1,0)))))+IF($B$4="Yes",IF($B$6="Chanter",1,IF($B$6="Priest",1,IF($B$6="Wizard",1,IF($B$6="Barbarian",1,0)))),0)</f>
        <v>0</v>
      </c>
      <c r="G11" s="14">
        <f>IF($B$9="Artist",1,IF($B$9="Philosopher",2,0))+IF($B$4="No",IF($B$5="Cipher",2,IF($B$5="Monk",2,IF($B$5="Rogue",2,IF($B$5="Wizard",2,0)))),IF($B$5="Cipher",1,IF($B$5="Monk",1,IF($B$5="Rogue",1,IF($B$5="Wizard",1,0)))))+IF($B$4="Yes",IF($B$6="Cipher",1,IF($B$6="Monk",1,IF($B$6="Rogue",1,IF($B$6="Wizard",1,0)))),0)</f>
        <v>1</v>
      </c>
      <c r="H11" s="14">
        <f>IF($B$9="Aristocrat",1,IF($B$9="Dissident",1,IF($B$9="Mercenary",1,0)))+IF($B$4="No",IF($B$5="Fighter",2,IF($B$5="Paladin",2,IF($B$5="Barbarian",2,0))),IF($B$5="Fighter",1,IF($B$5="Paladin",1,IF($B$5="Barbarian",1,0))))+IF($B$4="Yes",IF($B$6="Fighter",1,IF($B$6="Paladin",1,IF($B$6="Barbarian",1,0))),0)</f>
        <v>1</v>
      </c>
      <c r="I11" s="14">
        <f>IF($B$9="Mystic",1,IF($B$9="Scholar",1,IF($B$9="Scientist",1,0)))+IF($B$4="No",IF($B$5="Cipher",2,IF($B$5="Druid",2,IF($B$5="Monk",2,IF($B$5="Wizard",2,0)))),IF($B$5="Cipher",1,IF($B$5="Druid",1,IF($B$5="Monk",1,IF($B$5="Wizard",1,0)))))+IF($B$4="Yes",IF($B$6="Cipher",1,IF($B$6="Druid",1,IF($B$6="Monk",1,IF($B$6="Wizard",1,0)))),0)</f>
        <v>1</v>
      </c>
      <c r="J11" s="14">
        <f>IF($B$9="Priest",2,IF($B$9="Mystic",1,IF($B$9="Clergy",2,0)))+IF($B$4="No",IF($B$5="Druid",2,IF($B$5="Monk",2,IF($B$5="Paladin",2,IF($B$5="Priest",2,0)))),IF($B$5="Druid",1,IF($B$5="Monk",1,IF($B$5="Paladin",1,IF($B$5="Priest",1,0)))))+IF($B$4="Yes",IF($B$6="Druid",1,IF($B$6="Monk",1,IF($B$6="Paladin",1,IF($B$6="Priest",1,0)))),0)</f>
        <v>1</v>
      </c>
      <c r="K11" s="14">
        <f>IF($B$9="Drifter",1,IF($B$9="Mercenary",1,IF($B$9="Merchant",1,IF($B$9="Slave",1,IF($B$9="Raider",1,0)))))+IF($B$4="No",IF($B$5="Fighter",2,IF($B$5="Rogue",2,0)),IF($B$5="Fighter",1,IF($B$5="Rogue",1,0)))+IF($B$4="Yes",IF($B$6="Fighter",1,IF($B$6="Rogue",1,0)),0)</f>
        <v>1</v>
      </c>
      <c r="L11" s="14">
        <f>IF($B$9="Colonist",1,IF($B$9="Explorer",1,IF($B$9="Hunter",1,IF($B$9="Slave",1,0))))+IF($B$4="No",IF($B$5="Fighter",2,IF($B$5="Druid",2,IF($B$5="Ranger",2,IF($B$5="Barbarian",2,0)))),IF($B$5="Fighter",1,IF($B$5="Druid",1,IF($B$5="Ranger",1,IF($B$5="Barbarian",1,0)))))+IF($B$4="Yes",IF($B$6="Fighter",1,IF($B$6="Druid",1,IF($B$6="Ranger",1,IF($B$6="Barbarian",1,0)))),0)</f>
        <v>2</v>
      </c>
    </row>
  </sheetData>
  <sheetProtection password="E147" sheet="1" objects="1"/>
  <mergeCells count="1">
    <mergeCell ref="H7:I7"/>
  </mergeCells>
  <dataValidations count="9">
    <dataValidation type="list" allowBlank="1" showInputMessage="1" showErrorMessage="1" sqref="B1">
      <formula1>INDIRECT("Gender")</formula1>
    </dataValidation>
    <dataValidation type="list" allowBlank="1" showInputMessage="1" showErrorMessage="1" sqref="B2">
      <formula1>INDIRECT("Race")</formula1>
    </dataValidation>
    <dataValidation type="list" allowBlank="1" showInputMessage="1" showErrorMessage="1" sqref="C2 B5">
      <formula1>INDIRECT(A2)</formula1>
    </dataValidation>
    <dataValidation type="list" allowBlank="1" showInputMessage="1" showErrorMessage="1" sqref="B3">
      <formula1>INDIRECT("Culture")</formula1>
    </dataValidation>
    <dataValidation type="list" allowBlank="1" showInputMessage="1" showErrorMessage="1" sqref="B4">
      <formula1>INDIRECT($A$4)</formula1>
    </dataValidation>
    <dataValidation type="list" allowBlank="1" showInputMessage="1" showErrorMessage="1" sqref="C5">
      <formula1>INDIRECT($B$5)</formula1>
    </dataValidation>
    <dataValidation type="list" allowBlank="1" showInputMessage="1" showErrorMessage="1" sqref="C6">
      <formula1>INDIRECT($B$6)</formula1>
    </dataValidation>
    <dataValidation type="list" allowBlank="1" showInputMessage="1" showErrorMessage="1" sqref="B6">
      <formula1>INDIRECT(SUBSTITUTE(A6,"_","_"))</formula1>
    </dataValidation>
    <dataValidation type="list" showInputMessage="1" showErrorMessage="1" sqref="B9">
      <formula1>INDIRECT(SUBSTITUTE(B3," ","_"))</formula1>
    </dataValidation>
  </dataValidations>
  <pageMargins left="0.75" right="0.75" top="1" bottom="1" header="0.5" footer="0.5"/>
  <pageSetup paperSize="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workbookViewId="0">
      <selection activeCell="A1" sqref="$A1:$XFD1048576"/>
    </sheetView>
  </sheetViews>
  <sheetFormatPr defaultColWidth="8.88888888888889" defaultRowHeight="14.4"/>
  <cols>
    <col min="1" max="1" width="8.88888888888889" style="1"/>
    <col min="2" max="2" width="10.5555555555556" style="1" customWidth="1"/>
    <col min="3" max="4" width="26.8888888888889" style="1" customWidth="1"/>
    <col min="5" max="5" width="15.8888888888889" style="1" customWidth="1"/>
    <col min="6" max="6" width="27.4444444444444" style="1" customWidth="1"/>
    <col min="7" max="7" width="16.6666666666667" style="1" customWidth="1"/>
    <col min="8" max="8" width="21" style="1" customWidth="1"/>
    <col min="9" max="9" width="14.5555555555556" style="1" customWidth="1"/>
    <col min="10" max="10" width="15.8888888888889" style="1" customWidth="1"/>
    <col min="11" max="11" width="16" style="1" customWidth="1"/>
    <col min="12" max="12" width="11.5555555555556" style="1" customWidth="1"/>
    <col min="13" max="16" width="8.88888888888889" style="1"/>
    <col min="17" max="17" width="14" style="1" customWidth="1"/>
    <col min="18" max="18" width="12.1111111111111" style="1" customWidth="1"/>
    <col min="19" max="19" width="14.1111111111111" style="1" customWidth="1"/>
    <col min="20" max="20" width="14.2222222222222" style="1" customWidth="1"/>
    <col min="21" max="16384" width="8.88888888888889" style="1"/>
  </cols>
  <sheetData>
    <row r="1" spans="1:11">
      <c r="A1" s="2" t="s">
        <v>49</v>
      </c>
      <c r="B1" s="1">
        <f>IF(OR(Main!$B$5=A1,Main!$B$6=A1),1,0)</f>
        <v>0</v>
      </c>
      <c r="C1" s="3" t="s">
        <v>50</v>
      </c>
      <c r="D1" s="3" t="s">
        <v>51</v>
      </c>
      <c r="E1" s="3" t="s">
        <v>52</v>
      </c>
      <c r="F1" s="3" t="s">
        <v>53</v>
      </c>
      <c r="G1" s="3"/>
      <c r="H1" s="3"/>
      <c r="I1" s="1" t="s">
        <v>23</v>
      </c>
      <c r="J1" s="1">
        <v>0</v>
      </c>
      <c r="K1" s="1">
        <f>IF(Main!$J$7&gt;=J1,J1,0)</f>
        <v>0</v>
      </c>
    </row>
    <row r="2" spans="1:11">
      <c r="A2" s="2" t="s">
        <v>54</v>
      </c>
      <c r="B2" s="1">
        <f>IF(OR(Main!$B$5=A2,Main!$B$6=A2),2,0)</f>
        <v>0</v>
      </c>
      <c r="C2" s="3" t="s">
        <v>55</v>
      </c>
      <c r="D2" s="3" t="s">
        <v>56</v>
      </c>
      <c r="E2" s="3" t="s">
        <v>57</v>
      </c>
      <c r="F2" s="3" t="s">
        <v>58</v>
      </c>
      <c r="G2" s="3"/>
      <c r="H2" s="3"/>
      <c r="I2" s="1" t="s">
        <v>59</v>
      </c>
      <c r="J2" s="1">
        <v>1</v>
      </c>
      <c r="K2" s="1">
        <f>IF(Main!$J$7&gt;=J2,J2,0)</f>
        <v>1</v>
      </c>
    </row>
    <row r="3" spans="1:11">
      <c r="A3" s="2" t="s">
        <v>60</v>
      </c>
      <c r="B3" s="1">
        <f>IF(OR(Main!$B$5=A3,Main!$B$6=A3),4,0)</f>
        <v>0</v>
      </c>
      <c r="C3" s="3" t="s">
        <v>61</v>
      </c>
      <c r="D3" s="3" t="s">
        <v>62</v>
      </c>
      <c r="E3" s="4" t="s">
        <v>63</v>
      </c>
      <c r="F3" s="4" t="s">
        <v>64</v>
      </c>
      <c r="G3" s="3"/>
      <c r="H3" s="3"/>
      <c r="J3" s="1">
        <v>2</v>
      </c>
      <c r="K3" s="1">
        <f>IF(Main!$J$7&gt;=J3,J3,0)</f>
        <v>2</v>
      </c>
    </row>
    <row r="4" spans="1:11">
      <c r="A4" s="2" t="s">
        <v>65</v>
      </c>
      <c r="B4" s="1">
        <f>IF(OR(Main!$B$5=A4,Main!$B$6=A4),8,0)</f>
        <v>0</v>
      </c>
      <c r="C4" s="3" t="s">
        <v>66</v>
      </c>
      <c r="D4" s="3" t="s">
        <v>67</v>
      </c>
      <c r="E4" s="3" t="s">
        <v>68</v>
      </c>
      <c r="F4" s="4" t="s">
        <v>69</v>
      </c>
      <c r="G4" s="3" t="s">
        <v>70</v>
      </c>
      <c r="H4" s="3"/>
      <c r="J4" s="1">
        <v>3</v>
      </c>
      <c r="K4" s="1">
        <f>IF(Main!$J$7&gt;=J4,J4,0)</f>
        <v>3</v>
      </c>
    </row>
    <row r="5" spans="1:11">
      <c r="A5" s="2" t="s">
        <v>25</v>
      </c>
      <c r="B5" s="1">
        <f>IF(OR(Main!$B$5=A5,Main!$B$6=A5),16,0)</f>
        <v>16</v>
      </c>
      <c r="C5" s="3" t="s">
        <v>71</v>
      </c>
      <c r="D5" s="3" t="s">
        <v>72</v>
      </c>
      <c r="E5" s="3" t="s">
        <v>73</v>
      </c>
      <c r="F5" s="4" t="s">
        <v>74</v>
      </c>
      <c r="G5" s="3"/>
      <c r="H5" s="3"/>
      <c r="J5" s="1">
        <v>4</v>
      </c>
      <c r="K5" s="1">
        <f>IF(Main!$J$7&gt;=J5,J5,0)</f>
        <v>4</v>
      </c>
    </row>
    <row r="6" spans="1:11">
      <c r="A6" s="2" t="s">
        <v>27</v>
      </c>
      <c r="B6" s="1">
        <f>IF(OR(Main!$B$5=A6,Main!$B$6=A6),32,0)</f>
        <v>32</v>
      </c>
      <c r="C6" s="3" t="s">
        <v>75</v>
      </c>
      <c r="D6" s="3" t="s">
        <v>76</v>
      </c>
      <c r="E6" s="3" t="s">
        <v>77</v>
      </c>
      <c r="F6" s="4" t="s">
        <v>78</v>
      </c>
      <c r="G6" s="3"/>
      <c r="H6" s="3"/>
      <c r="J6" s="1">
        <v>5</v>
      </c>
      <c r="K6" s="1">
        <f>IF(Main!$J$7&gt;=J6,J6,0)</f>
        <v>5</v>
      </c>
    </row>
    <row r="7" spans="1:11">
      <c r="A7" s="2" t="s">
        <v>79</v>
      </c>
      <c r="B7" s="1">
        <f>IF(OR(Main!$B$5=A7,Main!$B$6=A7),64,0)</f>
        <v>0</v>
      </c>
      <c r="C7" s="3" t="s">
        <v>80</v>
      </c>
      <c r="D7" s="3" t="s">
        <v>81</v>
      </c>
      <c r="E7" s="3" t="s">
        <v>82</v>
      </c>
      <c r="F7" s="4" t="s">
        <v>83</v>
      </c>
      <c r="G7" s="3" t="s">
        <v>84</v>
      </c>
      <c r="H7" s="3"/>
      <c r="J7" s="1">
        <v>6</v>
      </c>
      <c r="K7" s="1">
        <f>IF(Main!$J$7&gt;=J7,J7,0)</f>
        <v>6</v>
      </c>
    </row>
    <row r="8" spans="1:11">
      <c r="A8" s="2" t="s">
        <v>85</v>
      </c>
      <c r="B8" s="1">
        <f>IF(OR(Main!$B$5=A8,Main!$B$6=A8),128,0)</f>
        <v>0</v>
      </c>
      <c r="C8" s="3" t="s">
        <v>86</v>
      </c>
      <c r="D8" s="3" t="s">
        <v>87</v>
      </c>
      <c r="E8" s="3" t="s">
        <v>88</v>
      </c>
      <c r="F8" s="4" t="s">
        <v>89</v>
      </c>
      <c r="G8" s="3" t="s">
        <v>90</v>
      </c>
      <c r="H8" s="3" t="s">
        <v>91</v>
      </c>
      <c r="I8" s="1" t="s">
        <v>92</v>
      </c>
      <c r="J8" s="1">
        <v>7</v>
      </c>
      <c r="K8" s="1">
        <f>IF(Main!$J$7&gt;=J8,J8,0)</f>
        <v>7</v>
      </c>
    </row>
    <row r="9" spans="1:11">
      <c r="A9" s="2" t="s">
        <v>93</v>
      </c>
      <c r="B9" s="1">
        <f>IF(OR(Main!$B$5=A9,Main!$B$6=A9),256,0)</f>
        <v>0</v>
      </c>
      <c r="C9" s="3" t="s">
        <v>94</v>
      </c>
      <c r="D9" s="3" t="s">
        <v>95</v>
      </c>
      <c r="E9" s="3" t="s">
        <v>96</v>
      </c>
      <c r="F9" s="4" t="s">
        <v>97</v>
      </c>
      <c r="G9" s="3"/>
      <c r="H9" s="3"/>
      <c r="J9" s="1">
        <v>8</v>
      </c>
      <c r="K9" s="1">
        <f>IF(Main!$J$7&gt;=J9,J9,0)</f>
        <v>8</v>
      </c>
    </row>
    <row r="10" spans="1:10">
      <c r="A10" s="2" t="s">
        <v>98</v>
      </c>
      <c r="B10" s="1">
        <f>IF(OR(Main!$B$5=A10,Main!$B$6=A10),512,0)</f>
        <v>0</v>
      </c>
      <c r="C10" s="3" t="s">
        <v>99</v>
      </c>
      <c r="D10" s="3" t="s">
        <v>100</v>
      </c>
      <c r="E10" s="3" t="s">
        <v>101</v>
      </c>
      <c r="F10" s="4" t="s">
        <v>102</v>
      </c>
      <c r="G10" s="3"/>
      <c r="H10" s="3"/>
      <c r="J10" s="1">
        <v>9</v>
      </c>
    </row>
    <row r="11" spans="1:10">
      <c r="A11" s="2" t="s">
        <v>103</v>
      </c>
      <c r="B11" s="1">
        <f>IF(OR(Main!$B$5=A11,Main!$B$6=A11),1024,0)</f>
        <v>0</v>
      </c>
      <c r="C11" s="3" t="s">
        <v>104</v>
      </c>
      <c r="D11" s="3" t="s">
        <v>105</v>
      </c>
      <c r="E11" s="3" t="s">
        <v>106</v>
      </c>
      <c r="F11" s="4" t="s">
        <v>107</v>
      </c>
      <c r="G11" s="3" t="s">
        <v>108</v>
      </c>
      <c r="H11" s="3" t="s">
        <v>109</v>
      </c>
      <c r="J11" s="1">
        <v>10</v>
      </c>
    </row>
    <row r="12" spans="1:10">
      <c r="A12" s="2" t="s">
        <v>110</v>
      </c>
      <c r="B12" s="1">
        <f>IF(Main!$B$5=A12,0,0)</f>
        <v>0</v>
      </c>
      <c r="J12" s="1">
        <v>11</v>
      </c>
    </row>
    <row r="13" spans="1:10">
      <c r="A13" s="1" t="str">
        <f>""</f>
        <v/>
      </c>
      <c r="B13" s="5">
        <f>SUM(B1:B12)</f>
        <v>48</v>
      </c>
      <c r="C13" s="6" t="str">
        <f>IF(B13=1,"Barbarian",IF(B13=2,"Chanter",IF(B13=3,"Howler",IF(B13=4,"Cipher",IF(B13=5,"Witch",IF(B13=6,"Spiritualist",IF(B13=8,"Druid",IF(B13=9,"Tempest",IF(B13=10,"Theurge",IF(B13=12,"Oracle",IF(B13=16,"Fighter",IF(B13=17,"Brute",IF(B13=18,"Warcaller",IF(B13=20,"PsyBlade",IF(B13=24,"Warden",IF(B13=32,"Monk",IF(B13=33,"Ravager",IF(B13=34,"Cantor",IF(B13=36,"Transcend",IF(B13=40,"Ascetic",IF(B13=48,"Brawler",IF(B13=64,"Paladin",IF(B13=65,"Fanatic",IF(B13=66,"Herald",IF(B13=68,"Inquisitor",IF(B13=72,"Liberator",IF(B13=80,"Crusader",IF(B13=96,"Votary",IF(B13=128,"Priest",IF(B13=129,"Shaman",IF(B13=130,"Celebrant",IF(B13=132,"Mystic",IF(B13=136,"Universalist",IF(B13=144,"Cleric",IF(B13=160,"Contemplative",IF(B13=192,"Templar",IF(B13=256,"Ranger",IF(B13=257,"Savage",IF(B13=258,"Wildrhymer",IF(B13=260,"Seer",IF(B13=264,"Beastmaster",IF(B13=272,"Hunter",IF(B13=288,"Wanderer",IF(B13=320,"Shepherd",IF(B13=384,"Itinerant",IF(B13=512,"Rogue",IF(B13=513,"Marauder",IF(B13=514,"Harbinger",IF(B13=516,"Mindstalker",IF(B13=520,"Pathfinder",IF(B13=528,"Swashbuckler",IF(B13=544,"Shadowdancer",IF(B13=576,"Holy Slayer",IF(B13=640,"Zealot",IF(B13=768,"Scout",IF(B13=1024,"Wizard",IF(B13=1025,"Warlock",IF(B13=1026,"Loremaster",IF(B13=1028,"Hierophant",IF(B13=1032,"Sorcerer",IF(B13=1040,"Battlemage",IF(B13=1056,"Sage",IF(B13=1088,"Arcane Knight",IF(B13=1152,"Thaumaturge",IF(B13=0,"No Class","")))))))))))))))))))))))))))))))))))))))))))))))))))))))))))))))))</f>
        <v>Brawler</v>
      </c>
      <c r="D13" s="5"/>
      <c r="J13" s="1">
        <v>12</v>
      </c>
    </row>
    <row r="14" spans="1:10">
      <c r="A14" s="7" t="s">
        <v>8</v>
      </c>
      <c r="B14" s="7" t="s">
        <v>111</v>
      </c>
      <c r="C14" s="6" t="str">
        <f>IF(B13=1536,"Spellblade",IF(B13=1280,"Geomancer",""))</f>
        <v/>
      </c>
      <c r="J14" s="1">
        <v>13</v>
      </c>
    </row>
    <row r="15" spans="1:20">
      <c r="A15" s="8" t="s">
        <v>112</v>
      </c>
      <c r="B15" s="9" t="s">
        <v>113</v>
      </c>
      <c r="C15" s="9" t="s">
        <v>114</v>
      </c>
      <c r="D15" s="9"/>
      <c r="E15" s="9"/>
      <c r="J15" s="1">
        <v>14</v>
      </c>
      <c r="M15" s="11"/>
      <c r="N15" s="11"/>
      <c r="O15" s="11"/>
      <c r="P15" s="11"/>
      <c r="Q15" s="11"/>
      <c r="R15" s="11"/>
      <c r="S15" s="11"/>
      <c r="T15" s="11"/>
    </row>
    <row r="16" spans="1:20">
      <c r="A16" s="8" t="s">
        <v>115</v>
      </c>
      <c r="B16" s="9" t="s">
        <v>116</v>
      </c>
      <c r="C16" s="9" t="s">
        <v>117</v>
      </c>
      <c r="D16" s="9"/>
      <c r="E16" s="9"/>
      <c r="J16" s="1">
        <v>15</v>
      </c>
      <c r="M16" s="12"/>
      <c r="N16" s="12"/>
      <c r="O16" s="12"/>
      <c r="P16" s="12"/>
      <c r="Q16" s="12"/>
      <c r="R16" s="12"/>
      <c r="S16" s="12"/>
      <c r="T16" s="12"/>
    </row>
    <row r="17" spans="1:20">
      <c r="A17" s="8" t="s">
        <v>118</v>
      </c>
      <c r="B17" s="9" t="s">
        <v>119</v>
      </c>
      <c r="C17" s="9" t="s">
        <v>120</v>
      </c>
      <c r="D17" s="9"/>
      <c r="E17" s="9"/>
      <c r="M17" s="12"/>
      <c r="N17" s="12"/>
      <c r="O17" s="12"/>
      <c r="P17" s="12"/>
      <c r="Q17" s="12"/>
      <c r="R17" s="12"/>
      <c r="S17" s="12"/>
      <c r="T17" s="12"/>
    </row>
    <row r="18" spans="1:20">
      <c r="A18" s="8" t="s">
        <v>121</v>
      </c>
      <c r="B18" s="9" t="s">
        <v>122</v>
      </c>
      <c r="C18" s="9" t="s">
        <v>123</v>
      </c>
      <c r="D18" s="9" t="s">
        <v>124</v>
      </c>
      <c r="E18" s="9" t="s">
        <v>125</v>
      </c>
      <c r="M18" s="12"/>
      <c r="N18" s="12"/>
      <c r="O18" s="12"/>
      <c r="P18" s="12"/>
      <c r="Q18" s="12"/>
      <c r="R18" s="12"/>
      <c r="S18" s="12"/>
      <c r="T18" s="12"/>
    </row>
    <row r="19" spans="1:20">
      <c r="A19" s="8" t="s">
        <v>16</v>
      </c>
      <c r="B19" s="9" t="s">
        <v>17</v>
      </c>
      <c r="C19" s="9" t="s">
        <v>126</v>
      </c>
      <c r="D19" s="9" t="s">
        <v>127</v>
      </c>
      <c r="E19" s="9"/>
      <c r="M19" s="12"/>
      <c r="N19" s="12"/>
      <c r="O19" s="12"/>
      <c r="P19" s="12"/>
      <c r="Q19" s="12"/>
      <c r="R19" s="12"/>
      <c r="S19" s="12"/>
      <c r="T19" s="12"/>
    </row>
    <row r="20" spans="1:20">
      <c r="A20" s="8" t="s">
        <v>128</v>
      </c>
      <c r="B20" s="9" t="s">
        <v>129</v>
      </c>
      <c r="C20" s="9" t="s">
        <v>130</v>
      </c>
      <c r="D20" s="9"/>
      <c r="E20" s="9"/>
      <c r="M20" s="12"/>
      <c r="N20" s="12"/>
      <c r="O20" s="12"/>
      <c r="P20" s="12"/>
      <c r="Q20" s="12"/>
      <c r="R20" s="12"/>
      <c r="S20" s="12"/>
      <c r="T20" s="12"/>
    </row>
    <row r="21" spans="1:20">
      <c r="A21" s="8" t="s">
        <v>19</v>
      </c>
      <c r="B21" s="5" t="s">
        <v>20</v>
      </c>
      <c r="C21" s="1" t="s">
        <v>131</v>
      </c>
      <c r="D21" s="1" t="s">
        <v>132</v>
      </c>
      <c r="E21" s="1" t="s">
        <v>133</v>
      </c>
      <c r="F21" s="1" t="s">
        <v>134</v>
      </c>
      <c r="G21" s="1" t="s">
        <v>135</v>
      </c>
      <c r="H21" s="1" t="s">
        <v>136</v>
      </c>
      <c r="M21" s="12"/>
      <c r="N21" s="12"/>
      <c r="O21" s="12"/>
      <c r="P21" s="12"/>
      <c r="Q21" s="12"/>
      <c r="R21" s="12"/>
      <c r="S21" s="12"/>
      <c r="T21" s="12"/>
    </row>
    <row r="22" spans="2:20">
      <c r="B22" s="10" t="s">
        <v>137</v>
      </c>
      <c r="C22" s="10" t="s">
        <v>137</v>
      </c>
      <c r="D22" s="10" t="s">
        <v>137</v>
      </c>
      <c r="E22" s="10" t="s">
        <v>137</v>
      </c>
      <c r="F22" s="10" t="s">
        <v>137</v>
      </c>
      <c r="G22" s="10" t="s">
        <v>138</v>
      </c>
      <c r="H22" s="10" t="s">
        <v>137</v>
      </c>
      <c r="M22" s="12"/>
      <c r="N22" s="12"/>
      <c r="O22" s="12"/>
      <c r="P22" s="12"/>
      <c r="Q22" s="12"/>
      <c r="R22" s="12"/>
      <c r="S22" s="12"/>
      <c r="T22" s="12"/>
    </row>
    <row r="23" spans="2:20">
      <c r="B23" s="10" t="s">
        <v>139</v>
      </c>
      <c r="C23" s="10" t="s">
        <v>140</v>
      </c>
      <c r="D23" s="10" t="s">
        <v>141</v>
      </c>
      <c r="E23" s="10" t="s">
        <v>142</v>
      </c>
      <c r="F23" s="10" t="s">
        <v>141</v>
      </c>
      <c r="G23" s="10" t="s">
        <v>140</v>
      </c>
      <c r="H23" s="10" t="s">
        <v>140</v>
      </c>
      <c r="M23" s="12"/>
      <c r="N23" s="12"/>
      <c r="O23" s="12"/>
      <c r="P23" s="12"/>
      <c r="Q23" s="12"/>
      <c r="R23" s="12"/>
      <c r="S23" s="12"/>
      <c r="T23" s="12"/>
    </row>
    <row r="24" spans="2:20">
      <c r="B24" s="10" t="s">
        <v>138</v>
      </c>
      <c r="C24" s="10" t="s">
        <v>143</v>
      </c>
      <c r="D24" s="10" t="s">
        <v>140</v>
      </c>
      <c r="E24" s="10" t="s">
        <v>138</v>
      </c>
      <c r="F24" s="10" t="s">
        <v>140</v>
      </c>
      <c r="G24" s="10" t="s">
        <v>143</v>
      </c>
      <c r="H24" s="10" t="s">
        <v>143</v>
      </c>
      <c r="M24" s="12"/>
      <c r="N24" s="12"/>
      <c r="O24" s="12"/>
      <c r="P24" s="12"/>
      <c r="Q24" s="12"/>
      <c r="R24" s="12"/>
      <c r="S24" s="12"/>
      <c r="T24" s="12"/>
    </row>
    <row r="25" spans="2:20">
      <c r="B25" s="10" t="s">
        <v>141</v>
      </c>
      <c r="C25" s="10" t="s">
        <v>39</v>
      </c>
      <c r="D25" s="10" t="s">
        <v>39</v>
      </c>
      <c r="E25" s="10" t="s">
        <v>141</v>
      </c>
      <c r="F25" s="10" t="s">
        <v>39</v>
      </c>
      <c r="G25" s="10" t="s">
        <v>39</v>
      </c>
      <c r="H25" s="10" t="s">
        <v>39</v>
      </c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2:20">
      <c r="B26" s="10" t="s">
        <v>140</v>
      </c>
      <c r="C26" s="10" t="s">
        <v>144</v>
      </c>
      <c r="D26" s="10" t="s">
        <v>144</v>
      </c>
      <c r="E26" s="10" t="s">
        <v>140</v>
      </c>
      <c r="F26" s="10" t="s">
        <v>144</v>
      </c>
      <c r="G26" s="10" t="s">
        <v>144</v>
      </c>
      <c r="H26" s="10" t="s">
        <v>144</v>
      </c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2:20">
      <c r="B27" s="10" t="s">
        <v>39</v>
      </c>
      <c r="C27" s="10" t="s">
        <v>145</v>
      </c>
      <c r="D27" s="10" t="s">
        <v>145</v>
      </c>
      <c r="E27" s="10" t="s">
        <v>39</v>
      </c>
      <c r="F27" s="10" t="s">
        <v>145</v>
      </c>
      <c r="G27" s="10" t="s">
        <v>145</v>
      </c>
      <c r="H27" s="10" t="s">
        <v>146</v>
      </c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2:8">
      <c r="B28" s="10" t="s">
        <v>144</v>
      </c>
      <c r="C28" s="10" t="s">
        <v>146</v>
      </c>
      <c r="D28" s="10" t="s">
        <v>146</v>
      </c>
      <c r="E28" s="10" t="s">
        <v>144</v>
      </c>
      <c r="F28" s="10" t="s">
        <v>146</v>
      </c>
      <c r="G28" s="10" t="s">
        <v>146</v>
      </c>
      <c r="H28" s="10" t="s">
        <v>147</v>
      </c>
    </row>
    <row r="29" spans="2:8">
      <c r="B29" s="10" t="s">
        <v>145</v>
      </c>
      <c r="C29" s="10" t="s">
        <v>139</v>
      </c>
      <c r="D29" s="10" t="s">
        <v>148</v>
      </c>
      <c r="E29" s="10" t="s">
        <v>145</v>
      </c>
      <c r="F29" s="10" t="s">
        <v>149</v>
      </c>
      <c r="G29" s="10" t="s">
        <v>150</v>
      </c>
      <c r="H29" s="10"/>
    </row>
    <row r="30" spans="2:8">
      <c r="B30" s="10" t="s">
        <v>146</v>
      </c>
      <c r="C30" s="10" t="s">
        <v>151</v>
      </c>
      <c r="D30" s="10" t="s">
        <v>149</v>
      </c>
      <c r="E30" s="10" t="s">
        <v>146</v>
      </c>
      <c r="F30" s="10" t="s">
        <v>151</v>
      </c>
      <c r="G30" s="10"/>
      <c r="H30" s="10"/>
    </row>
    <row r="31" spans="2:8">
      <c r="B31" s="10" t="s">
        <v>151</v>
      </c>
      <c r="C31" s="10" t="s">
        <v>152</v>
      </c>
      <c r="D31" s="10"/>
      <c r="E31" s="10" t="s">
        <v>151</v>
      </c>
      <c r="F31" s="10"/>
      <c r="G31" s="10"/>
      <c r="H31" s="10"/>
    </row>
  </sheetData>
  <sheetProtection password="E147" sheet="1" objects="1"/>
  <pageMargins left="0.75" right="0.75" top="1" bottom="1" header="0.5" footer="0.5"/>
  <headerFooter/>
  <ignoredErrors>
    <ignoredError sqref="B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To-do</vt:lpstr>
      <vt:lpstr>Main</vt:lpstr>
      <vt:lpstr>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clayy</dc:creator>
  <cp:lastModifiedBy>clayy</cp:lastModifiedBy>
  <dcterms:created xsi:type="dcterms:W3CDTF">2022-10-20T12:36:00Z</dcterms:created>
  <dcterms:modified xsi:type="dcterms:W3CDTF">2022-10-21T13:20:19Z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BD02B0FA3BDD453085561D3A356E036E</vt:lpwstr>
  </property>
  <property fmtid="{D5CDD505-2E9C-101B-9397-08002B2CF9AE}" pid="3" name="KSOProductBuildVer">
    <vt:lpwstr>1033-11.2.0.11341</vt:lpwstr>
  </property>
</Properties>
</file>