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Prometheus\Documents\DUOC\DUOC-2024\2024-2\CAPSTONE\P-EVA-FASE3\"/>
    </mc:Choice>
  </mc:AlternateContent>
  <xr:revisionPtr revIDLastSave="0" documentId="8_{E9CA01A0-CDEA-4C15-B0FE-96C8C3B1CBFE}" xr6:coauthVersionLast="47" xr6:coauthVersionMax="47" xr10:uidLastSave="{00000000-0000-0000-0000-000000000000}"/>
  <bookViews>
    <workbookView xWindow="-120" yWindow="-120" windowWidth="20730" windowHeight="11160" xr2:uid="{00000000-000D-0000-FFFF-FFFF00000000}"/>
  </bookViews>
  <sheets>
    <sheet name="EVALUACION FASE 3" sheetId="1" r:id="rId1"/>
    <sheet name="RUBRICA" sheetId="13"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K19" i="1" s="1"/>
  <c r="H19" i="1"/>
  <c r="I19" i="1" s="1"/>
  <c r="G19" i="1"/>
  <c r="E19" i="1"/>
  <c r="J18" i="1"/>
  <c r="K18" i="1" s="1"/>
  <c r="H18" i="1"/>
  <c r="I18" i="1" s="1"/>
  <c r="G18" i="1"/>
  <c r="E18" i="1"/>
  <c r="J17" i="1"/>
  <c r="K17" i="1" s="1"/>
  <c r="H17" i="1"/>
  <c r="I17" i="1" s="1"/>
  <c r="F17" i="1"/>
  <c r="G17" i="1" s="1"/>
  <c r="D17" i="1"/>
  <c r="E17" i="1" s="1"/>
  <c r="J16" i="1"/>
  <c r="K16" i="1" s="1"/>
  <c r="H16" i="1"/>
  <c r="I16" i="1" s="1"/>
  <c r="F16" i="1"/>
  <c r="G16" i="1" s="1"/>
  <c r="D16" i="1"/>
  <c r="E16" i="1" s="1"/>
  <c r="J15" i="1"/>
  <c r="K15" i="1" s="1"/>
  <c r="H15" i="1"/>
  <c r="I15" i="1" s="1"/>
  <c r="G15" i="1"/>
  <c r="E15" i="1"/>
  <c r="J14" i="1"/>
  <c r="K14" i="1" s="1"/>
  <c r="H14" i="1"/>
  <c r="I14" i="1" s="1"/>
  <c r="F14" i="1"/>
  <c r="G14" i="1" s="1"/>
  <c r="D14" i="1"/>
  <c r="E14" i="1" s="1"/>
  <c r="J13" i="1"/>
  <c r="K13" i="1" s="1"/>
  <c r="H13" i="1"/>
  <c r="I13" i="1" s="1"/>
  <c r="G13" i="1"/>
  <c r="E13" i="1"/>
  <c r="B24" i="1"/>
  <c r="J45" i="1"/>
  <c r="K45" i="1" s="1"/>
  <c r="H45" i="1"/>
  <c r="I45" i="1" s="1"/>
  <c r="G45" i="1"/>
  <c r="E45" i="1"/>
  <c r="J44" i="1"/>
  <c r="K44" i="1" s="1"/>
  <c r="I44" i="1"/>
  <c r="H44" i="1"/>
  <c r="G44" i="1"/>
  <c r="E44" i="1"/>
  <c r="K43" i="1"/>
  <c r="J43" i="1"/>
  <c r="H43" i="1"/>
  <c r="I43" i="1" s="1"/>
  <c r="G43" i="1"/>
  <c r="D43" i="1"/>
  <c r="E43" i="1" s="1"/>
  <c r="J42" i="1"/>
  <c r="K42" i="1" s="1"/>
  <c r="H42" i="1"/>
  <c r="I42" i="1" s="1"/>
  <c r="G42" i="1"/>
  <c r="D42" i="1"/>
  <c r="E42" i="1" s="1"/>
  <c r="K41" i="1"/>
  <c r="J41" i="1"/>
  <c r="H41" i="1"/>
  <c r="I41" i="1" s="1"/>
  <c r="G41" i="1"/>
  <c r="E41" i="1"/>
  <c r="J40" i="1"/>
  <c r="K40" i="1" s="1"/>
  <c r="H40" i="1"/>
  <c r="I40" i="1" s="1"/>
  <c r="G40" i="1"/>
  <c r="D40" i="1"/>
  <c r="E40" i="1" s="1"/>
  <c r="J39" i="1"/>
  <c r="K39" i="1" s="1"/>
  <c r="I39" i="1"/>
  <c r="H39" i="1"/>
  <c r="G39" i="1"/>
  <c r="E39" i="1"/>
  <c r="B11" i="1"/>
  <c r="B40" i="1"/>
  <c r="B41" i="1"/>
  <c r="B42" i="1"/>
  <c r="B43" i="1"/>
  <c r="B44" i="1"/>
  <c r="B45" i="1"/>
  <c r="B27" i="1"/>
  <c r="B28" i="1"/>
  <c r="B29" i="1"/>
  <c r="B30" i="1"/>
  <c r="B31" i="1"/>
  <c r="B32" i="1"/>
  <c r="B39" i="1"/>
  <c r="B26" i="1"/>
  <c r="B13" i="1"/>
  <c r="J32" i="1"/>
  <c r="K32" i="1" s="1"/>
  <c r="H32" i="1"/>
  <c r="I32" i="1" s="1"/>
  <c r="G32" i="1"/>
  <c r="E32" i="1"/>
  <c r="J31" i="1"/>
  <c r="K31" i="1" s="1"/>
  <c r="H31" i="1"/>
  <c r="I31" i="1" s="1"/>
  <c r="G31" i="1"/>
  <c r="E31" i="1"/>
  <c r="J30" i="1"/>
  <c r="K30" i="1" s="1"/>
  <c r="H30" i="1"/>
  <c r="I30" i="1" s="1"/>
  <c r="F30" i="1"/>
  <c r="G30" i="1" s="1"/>
  <c r="D30" i="1"/>
  <c r="E30" i="1" s="1"/>
  <c r="J29" i="1"/>
  <c r="K29" i="1" s="1"/>
  <c r="H29" i="1"/>
  <c r="I29" i="1" s="1"/>
  <c r="F29" i="1"/>
  <c r="G29" i="1" s="1"/>
  <c r="D29" i="1"/>
  <c r="E29" i="1" s="1"/>
  <c r="J28" i="1"/>
  <c r="K28" i="1" s="1"/>
  <c r="H28" i="1"/>
  <c r="I28" i="1" s="1"/>
  <c r="G28" i="1"/>
  <c r="E28" i="1"/>
  <c r="J27" i="1"/>
  <c r="K27" i="1" s="1"/>
  <c r="H27" i="1"/>
  <c r="I27" i="1" s="1"/>
  <c r="F27" i="1"/>
  <c r="G27" i="1" s="1"/>
  <c r="D27" i="1"/>
  <c r="E27" i="1" s="1"/>
  <c r="J26" i="1"/>
  <c r="K26" i="1" s="1"/>
  <c r="H26" i="1"/>
  <c r="I26" i="1" s="1"/>
  <c r="G26" i="1"/>
  <c r="E26" i="1"/>
  <c r="G46" i="1" l="1"/>
  <c r="E33" i="1"/>
  <c r="G33" i="1"/>
  <c r="K46" i="1"/>
  <c r="I46" i="1"/>
  <c r="E46" i="1"/>
  <c r="I33" i="1"/>
  <c r="K33" i="1"/>
  <c r="C33" i="1" l="1"/>
  <c r="C34" i="1" s="1"/>
  <c r="C5" i="1" s="1"/>
  <c r="C46" i="1"/>
  <c r="C47" i="1" s="1"/>
  <c r="C6" i="1" s="1"/>
  <c r="B14" i="1" l="1"/>
  <c r="B15" i="1"/>
  <c r="B16" i="1"/>
  <c r="B17" i="1"/>
  <c r="B18" i="1"/>
  <c r="B19" i="1"/>
  <c r="E20" i="1" l="1"/>
  <c r="G20" i="1"/>
  <c r="I20" i="1"/>
  <c r="K20" i="1" l="1"/>
  <c r="C20" i="1" s="1"/>
  <c r="C21" i="1" s="1"/>
  <c r="C4" i="1" s="1"/>
</calcChain>
</file>

<file path=xl/sharedStrings.xml><?xml version="1.0" encoding="utf-8"?>
<sst xmlns="http://schemas.openxmlformats.org/spreadsheetml/2006/main" count="126" uniqueCount="65">
  <si>
    <t>INTEGRANTES</t>
  </si>
  <si>
    <t>Nota docente asignatura</t>
  </si>
  <si>
    <t>DOCENTE</t>
  </si>
  <si>
    <t>Nivel de Logro</t>
  </si>
  <si>
    <t>NIVELES DE LOGRO Y PUNTAJES</t>
  </si>
  <si>
    <t>Aspectos a Evaluar</t>
  </si>
  <si>
    <t>Completamente logrado</t>
  </si>
  <si>
    <t>Logrado</t>
  </si>
  <si>
    <t>Logro Incipiente</t>
  </si>
  <si>
    <t>No logrado</t>
  </si>
  <si>
    <t>Puntaje</t>
  </si>
  <si>
    <t>Nota</t>
  </si>
  <si>
    <t>Indicador de Evaluación</t>
  </si>
  <si>
    <t>Categorías de Respuesta</t>
  </si>
  <si>
    <t>Ponderación del Indicador de Evaluación</t>
  </si>
  <si>
    <r>
      <t>Completamente Logrado (</t>
    </r>
    <r>
      <rPr>
        <b/>
        <sz val="10"/>
        <color rgb="FFFFFFFF"/>
        <rFont val="Calibri"/>
        <family val="2"/>
      </rPr>
      <t>100%)</t>
    </r>
  </si>
  <si>
    <r>
      <t>Logrado (</t>
    </r>
    <r>
      <rPr>
        <b/>
        <sz val="10"/>
        <color rgb="FFFFFFFF"/>
        <rFont val="Calibri"/>
        <family val="2"/>
      </rPr>
      <t>60%)</t>
    </r>
  </si>
  <si>
    <t xml:space="preserve">Logro incipiente </t>
  </si>
  <si>
    <t xml:space="preserve">1. Presenta el proyecto considerando la relevancia, objetivos, metodología y desarrollo, de acuerdo a los estándares de calidad de la disciplina. </t>
  </si>
  <si>
    <t xml:space="preserve">Presenta el proyecto mencionando la relevancia, objetivos, metodología y desarrollo de este y
todos los aspectos presentados cumplen con los estándares de calidad de la disciplina.  </t>
  </si>
  <si>
    <t>Presenta el proyecto mencionando solo 2 o 3 aspectos de este (relevancia, objetivos, metodología y desarrollo) y todos los aspectos mencionados cumplen con los estándares de calidad de la disciplina.</t>
  </si>
  <si>
    <t xml:space="preserve">Presenta el proyecto mencionado algunos o todos los aspectos de este (relevancia, objetivos, metodología y desarrollo) y la mayoría de ellos no cumple con los estándares de calidad de la disciplina. </t>
  </si>
  <si>
    <t>Presenta el proyecto y los aspectos considerados no cumplen con los estándares de la disciplina.</t>
  </si>
  <si>
    <t xml:space="preserve">2. Presenta las evidencias del Proyecto APT, dando cuenta del cumplimiento de los objetivos y de acuerdo a los estándares de la disciplina. </t>
  </si>
  <si>
    <t>Presenta evidencias que cumplen los estándares de la disciplina y dan cuenta del cumplimiento de los objetivos del Proyecto APT.</t>
  </si>
  <si>
    <t>Presenta evidencias que requieren ajustes menores de acuerdo a los estándares de la disciplina y dan cuenta del cumplimiento de los objetivos del Proyecto APT.</t>
  </si>
  <si>
    <t>Presenta evidencias que requieren ajustes mayores de acuerdo a los estándares de la disciplina y dan cuenta parcialmente del cumplimiento de los objetivos del Proyecto APT.</t>
  </si>
  <si>
    <t xml:space="preserve">Presenta evidencias finales que no cumplen los estándares de la disciplina o no presenta evidencias del Proyecto APT. </t>
  </si>
  <si>
    <t>3. Responde las preguntas realizadas por la comisión, cumpliendo con los estándares de calidad de la disciplina.</t>
  </si>
  <si>
    <t>Responde todas las preguntas realizadas por la comisión cumpliendo con los estándares de calidad de la disciplina.</t>
  </si>
  <si>
    <t>Responde todas las preguntas realizadas por la comisión cumpliendo con los estándares de calidad de la disciplina, pero presentando leves imprecisiones.</t>
  </si>
  <si>
    <t xml:space="preserve">Responde todas o algunas de las preguntas realizadas por la comisión, pero presenta importantes fallas de acuerdo a los estándares de calidad de la disciplina. </t>
  </si>
  <si>
    <t xml:space="preserve">No responde las preguntas de la comisión o las respuestas no cumplen con los estándares de calidad de la disciplina. </t>
  </si>
  <si>
    <t>4. Expone el Proyecto APT, considerando el formato y el tiempo establecido para la presentación.</t>
  </si>
  <si>
    <t xml:space="preserve">Expone el Proyecto APT, respetando el formato y tiempo establecidos por la disciplina. </t>
  </si>
  <si>
    <t>Expone el Proyecto APT, respetando el tiempo establecido para la presentación, pero algún aspecto del formato no cumple con lo establecido por la disciplina.</t>
  </si>
  <si>
    <t>Expone el Proyecto APT, pero excede el tiempo establecido para la presentación y la mayoría de los aspectos del formato no cumplen con lo establecido por la disciplina.</t>
  </si>
  <si>
    <t xml:space="preserve">La presentación no cumple el tiempo ni el formato establecido por la disciplina. </t>
  </si>
  <si>
    <t>5. Expresa sus ideas con fluidez, claridad y precisión, utilizando lenguaje técnico propio de la disciplina.</t>
  </si>
  <si>
    <t>Expresa sus ideas con fluidez, claridad y precisión y siempre utiliza adecuadamente el lenguaje técnico de la disciplina.</t>
  </si>
  <si>
    <t xml:space="preserve">Expresa sus ideas cumpliendo con uno o dos de los tres elementos: fluidez, claridad y/o precisión y presenta errores menores en el lenguaje técnico de la disciplina. </t>
  </si>
  <si>
    <t xml:space="preserve">Expresa sus ideas cumpliendo con al menos uno de los tres elementos: fluidez, claridad y/o precisión y presenta errores importantes en el lenguaje técnico de la disciplina y presenta errores importantes en el lenguaje técnico de la disciplina. </t>
  </si>
  <si>
    <t>No expresa sus ideas con fluidez, ni claridad ni precisión ni con un lenguaje técnico de la disciplina que sea adecuado.</t>
  </si>
  <si>
    <t>6. Entrega la documentación y evidencias requerida por la asignatura de acuerdo a la estructura y nombres solicitados, guardando todas las evidencias de avances en Git</t>
  </si>
  <si>
    <t>Entrega la documentación y evidencias requeridas por la asignatura de acuerdo a la estructura y nombres solicitados, guardando todas las evidencias de avances en Git</t>
  </si>
  <si>
    <t>Entrega la documentación y evidencias requeridas por la asignatura de acuerdo a la estructura y nombres solicitados, guardando algunas de las evidencias de avances en Git</t>
  </si>
  <si>
    <t>Entrega la documentación y evidencias requeridas por la asignatura sin una la estructura y nombres solicitados, guardando algunas de las evidencias de avances en Git</t>
  </si>
  <si>
    <t>No entrega a través de Git la documentación y evidencias de avance requeridas por la asignatura</t>
  </si>
  <si>
    <t xml:space="preserve">7.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</si>
  <si>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</si>
  <si>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</si>
  <si>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</si>
  <si>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</si>
  <si>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PUNTOS</t>
  </si>
  <si>
    <t>NOTA</t>
  </si>
  <si>
    <t>Relevancia</t>
  </si>
  <si>
    <t>Logro incipiente</t>
  </si>
  <si>
    <t>Muy Relevante</t>
  </si>
  <si>
    <t>x</t>
  </si>
  <si>
    <t>NOMBRE DOCENTE</t>
  </si>
  <si>
    <t>SAN MARTIN MORA DIEGO ALONSO</t>
  </si>
  <si>
    <t>Aportar más ritmo en el enfoque de la necesidad que la expresan de memoria pero suena isipida. Heterea en su claridad y objetividad. Aporta métricas del problema o necesidad pero no las interpreta ni aporta las fuentes de información. No aporta ejemplos claros de usuarios que aterricen el tema. Señalar con más claridad que no existe  un cliente empresa sino que es una comunidad y como earlyadopter los usuarios productores de musica  son sus clientes. Solución: Poner lista de atributos de la solución que permita dimensionar las mejoras que aporta al escenario de la necesidad planteada. Objetivos-ok - Metodología- Aportar iconografía scrum y destacar los tres principios scrum.
Modelos. Capas, Diag caso uso, Modleo de datos, actividad. MER (Poner énfasis en el MER y el Diagra de Capas). TECNOLOGÍAS-OK-IMPLE MENTACION-OK- Retrospectiva. Débil. No comprendí el sentido. Omite la factibilidad legal</t>
  </si>
  <si>
    <t>NORAMBUENA MARDONES NICOLAS MATIAS</t>
  </si>
  <si>
    <t>X</t>
  </si>
  <si>
    <t>G6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</si>
</sst>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b/>
      <sz val="10"/>
      <color rgb="FF3B3838"/>
      <name val="Calibri"/>
      <family val="2"/>
    </font>
    <font>
      <sz val="9"/>
      <color rgb="FF000000"/>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4" tint="0.79998168889431442"/>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style="medium">
        <color rgb="FF7F7F7F"/>
      </left>
      <right/>
      <top style="medium">
        <color rgb="FF7F7F7F"/>
      </top>
      <bottom style="medium">
        <color rgb="FF7F7F7F"/>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right style="thin">
        <color rgb="FF000000"/>
      </right>
      <top/>
      <bottom style="thin">
        <color rgb="FF000000"/>
      </bottom>
      <diagonal/>
    </border>
  </borders>
  <cellStyleXfs count="1">
    <xf numFmtId="0" fontId="0" fillId="0" borderId="0"/>
  </cellStyleXfs>
  <cellXfs count="70">
    <xf numFmtId="0" fontId="0" fillId="0" borderId="0" xfId="0"/>
    <xf numFmtId="164" fontId="0" fillId="0" borderId="0" xfId="0" applyNumberFormat="1"/>
    <xf numFmtId="0" fontId="1" fillId="0" borderId="0" xfId="0" applyFont="1"/>
    <xf numFmtId="0" fontId="0" fillId="0" borderId="0" xfId="0" applyAlignment="1">
      <alignment horizontal="right" vertic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5" fillId="3" borderId="2" xfId="0" applyFont="1" applyFill="1" applyBorder="1" applyAlignment="1">
      <alignment horizontal="center" vertical="center"/>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16" xfId="0" applyFont="1" applyBorder="1" applyAlignment="1">
      <alignment horizontal="left" vertical="center" wrapText="1"/>
    </xf>
    <xf numFmtId="0" fontId="14"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2" fillId="0" borderId="16" xfId="0" applyFont="1" applyBorder="1" applyAlignment="1">
      <alignment horizontal="justify" vertical="center" wrapText="1"/>
    </xf>
    <xf numFmtId="0" fontId="10" fillId="0" borderId="16" xfId="0" applyFont="1" applyBorder="1" applyAlignment="1">
      <alignment horizontal="center" vertical="center" wrapText="1"/>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9" fontId="9" fillId="6" borderId="22" xfId="0" applyNumberFormat="1" applyFont="1" applyFill="1" applyBorder="1" applyAlignment="1">
      <alignment horizontal="center" vertical="center" wrapText="1"/>
    </xf>
    <xf numFmtId="0" fontId="15" fillId="0" borderId="16" xfId="0" applyFont="1" applyBorder="1" applyAlignment="1">
      <alignment horizontal="center" vertical="center" wrapText="1"/>
    </xf>
    <xf numFmtId="9" fontId="0" fillId="2" borderId="16" xfId="0" applyNumberFormat="1" applyFill="1" applyBorder="1" applyAlignment="1">
      <alignment horizontal="center" vertical="center" wrapText="1"/>
    </xf>
    <xf numFmtId="0" fontId="13" fillId="2" borderId="16" xfId="0" applyFont="1" applyFill="1" applyBorder="1" applyAlignment="1">
      <alignment horizontal="center" vertical="center" wrapText="1"/>
    </xf>
    <xf numFmtId="164" fontId="0" fillId="2" borderId="16" xfId="0" applyNumberFormat="1" applyFill="1" applyBorder="1" applyAlignment="1">
      <alignment horizontal="center"/>
    </xf>
    <xf numFmtId="9" fontId="0" fillId="7" borderId="16" xfId="0" applyNumberFormat="1" applyFill="1" applyBorder="1" applyAlignment="1">
      <alignment horizontal="center"/>
    </xf>
    <xf numFmtId="9" fontId="0" fillId="0" borderId="16" xfId="0" applyNumberFormat="1" applyBorder="1" applyAlignment="1">
      <alignment horizontal="center"/>
    </xf>
    <xf numFmtId="0" fontId="0" fillId="7" borderId="16" xfId="0" applyFill="1" applyBorder="1" applyAlignment="1">
      <alignment horizontal="center"/>
    </xf>
    <xf numFmtId="0" fontId="0" fillId="0" borderId="16" xfId="0" applyBorder="1" applyAlignment="1">
      <alignment horizontal="center"/>
    </xf>
    <xf numFmtId="164" fontId="0" fillId="0" borderId="16" xfId="0" applyNumberFormat="1" applyBorder="1" applyAlignment="1">
      <alignment horizontal="center"/>
    </xf>
    <xf numFmtId="164" fontId="0" fillId="7" borderId="16" xfId="0" applyNumberFormat="1" applyFill="1" applyBorder="1" applyAlignment="1">
      <alignment horizontal="center"/>
    </xf>
    <xf numFmtId="0" fontId="1" fillId="3" borderId="12" xfId="0" applyFont="1" applyFill="1" applyBorder="1" applyAlignment="1">
      <alignment vertical="center" wrapText="1"/>
    </xf>
    <xf numFmtId="0" fontId="13" fillId="0" borderId="0" xfId="0" applyFont="1"/>
    <xf numFmtId="0" fontId="13" fillId="0" borderId="25" xfId="0" applyFont="1" applyBorder="1" applyAlignment="1">
      <alignment horizontal="left"/>
    </xf>
    <xf numFmtId="0" fontId="0" fillId="0" borderId="16" xfId="0" applyBorder="1"/>
    <xf numFmtId="0" fontId="13" fillId="0" borderId="26" xfId="0" applyFont="1" applyBorder="1" applyAlignment="1">
      <alignment horizontal="left"/>
    </xf>
    <xf numFmtId="164" fontId="0" fillId="2" borderId="27" xfId="0" applyNumberFormat="1" applyFill="1" applyBorder="1" applyAlignment="1">
      <alignment horizontal="center"/>
    </xf>
    <xf numFmtId="164" fontId="0" fillId="7" borderId="27" xfId="0" applyNumberFormat="1" applyFill="1" applyBorder="1" applyAlignment="1">
      <alignment horizontal="center"/>
    </xf>
    <xf numFmtId="164" fontId="0" fillId="0" borderId="27" xfId="0" applyNumberFormat="1" applyBorder="1" applyAlignment="1">
      <alignment horizontal="center"/>
    </xf>
    <xf numFmtId="0" fontId="4" fillId="3" borderId="3" xfId="0" applyFont="1" applyFill="1" applyBorder="1" applyAlignment="1">
      <alignment horizontal="center" vertical="center"/>
    </xf>
    <xf numFmtId="0" fontId="12" fillId="0" borderId="1" xfId="0" applyFont="1" applyBorder="1" applyAlignment="1">
      <alignment horizontal="center" vertical="center"/>
    </xf>
    <xf numFmtId="0" fontId="16" fillId="0" borderId="16" xfId="0" applyFont="1" applyBorder="1" applyAlignment="1">
      <alignment vertical="top" wrapText="1"/>
    </xf>
    <xf numFmtId="0" fontId="2" fillId="0" borderId="15" xfId="0" applyFont="1" applyBorder="1"/>
    <xf numFmtId="0" fontId="2" fillId="0" borderId="17"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3" xfId="0" applyFont="1" applyBorder="1"/>
    <xf numFmtId="0" fontId="2" fillId="0" borderId="14" xfId="0" applyFont="1" applyBorder="1"/>
    <xf numFmtId="0" fontId="10" fillId="3" borderId="4" xfId="0" applyFont="1" applyFill="1" applyBorder="1" applyAlignment="1">
      <alignment horizontal="center" vertical="center"/>
    </xf>
    <xf numFmtId="0" fontId="3" fillId="4" borderId="2" xfId="0" applyFont="1" applyFill="1" applyBorder="1" applyAlignment="1">
      <alignment horizontal="center" vertical="center" textRotation="255"/>
    </xf>
    <xf numFmtId="0" fontId="5" fillId="3" borderId="15" xfId="0" applyFont="1" applyFill="1" applyBorder="1" applyAlignment="1">
      <alignment horizontal="center" vertical="center"/>
    </xf>
    <xf numFmtId="0" fontId="5" fillId="3" borderId="25" xfId="0" applyFont="1" applyFill="1" applyBorder="1" applyAlignment="1">
      <alignment horizontal="center" vertical="center"/>
    </xf>
    <xf numFmtId="0" fontId="2" fillId="0" borderId="24" xfId="0" applyFont="1" applyBorder="1"/>
    <xf numFmtId="0" fontId="2" fillId="0" borderId="28" xfId="0" applyFont="1" applyBorder="1"/>
    <xf numFmtId="0" fontId="9" fillId="6" borderId="18"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1" fillId="6" borderId="19"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711"/>
  <sheetViews>
    <sheetView tabSelected="1" zoomScale="90" zoomScaleNormal="90" workbookViewId="0">
      <selection activeCell="B43" sqref="B43"/>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t="s">
        <v>64</v>
      </c>
      <c r="C2" s="28"/>
      <c r="D2" s="31"/>
      <c r="E2" s="32"/>
    </row>
    <row r="3" spans="1:11" ht="30" x14ac:dyDescent="0.25">
      <c r="B3" s="2" t="s">
        <v>0</v>
      </c>
      <c r="C3" s="29" t="s">
        <v>1</v>
      </c>
      <c r="D3" s="33"/>
      <c r="E3" s="34"/>
    </row>
    <row r="4" spans="1:11" x14ac:dyDescent="0.25">
      <c r="A4" s="3">
        <v>1</v>
      </c>
      <c r="B4" s="40" t="s">
        <v>60</v>
      </c>
      <c r="C4" s="30">
        <f>C21</f>
        <v>5.0999999999999996</v>
      </c>
      <c r="D4" s="36"/>
      <c r="E4" s="35"/>
    </row>
    <row r="5" spans="1:11" x14ac:dyDescent="0.25">
      <c r="A5" s="3">
        <v>2</v>
      </c>
      <c r="B5" s="39" t="s">
        <v>62</v>
      </c>
      <c r="C5" s="30">
        <f>C34</f>
        <v>5.0999999999999996</v>
      </c>
      <c r="D5" s="36"/>
      <c r="E5" s="35"/>
    </row>
    <row r="6" spans="1:11" x14ac:dyDescent="0.25">
      <c r="A6" s="3">
        <v>3</v>
      </c>
      <c r="B6" s="41"/>
      <c r="C6" s="42">
        <f>C47</f>
        <v>7</v>
      </c>
      <c r="D6" s="43"/>
      <c r="E6" s="44"/>
    </row>
    <row r="7" spans="1:11" ht="15" customHeight="1" x14ac:dyDescent="0.25">
      <c r="B7" s="47" t="s">
        <v>61</v>
      </c>
      <c r="C7" s="47"/>
      <c r="D7" s="47"/>
      <c r="E7" s="47"/>
      <c r="F7" s="47"/>
      <c r="G7" s="47"/>
      <c r="H7" s="47"/>
      <c r="I7" s="47"/>
      <c r="J7" s="47"/>
      <c r="K7" s="47"/>
    </row>
    <row r="8" spans="1:11" ht="15" customHeight="1" x14ac:dyDescent="0.25">
      <c r="B8" s="47"/>
      <c r="C8" s="47"/>
      <c r="D8" s="47"/>
      <c r="E8" s="47"/>
      <c r="F8" s="47"/>
      <c r="G8" s="47"/>
      <c r="H8" s="47"/>
      <c r="I8" s="47"/>
      <c r="J8" s="47"/>
      <c r="K8" s="47"/>
    </row>
    <row r="9" spans="1:11" ht="15" customHeight="1" x14ac:dyDescent="0.25">
      <c r="B9" s="47"/>
      <c r="C9" s="47"/>
      <c r="D9" s="47"/>
      <c r="E9" s="47"/>
      <c r="F9" s="47"/>
      <c r="G9" s="47"/>
      <c r="H9" s="47"/>
      <c r="I9" s="47"/>
      <c r="J9" s="47"/>
      <c r="K9" s="47"/>
    </row>
    <row r="10" spans="1:11" ht="15" customHeight="1" x14ac:dyDescent="0.25">
      <c r="B10" s="47"/>
      <c r="C10" s="47"/>
      <c r="D10" s="47"/>
      <c r="E10" s="47"/>
      <c r="F10" s="47"/>
      <c r="G10" s="47"/>
      <c r="H10" s="47"/>
      <c r="I10" s="47"/>
      <c r="J10" s="47"/>
      <c r="K10" s="47"/>
    </row>
    <row r="11" spans="1:11" ht="18.75" outlineLevel="1" x14ac:dyDescent="0.25">
      <c r="A11" s="56" t="s">
        <v>2</v>
      </c>
      <c r="B11" s="45" t="str">
        <f>B4</f>
        <v>SAN MARTIN MORA DIEGO ALONSO</v>
      </c>
      <c r="C11" s="57" t="s">
        <v>3</v>
      </c>
      <c r="D11" s="58" t="s">
        <v>4</v>
      </c>
      <c r="E11" s="59"/>
      <c r="F11" s="59"/>
      <c r="G11" s="59"/>
      <c r="H11" s="59"/>
      <c r="I11" s="59"/>
      <c r="J11" s="59"/>
      <c r="K11" s="60"/>
    </row>
    <row r="12" spans="1:11" outlineLevel="1" x14ac:dyDescent="0.25">
      <c r="A12" s="48"/>
      <c r="B12" s="15" t="s">
        <v>5</v>
      </c>
      <c r="C12" s="50"/>
      <c r="D12" s="52" t="s">
        <v>6</v>
      </c>
      <c r="E12" s="54"/>
      <c r="F12" s="52" t="s">
        <v>7</v>
      </c>
      <c r="G12" s="54"/>
      <c r="H12" s="55" t="s">
        <v>8</v>
      </c>
      <c r="I12" s="54"/>
      <c r="J12" s="52" t="s">
        <v>9</v>
      </c>
      <c r="K12" s="54"/>
    </row>
    <row r="13" spans="1:11" ht="24" outlineLevel="1" x14ac:dyDescent="0.25">
      <c r="A13" s="49"/>
      <c r="B13" s="18" t="str">
        <f>RUBRICA!A4</f>
        <v xml:space="preserve">1. Presenta el proyecto considerando la relevancia, objetivos, metodología y desarrollo, de acuerdo a los estándares de calidad de la disciplina. </v>
      </c>
      <c r="C13" s="16" t="s">
        <v>6</v>
      </c>
      <c r="D13" s="12"/>
      <c r="E13" s="12" t="str">
        <f>IF(D13="X",100*0.15,"")</f>
        <v/>
      </c>
      <c r="F13" s="46" t="s">
        <v>63</v>
      </c>
      <c r="G13" s="12">
        <f>IF(F13="X",60*0.15,"")</f>
        <v>9</v>
      </c>
      <c r="H13" s="12" t="str">
        <f t="shared" ref="H13:H17" si="0">IF($C13=ML,"X","")</f>
        <v/>
      </c>
      <c r="I13" s="12" t="str">
        <f>IF(H13="X",30*0.15,"")</f>
        <v/>
      </c>
      <c r="J13" s="12" t="str">
        <f t="shared" ref="J13:J17" si="1">IF($C13=NL,"X","")</f>
        <v/>
      </c>
      <c r="K13" s="12" t="str">
        <f t="shared" ref="K13:K19" si="2">IF($J13="X",0,"")</f>
        <v/>
      </c>
    </row>
    <row r="14" spans="1:11" ht="26.45" customHeight="1" outlineLevel="1" x14ac:dyDescent="0.25">
      <c r="A14" s="49"/>
      <c r="B14" s="18" t="str">
        <f>RUBRICA!A5</f>
        <v xml:space="preserve">2. Presenta las evidencias del Proyecto APT, dando cuenta del cumplimiento de los objetivos y de acuerdo a los estándares de la disciplina. </v>
      </c>
      <c r="C14" s="16" t="s">
        <v>6</v>
      </c>
      <c r="D14" s="12" t="str">
        <f t="shared" ref="D14:D17" si="3">IF($C14=CL,"X","")</f>
        <v>X</v>
      </c>
      <c r="E14" s="12">
        <f>IF(D14="X",100*0.25,"")</f>
        <v>25</v>
      </c>
      <c r="F14" s="12" t="str">
        <f t="shared" ref="F14:F17" si="4">IF($C14=L,"X","")</f>
        <v/>
      </c>
      <c r="G14" s="12" t="str">
        <f>IF(F14="X",60*0.25,"")</f>
        <v/>
      </c>
      <c r="H14" s="12" t="str">
        <f t="shared" si="0"/>
        <v/>
      </c>
      <c r="I14" s="12" t="str">
        <f>IF(H14="X",30*0.25,"")</f>
        <v/>
      </c>
      <c r="J14" s="12" t="str">
        <f t="shared" si="1"/>
        <v/>
      </c>
      <c r="K14" s="12" t="str">
        <f t="shared" si="2"/>
        <v/>
      </c>
    </row>
    <row r="15" spans="1:11" ht="24" outlineLevel="1" x14ac:dyDescent="0.25">
      <c r="A15" s="49"/>
      <c r="B15" s="18" t="str">
        <f>RUBRICA!A6</f>
        <v>3. Responde las preguntas realizadas por la comisión, cumpliendo con los estándares de calidad de la disciplina.</v>
      </c>
      <c r="C15" s="16" t="s">
        <v>6</v>
      </c>
      <c r="D15" s="12"/>
      <c r="E15" s="12" t="str">
        <f>IF(D15="X",100*0.2,"")</f>
        <v/>
      </c>
      <c r="F15" s="46" t="s">
        <v>63</v>
      </c>
      <c r="G15" s="12">
        <f>IF(F15="X",60*0.2,"")</f>
        <v>12</v>
      </c>
      <c r="H15" s="12" t="str">
        <f t="shared" si="0"/>
        <v/>
      </c>
      <c r="I15" s="12" t="str">
        <f>IF(H15="X",30*0.2,"")</f>
        <v/>
      </c>
      <c r="J15" s="12" t="str">
        <f t="shared" si="1"/>
        <v/>
      </c>
      <c r="K15" s="12" t="str">
        <f t="shared" si="2"/>
        <v/>
      </c>
    </row>
    <row r="16" spans="1:11" ht="24" outlineLevel="1" x14ac:dyDescent="0.25">
      <c r="A16" s="49"/>
      <c r="B16" s="18" t="str">
        <f>RUBRICA!A7</f>
        <v>4. Expone el Proyecto APT, considerando el formato y el tiempo establecido para la presentación.</v>
      </c>
      <c r="C16" s="16" t="s">
        <v>6</v>
      </c>
      <c r="D16" s="12" t="str">
        <f t="shared" si="3"/>
        <v>X</v>
      </c>
      <c r="E16" s="12">
        <f>IF(D16="X",100*0.05,"")</f>
        <v>5</v>
      </c>
      <c r="F16" s="12" t="str">
        <f t="shared" si="4"/>
        <v/>
      </c>
      <c r="G16" s="12" t="str">
        <f>IF(F16="X",60*0.05,"")</f>
        <v/>
      </c>
      <c r="H16" s="12" t="str">
        <f t="shared" si="0"/>
        <v/>
      </c>
      <c r="I16" s="12" t="str">
        <f>IF(H16="X",30*0.05,"")</f>
        <v/>
      </c>
      <c r="J16" s="12" t="str">
        <f t="shared" si="1"/>
        <v/>
      </c>
      <c r="K16" s="12" t="str">
        <f t="shared" si="2"/>
        <v/>
      </c>
    </row>
    <row r="17" spans="1:11" ht="24" outlineLevel="1" x14ac:dyDescent="0.25">
      <c r="A17" s="49"/>
      <c r="B17" s="18" t="str">
        <f>RUBRICA!A8</f>
        <v>5. Expresa sus ideas con fluidez, claridad y precisión, utilizando lenguaje técnico propio de la disciplina.</v>
      </c>
      <c r="C17" s="16" t="s">
        <v>6</v>
      </c>
      <c r="D17" s="12" t="str">
        <f t="shared" si="3"/>
        <v>X</v>
      </c>
      <c r="E17" s="12">
        <f>IF(D17="X",100*0.05,"")</f>
        <v>5</v>
      </c>
      <c r="F17" s="12" t="str">
        <f t="shared" si="4"/>
        <v/>
      </c>
      <c r="G17" s="12" t="str">
        <f>IF(F17="X",60*0.05,"")</f>
        <v/>
      </c>
      <c r="H17" s="12" t="str">
        <f t="shared" si="0"/>
        <v/>
      </c>
      <c r="I17" s="12" t="str">
        <f>IF(H17="X",30*0.05,"")</f>
        <v/>
      </c>
      <c r="J17" s="12" t="str">
        <f t="shared" si="1"/>
        <v/>
      </c>
      <c r="K17" s="12" t="str">
        <f t="shared" si="2"/>
        <v/>
      </c>
    </row>
    <row r="18" spans="1:11" ht="36" outlineLevel="1" x14ac:dyDescent="0.25">
      <c r="A18" s="49"/>
      <c r="B18" s="18" t="str">
        <f>RUBRICA!A9</f>
        <v>6. Entrega la documentación y evidencias requerida por la asignatura de acuerdo a la estructura y nombres solicitados, guardando todas las evidencias de avances en Git</v>
      </c>
      <c r="C18" s="16" t="s">
        <v>6</v>
      </c>
      <c r="D18" s="12"/>
      <c r="E18" s="12" t="str">
        <f>IF(D18="X",100*0.2,"")</f>
        <v/>
      </c>
      <c r="F18" s="46" t="s">
        <v>63</v>
      </c>
      <c r="G18" s="12">
        <f>IF(F18="X",60*0.2,"")</f>
        <v>12</v>
      </c>
      <c r="H18" s="12" t="str">
        <f>IF($C18=ML,"X","")</f>
        <v/>
      </c>
      <c r="I18" s="12" t="str">
        <f>IF(H18="X",30*0.2,"")</f>
        <v/>
      </c>
      <c r="J18" s="12" t="str">
        <f>IF($C18=NL,"X","")</f>
        <v/>
      </c>
      <c r="K18" s="12" t="str">
        <f t="shared" si="2"/>
        <v/>
      </c>
    </row>
    <row r="19" spans="1:11" ht="24" outlineLevel="1" x14ac:dyDescent="0.25">
      <c r="A19" s="49"/>
      <c r="B19" s="18" t="str">
        <f>RUBRICA!A10</f>
        <v xml:space="preserve">7. Expone el tema utilizando un lenguaje técnico disciplinar al presentar la propuesta y responde evidenciando un manejo de la información. </v>
      </c>
      <c r="C19" s="16" t="s">
        <v>6</v>
      </c>
      <c r="D19" s="12"/>
      <c r="E19" s="12" t="str">
        <f>IF(D19="X",100*0.1,"")</f>
        <v/>
      </c>
      <c r="F19" s="46" t="s">
        <v>63</v>
      </c>
      <c r="G19" s="12">
        <f>IF(F19="X",60*0.1,"")</f>
        <v>6</v>
      </c>
      <c r="H19" s="12" t="str">
        <f>IF($C19=ML,"X","")</f>
        <v/>
      </c>
      <c r="I19" s="12" t="str">
        <f>IF(H19="X",30*0.1,"")</f>
        <v/>
      </c>
      <c r="J19" s="12" t="str">
        <f>IF($C19=NL,"X","")</f>
        <v/>
      </c>
      <c r="K19" s="12" t="str">
        <f t="shared" si="2"/>
        <v/>
      </c>
    </row>
    <row r="20" spans="1:11" ht="15.75" customHeight="1" outlineLevel="1" x14ac:dyDescent="0.3">
      <c r="A20" s="48"/>
      <c r="B20" s="17" t="s">
        <v>10</v>
      </c>
      <c r="C20" s="21">
        <f>E20+G20+I20+K20</f>
        <v>74</v>
      </c>
      <c r="D20" s="13"/>
      <c r="E20" s="13">
        <f>SUM(E13:E19)</f>
        <v>35</v>
      </c>
      <c r="F20" s="13"/>
      <c r="G20" s="13">
        <f>SUM(G13:G19)</f>
        <v>39</v>
      </c>
      <c r="H20" s="13"/>
      <c r="I20" s="13">
        <f>SUM(I13:I19)</f>
        <v>0</v>
      </c>
      <c r="J20" s="13"/>
      <c r="K20" s="13">
        <f>SUM(K13:K19)</f>
        <v>0</v>
      </c>
    </row>
    <row r="21" spans="1:11" ht="15.75" customHeight="1" outlineLevel="1" x14ac:dyDescent="0.3">
      <c r="A21" s="50"/>
      <c r="B21" s="20" t="s">
        <v>11</v>
      </c>
      <c r="C21" s="14">
        <f>VLOOKUP(C20,ESCALA_IEP!A2:B202,2,FALSE)</f>
        <v>5.0999999999999996</v>
      </c>
    </row>
    <row r="22" spans="1:11" ht="15.75" customHeight="1" x14ac:dyDescent="0.25"/>
    <row r="23" spans="1:11" ht="15.75" customHeight="1" x14ac:dyDescent="0.25">
      <c r="B23" s="38" t="s">
        <v>59</v>
      </c>
    </row>
    <row r="24" spans="1:11" ht="24" customHeight="1" x14ac:dyDescent="0.25">
      <c r="A24" s="56" t="s">
        <v>2</v>
      </c>
      <c r="B24" s="11" t="str">
        <f>B4</f>
        <v>SAN MARTIN MORA DIEGO ALONSO</v>
      </c>
      <c r="C24" s="51" t="s">
        <v>3</v>
      </c>
      <c r="D24" s="52" t="s">
        <v>4</v>
      </c>
      <c r="E24" s="53"/>
      <c r="F24" s="53"/>
      <c r="G24" s="53"/>
      <c r="H24" s="53"/>
      <c r="I24" s="53"/>
      <c r="J24" s="53"/>
      <c r="K24" s="54"/>
    </row>
    <row r="25" spans="1:11" ht="24" customHeight="1" x14ac:dyDescent="0.25">
      <c r="A25" s="48"/>
      <c r="B25" s="15" t="s">
        <v>5</v>
      </c>
      <c r="C25" s="50"/>
      <c r="D25" s="52" t="s">
        <v>6</v>
      </c>
      <c r="E25" s="54"/>
      <c r="F25" s="52" t="s">
        <v>7</v>
      </c>
      <c r="G25" s="54"/>
      <c r="H25" s="55" t="s">
        <v>8</v>
      </c>
      <c r="I25" s="54"/>
      <c r="J25" s="52" t="s">
        <v>9</v>
      </c>
      <c r="K25" s="54"/>
    </row>
    <row r="26" spans="1:11" ht="24" customHeight="1" x14ac:dyDescent="0.25">
      <c r="A26" s="49"/>
      <c r="B26" s="18" t="str">
        <f>RUBRICA!A4</f>
        <v xml:space="preserve">1. Presenta el proyecto considerando la relevancia, objetivos, metodología y desarrollo, de acuerdo a los estándares de calidad de la disciplina. </v>
      </c>
      <c r="C26" s="16" t="s">
        <v>6</v>
      </c>
      <c r="D26" s="12"/>
      <c r="E26" s="12" t="str">
        <f>IF(D26="X",100*0.15,"")</f>
        <v/>
      </c>
      <c r="F26" s="46" t="s">
        <v>63</v>
      </c>
      <c r="G26" s="12">
        <f>IF(F26="X",60*0.15,"")</f>
        <v>9</v>
      </c>
      <c r="H26" s="12" t="str">
        <f t="shared" ref="H26:H30" si="5">IF($C26=ML,"X","")</f>
        <v/>
      </c>
      <c r="I26" s="12" t="str">
        <f>IF(H26="X",30*0.15,"")</f>
        <v/>
      </c>
      <c r="J26" s="12" t="str">
        <f t="shared" ref="J26:J30" si="6">IF($C26=NL,"X","")</f>
        <v/>
      </c>
      <c r="K26" s="12" t="str">
        <f t="shared" ref="K26:K32" si="7">IF($J26="X",0,"")</f>
        <v/>
      </c>
    </row>
    <row r="27" spans="1:11" ht="24" customHeight="1" x14ac:dyDescent="0.25">
      <c r="A27" s="49"/>
      <c r="B27" s="18" t="str">
        <f>RUBRICA!A5</f>
        <v xml:space="preserve">2. Presenta las evidencias del Proyecto APT, dando cuenta del cumplimiento de los objetivos y de acuerdo a los estándares de la disciplina. </v>
      </c>
      <c r="C27" s="16" t="s">
        <v>6</v>
      </c>
      <c r="D27" s="12" t="str">
        <f t="shared" ref="D27:D30" si="8">IF($C27=CL,"X","")</f>
        <v>X</v>
      </c>
      <c r="E27" s="12">
        <f>IF(D27="X",100*0.25,"")</f>
        <v>25</v>
      </c>
      <c r="F27" s="12" t="str">
        <f t="shared" ref="F27:F30" si="9">IF($C27=L,"X","")</f>
        <v/>
      </c>
      <c r="G27" s="12" t="str">
        <f>IF(F27="X",60*0.25,"")</f>
        <v/>
      </c>
      <c r="H27" s="12" t="str">
        <f t="shared" si="5"/>
        <v/>
      </c>
      <c r="I27" s="12" t="str">
        <f>IF(H27="X",30*0.25,"")</f>
        <v/>
      </c>
      <c r="J27" s="12" t="str">
        <f t="shared" si="6"/>
        <v/>
      </c>
      <c r="K27" s="12" t="str">
        <f t="shared" si="7"/>
        <v/>
      </c>
    </row>
    <row r="28" spans="1:11" ht="24" customHeight="1" x14ac:dyDescent="0.25">
      <c r="A28" s="49"/>
      <c r="B28" s="18" t="str">
        <f>RUBRICA!A6</f>
        <v>3. Responde las preguntas realizadas por la comisión, cumpliendo con los estándares de calidad de la disciplina.</v>
      </c>
      <c r="C28" s="16" t="s">
        <v>6</v>
      </c>
      <c r="D28" s="12"/>
      <c r="E28" s="12" t="str">
        <f>IF(D28="X",100*0.2,"")</f>
        <v/>
      </c>
      <c r="F28" s="46" t="s">
        <v>63</v>
      </c>
      <c r="G28" s="12">
        <f>IF(F28="X",60*0.2,"")</f>
        <v>12</v>
      </c>
      <c r="H28" s="12" t="str">
        <f t="shared" si="5"/>
        <v/>
      </c>
      <c r="I28" s="12" t="str">
        <f>IF(H28="X",30*0.2,"")</f>
        <v/>
      </c>
      <c r="J28" s="12" t="str">
        <f t="shared" si="6"/>
        <v/>
      </c>
      <c r="K28" s="12" t="str">
        <f t="shared" si="7"/>
        <v/>
      </c>
    </row>
    <row r="29" spans="1:11" ht="24" customHeight="1" x14ac:dyDescent="0.25">
      <c r="A29" s="49"/>
      <c r="B29" s="18" t="str">
        <f>RUBRICA!A7</f>
        <v>4. Expone el Proyecto APT, considerando el formato y el tiempo establecido para la presentación.</v>
      </c>
      <c r="C29" s="16" t="s">
        <v>6</v>
      </c>
      <c r="D29" s="12" t="str">
        <f t="shared" si="8"/>
        <v>X</v>
      </c>
      <c r="E29" s="12">
        <f>IF(D29="X",100*0.05,"")</f>
        <v>5</v>
      </c>
      <c r="F29" s="12" t="str">
        <f t="shared" si="9"/>
        <v/>
      </c>
      <c r="G29" s="12" t="str">
        <f>IF(F29="X",60*0.05,"")</f>
        <v/>
      </c>
      <c r="H29" s="12" t="str">
        <f t="shared" si="5"/>
        <v/>
      </c>
      <c r="I29" s="12" t="str">
        <f>IF(H29="X",30*0.05,"")</f>
        <v/>
      </c>
      <c r="J29" s="12" t="str">
        <f t="shared" si="6"/>
        <v/>
      </c>
      <c r="K29" s="12" t="str">
        <f t="shared" si="7"/>
        <v/>
      </c>
    </row>
    <row r="30" spans="1:11" ht="24" customHeight="1" x14ac:dyDescent="0.25">
      <c r="A30" s="49"/>
      <c r="B30" s="18" t="str">
        <f>RUBRICA!A8</f>
        <v>5. Expresa sus ideas con fluidez, claridad y precisión, utilizando lenguaje técnico propio de la disciplina.</v>
      </c>
      <c r="C30" s="16" t="s">
        <v>6</v>
      </c>
      <c r="D30" s="12" t="str">
        <f t="shared" si="8"/>
        <v>X</v>
      </c>
      <c r="E30" s="12">
        <f>IF(D30="X",100*0.05,"")</f>
        <v>5</v>
      </c>
      <c r="F30" s="12" t="str">
        <f t="shared" si="9"/>
        <v/>
      </c>
      <c r="G30" s="12" t="str">
        <f>IF(F30="X",60*0.05,"")</f>
        <v/>
      </c>
      <c r="H30" s="12" t="str">
        <f t="shared" si="5"/>
        <v/>
      </c>
      <c r="I30" s="12" t="str">
        <f>IF(H30="X",30*0.05,"")</f>
        <v/>
      </c>
      <c r="J30" s="12" t="str">
        <f t="shared" si="6"/>
        <v/>
      </c>
      <c r="K30" s="12" t="str">
        <f t="shared" si="7"/>
        <v/>
      </c>
    </row>
    <row r="31" spans="1:11" ht="24" customHeight="1" x14ac:dyDescent="0.25">
      <c r="A31" s="49"/>
      <c r="B31" s="18" t="str">
        <f>RUBRICA!A9</f>
        <v>6. Entrega la documentación y evidencias requerida por la asignatura de acuerdo a la estructura y nombres solicitados, guardando todas las evidencias de avances en Git</v>
      </c>
      <c r="C31" s="16" t="s">
        <v>6</v>
      </c>
      <c r="D31" s="12"/>
      <c r="E31" s="12" t="str">
        <f>IF(D31="X",100*0.2,"")</f>
        <v/>
      </c>
      <c r="F31" s="46" t="s">
        <v>63</v>
      </c>
      <c r="G31" s="12">
        <f>IF(F31="X",60*0.2,"")</f>
        <v>12</v>
      </c>
      <c r="H31" s="12" t="str">
        <f>IF($C31=ML,"X","")</f>
        <v/>
      </c>
      <c r="I31" s="12" t="str">
        <f>IF(H31="X",30*0.2,"")</f>
        <v/>
      </c>
      <c r="J31" s="12" t="str">
        <f>IF($C31=NL,"X","")</f>
        <v/>
      </c>
      <c r="K31" s="12" t="str">
        <f t="shared" si="7"/>
        <v/>
      </c>
    </row>
    <row r="32" spans="1:11" ht="24" customHeight="1" x14ac:dyDescent="0.25">
      <c r="A32" s="49"/>
      <c r="B32" s="18" t="str">
        <f>RUBRICA!A10</f>
        <v xml:space="preserve">7. Expone el tema utilizando un lenguaje técnico disciplinar al presentar la propuesta y responde evidenciando un manejo de la información. </v>
      </c>
      <c r="C32" s="16" t="s">
        <v>6</v>
      </c>
      <c r="D32" s="12"/>
      <c r="E32" s="12" t="str">
        <f>IF(D32="X",100*0.1,"")</f>
        <v/>
      </c>
      <c r="F32" s="46" t="s">
        <v>63</v>
      </c>
      <c r="G32" s="12">
        <f>IF(F32="X",60*0.1,"")</f>
        <v>6</v>
      </c>
      <c r="H32" s="12" t="str">
        <f>IF($C32=ML,"X","")</f>
        <v/>
      </c>
      <c r="I32" s="12" t="str">
        <f>IF(H32="X",30*0.1,"")</f>
        <v/>
      </c>
      <c r="J32" s="12" t="str">
        <f>IF($C32=NL,"X","")</f>
        <v/>
      </c>
      <c r="K32" s="12" t="str">
        <f t="shared" si="7"/>
        <v/>
      </c>
    </row>
    <row r="33" spans="1:11" ht="24" customHeight="1" x14ac:dyDescent="0.3">
      <c r="A33" s="48"/>
      <c r="B33" s="17" t="s">
        <v>10</v>
      </c>
      <c r="C33" s="21">
        <f>E33+G33+I33+K33</f>
        <v>74</v>
      </c>
      <c r="D33" s="13"/>
      <c r="E33" s="13">
        <f>SUM(E26:E32)</f>
        <v>35</v>
      </c>
      <c r="F33" s="13"/>
      <c r="G33" s="13">
        <f>SUM(G26:G32)</f>
        <v>39</v>
      </c>
      <c r="H33" s="13"/>
      <c r="I33" s="13">
        <f>SUM(I26:I32)</f>
        <v>0</v>
      </c>
      <c r="J33" s="13"/>
      <c r="K33" s="13">
        <f>SUM(K26:K32)</f>
        <v>0</v>
      </c>
    </row>
    <row r="34" spans="1:11" ht="24" customHeight="1" x14ac:dyDescent="0.3">
      <c r="A34" s="50"/>
      <c r="B34" s="20" t="s">
        <v>11</v>
      </c>
      <c r="C34" s="14">
        <f>VLOOKUP(C33,ESCALA_IEP!A15:B215,2,FALSE)</f>
        <v>5.0999999999999996</v>
      </c>
    </row>
    <row r="35" spans="1:11" ht="16.149999999999999" customHeight="1" x14ac:dyDescent="0.25"/>
    <row r="36" spans="1:11" ht="13.9" customHeight="1" x14ac:dyDescent="0.25">
      <c r="B36" s="38" t="s">
        <v>59</v>
      </c>
    </row>
    <row r="37" spans="1:11" ht="24" customHeight="1" x14ac:dyDescent="0.25">
      <c r="A37" s="56" t="s">
        <v>2</v>
      </c>
      <c r="B37" s="11"/>
      <c r="C37" s="51" t="s">
        <v>3</v>
      </c>
      <c r="D37" s="52" t="s">
        <v>4</v>
      </c>
      <c r="E37" s="53"/>
      <c r="F37" s="53"/>
      <c r="G37" s="53"/>
      <c r="H37" s="53"/>
      <c r="I37" s="53"/>
      <c r="J37" s="53"/>
      <c r="K37" s="54"/>
    </row>
    <row r="38" spans="1:11" ht="24" customHeight="1" x14ac:dyDescent="0.25">
      <c r="A38" s="48"/>
      <c r="B38" s="15" t="s">
        <v>5</v>
      </c>
      <c r="C38" s="50"/>
      <c r="D38" s="52" t="s">
        <v>6</v>
      </c>
      <c r="E38" s="54"/>
      <c r="F38" s="52" t="s">
        <v>7</v>
      </c>
      <c r="G38" s="54"/>
      <c r="H38" s="55" t="s">
        <v>8</v>
      </c>
      <c r="I38" s="54"/>
      <c r="J38" s="52" t="s">
        <v>9</v>
      </c>
      <c r="K38" s="54"/>
    </row>
    <row r="39" spans="1:11" ht="24" customHeight="1" x14ac:dyDescent="0.25">
      <c r="A39" s="49"/>
      <c r="B39" s="18" t="str">
        <f>RUBRICA!A4</f>
        <v xml:space="preserve">1. Presenta el proyecto considerando la relevancia, objetivos, metodología y desarrollo, de acuerdo a los estándares de calidad de la disciplina. </v>
      </c>
      <c r="C39" s="16" t="s">
        <v>6</v>
      </c>
      <c r="D39" s="12" t="s">
        <v>58</v>
      </c>
      <c r="E39" s="12">
        <f>IF(D39="X",100*0.15,"")</f>
        <v>15</v>
      </c>
      <c r="F39" s="46"/>
      <c r="G39" s="12" t="str">
        <f>IF(F39="X",60*0.15,"")</f>
        <v/>
      </c>
      <c r="H39" s="12" t="str">
        <f t="shared" ref="H39:H43" si="10">IF($C39=ML,"X","")</f>
        <v/>
      </c>
      <c r="I39" s="12" t="str">
        <f>IF(H39="X",30*0.15,"")</f>
        <v/>
      </c>
      <c r="J39" s="12" t="str">
        <f t="shared" ref="J39:J43" si="11">IF($C39=NL,"X","")</f>
        <v/>
      </c>
      <c r="K39" s="12" t="str">
        <f t="shared" ref="K39:K45" si="12">IF($J39="X",0,"")</f>
        <v/>
      </c>
    </row>
    <row r="40" spans="1:11" ht="24" customHeight="1" x14ac:dyDescent="0.25">
      <c r="A40" s="49"/>
      <c r="B40" s="18" t="str">
        <f>RUBRICA!A5</f>
        <v xml:space="preserve">2. Presenta las evidencias del Proyecto APT, dando cuenta del cumplimiento de los objetivos y de acuerdo a los estándares de la disciplina. </v>
      </c>
      <c r="C40" s="16" t="s">
        <v>6</v>
      </c>
      <c r="D40" s="12" t="str">
        <f t="shared" ref="D40:D43" si="13">IF($C40=CL,"X","")</f>
        <v>X</v>
      </c>
      <c r="E40" s="12">
        <f>IF(D40="X",100*0.25,"")</f>
        <v>25</v>
      </c>
      <c r="F40" s="12"/>
      <c r="G40" s="12" t="str">
        <f>IF(F40="X",60*0.25,"")</f>
        <v/>
      </c>
      <c r="H40" s="12" t="str">
        <f t="shared" si="10"/>
        <v/>
      </c>
      <c r="I40" s="12" t="str">
        <f>IF(H40="X",30*0.25,"")</f>
        <v/>
      </c>
      <c r="J40" s="12" t="str">
        <f t="shared" si="11"/>
        <v/>
      </c>
      <c r="K40" s="12" t="str">
        <f t="shared" si="12"/>
        <v/>
      </c>
    </row>
    <row r="41" spans="1:11" ht="24" customHeight="1" x14ac:dyDescent="0.25">
      <c r="A41" s="49"/>
      <c r="B41" s="18" t="str">
        <f>RUBRICA!A6</f>
        <v>3. Responde las preguntas realizadas por la comisión, cumpliendo con los estándares de calidad de la disciplina.</v>
      </c>
      <c r="C41" s="16" t="s">
        <v>6</v>
      </c>
      <c r="D41" s="12" t="s">
        <v>58</v>
      </c>
      <c r="E41" s="12">
        <f>IF(D41="X",100*0.2,"")</f>
        <v>20</v>
      </c>
      <c r="F41" s="46"/>
      <c r="G41" s="12" t="str">
        <f>IF(F41="X",60*0.2,"")</f>
        <v/>
      </c>
      <c r="H41" s="12" t="str">
        <f t="shared" si="10"/>
        <v/>
      </c>
      <c r="I41" s="12" t="str">
        <f>IF(H41="X",30*0.2,"")</f>
        <v/>
      </c>
      <c r="J41" s="12" t="str">
        <f t="shared" si="11"/>
        <v/>
      </c>
      <c r="K41" s="12" t="str">
        <f t="shared" si="12"/>
        <v/>
      </c>
    </row>
    <row r="42" spans="1:11" ht="24" customHeight="1" x14ac:dyDescent="0.25">
      <c r="A42" s="49"/>
      <c r="B42" s="18" t="str">
        <f>RUBRICA!A7</f>
        <v>4. Expone el Proyecto APT, considerando el formato y el tiempo establecido para la presentación.</v>
      </c>
      <c r="C42" s="16" t="s">
        <v>6</v>
      </c>
      <c r="D42" s="12" t="str">
        <f t="shared" si="13"/>
        <v>X</v>
      </c>
      <c r="E42" s="12">
        <f>IF(D42="X",100*0.05,"")</f>
        <v>5</v>
      </c>
      <c r="F42" s="12"/>
      <c r="G42" s="12" t="str">
        <f>IF(F42="X",60*0.05,"")</f>
        <v/>
      </c>
      <c r="H42" s="12" t="str">
        <f t="shared" si="10"/>
        <v/>
      </c>
      <c r="I42" s="12" t="str">
        <f>IF(H42="X",30*0.05,"")</f>
        <v/>
      </c>
      <c r="J42" s="12" t="str">
        <f t="shared" si="11"/>
        <v/>
      </c>
      <c r="K42" s="12" t="str">
        <f t="shared" si="12"/>
        <v/>
      </c>
    </row>
    <row r="43" spans="1:11" ht="24" customHeight="1" x14ac:dyDescent="0.25">
      <c r="A43" s="49"/>
      <c r="B43" s="18" t="str">
        <f>RUBRICA!A8</f>
        <v>5. Expresa sus ideas con fluidez, claridad y precisión, utilizando lenguaje técnico propio de la disciplina.</v>
      </c>
      <c r="C43" s="16" t="s">
        <v>6</v>
      </c>
      <c r="D43" s="12" t="str">
        <f t="shared" si="13"/>
        <v>X</v>
      </c>
      <c r="E43" s="12">
        <f>IF(D43="X",100*0.05,"")</f>
        <v>5</v>
      </c>
      <c r="F43" s="12"/>
      <c r="G43" s="12" t="str">
        <f>IF(F43="X",60*0.05,"")</f>
        <v/>
      </c>
      <c r="H43" s="12" t="str">
        <f t="shared" si="10"/>
        <v/>
      </c>
      <c r="I43" s="12" t="str">
        <f>IF(H43="X",30*0.05,"")</f>
        <v/>
      </c>
      <c r="J43" s="12" t="str">
        <f t="shared" si="11"/>
        <v/>
      </c>
      <c r="K43" s="12" t="str">
        <f t="shared" si="12"/>
        <v/>
      </c>
    </row>
    <row r="44" spans="1:11" ht="24" customHeight="1" x14ac:dyDescent="0.25">
      <c r="A44" s="49"/>
      <c r="B44" s="18" t="str">
        <f>RUBRICA!A9</f>
        <v>6. Entrega la documentación y evidencias requerida por la asignatura de acuerdo a la estructura y nombres solicitados, guardando todas las evidencias de avances en Git</v>
      </c>
      <c r="C44" s="16" t="s">
        <v>6</v>
      </c>
      <c r="D44" s="12" t="s">
        <v>58</v>
      </c>
      <c r="E44" s="12">
        <f>IF(D44="X",100*0.2,"")</f>
        <v>20</v>
      </c>
      <c r="F44" s="46"/>
      <c r="G44" s="12" t="str">
        <f>IF(F44="X",60*0.2,"")</f>
        <v/>
      </c>
      <c r="H44" s="12" t="str">
        <f>IF($C44=ML,"X","")</f>
        <v/>
      </c>
      <c r="I44" s="12" t="str">
        <f>IF(H44="X",30*0.2,"")</f>
        <v/>
      </c>
      <c r="J44" s="12" t="str">
        <f>IF($C44=NL,"X","")</f>
        <v/>
      </c>
      <c r="K44" s="12" t="str">
        <f t="shared" si="12"/>
        <v/>
      </c>
    </row>
    <row r="45" spans="1:11" ht="24" customHeight="1" x14ac:dyDescent="0.25">
      <c r="A45" s="49"/>
      <c r="B45" s="18" t="str">
        <f>RUBRICA!A10</f>
        <v xml:space="preserve">7. Expone el tema utilizando un lenguaje técnico disciplinar al presentar la propuesta y responde evidenciando un manejo de la información. </v>
      </c>
      <c r="C45" s="16" t="s">
        <v>6</v>
      </c>
      <c r="D45" s="12" t="s">
        <v>58</v>
      </c>
      <c r="E45" s="12">
        <f>IF(D45="X",100*0.1,"")</f>
        <v>10</v>
      </c>
      <c r="F45" s="46"/>
      <c r="G45" s="12" t="str">
        <f>IF(F45="X",60*0.1,"")</f>
        <v/>
      </c>
      <c r="H45" s="12" t="str">
        <f>IF($C45=ML,"X","")</f>
        <v/>
      </c>
      <c r="I45" s="12" t="str">
        <f>IF(H45="X",30*0.1,"")</f>
        <v/>
      </c>
      <c r="J45" s="12" t="str">
        <f>IF($C45=NL,"X","")</f>
        <v/>
      </c>
      <c r="K45" s="12" t="str">
        <f t="shared" si="12"/>
        <v/>
      </c>
    </row>
    <row r="46" spans="1:11" ht="24" customHeight="1" x14ac:dyDescent="0.3">
      <c r="A46" s="48"/>
      <c r="B46" s="17" t="s">
        <v>10</v>
      </c>
      <c r="C46" s="21">
        <f>E46+G46+I46+K46</f>
        <v>100</v>
      </c>
      <c r="D46" s="13"/>
      <c r="E46" s="13">
        <f>SUM(E39:E45)</f>
        <v>100</v>
      </c>
      <c r="F46" s="13"/>
      <c r="G46" s="13">
        <f>SUM(G39:G45)</f>
        <v>0</v>
      </c>
      <c r="H46" s="13"/>
      <c r="I46" s="13">
        <f>SUM(I39:I45)</f>
        <v>0</v>
      </c>
      <c r="J46" s="13"/>
      <c r="K46" s="13">
        <f>SUM(K39:K45)</f>
        <v>0</v>
      </c>
    </row>
    <row r="47" spans="1:11" ht="24" customHeight="1" x14ac:dyDescent="0.3">
      <c r="A47" s="50"/>
      <c r="B47" s="20" t="s">
        <v>11</v>
      </c>
      <c r="C47" s="14">
        <f>VLOOKUP(C46,ESCALA_IEP!A28:B228,2,FALSE)</f>
        <v>7</v>
      </c>
    </row>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sheetData>
  <mergeCells count="22">
    <mergeCell ref="A11:A21"/>
    <mergeCell ref="C37:C38"/>
    <mergeCell ref="D37:K37"/>
    <mergeCell ref="D38:E38"/>
    <mergeCell ref="F38:G38"/>
    <mergeCell ref="H38:I38"/>
    <mergeCell ref="J38:K38"/>
    <mergeCell ref="C11:C12"/>
    <mergeCell ref="D12:E12"/>
    <mergeCell ref="D11:K11"/>
    <mergeCell ref="F12:G12"/>
    <mergeCell ref="H12:I12"/>
    <mergeCell ref="J12:K12"/>
    <mergeCell ref="A37:A47"/>
    <mergeCell ref="A24:A34"/>
    <mergeCell ref="C24:C25"/>
    <mergeCell ref="D25:E25"/>
    <mergeCell ref="F25:G25"/>
    <mergeCell ref="H25:I25"/>
    <mergeCell ref="J25:K25"/>
    <mergeCell ref="B7:K10"/>
    <mergeCell ref="D24:K24"/>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C13:C19 C26:C32 C39:C45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3408-0576-4312-BE07-614F98081636}">
  <dimension ref="A1:F10"/>
  <sheetViews>
    <sheetView topLeftCell="A7" zoomScale="80" zoomScaleNormal="80" workbookViewId="0">
      <selection activeCell="E11" sqref="E11"/>
    </sheetView>
  </sheetViews>
  <sheetFormatPr baseColWidth="10" defaultColWidth="11.42578125" defaultRowHeight="15" x14ac:dyDescent="0.25"/>
  <cols>
    <col min="1" max="1" width="45.5703125" customWidth="1"/>
    <col min="2" max="2" width="31.28515625" customWidth="1"/>
    <col min="3" max="3" width="24.140625" customWidth="1"/>
    <col min="4" max="4" width="29.85546875" customWidth="1"/>
    <col min="5" max="5" width="30.7109375" customWidth="1"/>
    <col min="6" max="6" width="15.28515625" customWidth="1"/>
  </cols>
  <sheetData>
    <row r="1" spans="1:6" ht="15.75" thickBot="1" x14ac:dyDescent="0.3">
      <c r="A1" s="61" t="s">
        <v>12</v>
      </c>
      <c r="B1" s="63" t="s">
        <v>13</v>
      </c>
      <c r="C1" s="64"/>
      <c r="D1" s="64"/>
      <c r="E1" s="65"/>
      <c r="F1" s="61" t="s">
        <v>14</v>
      </c>
    </row>
    <row r="2" spans="1:6" x14ac:dyDescent="0.25">
      <c r="A2" s="62"/>
      <c r="B2" s="66" t="s">
        <v>15</v>
      </c>
      <c r="C2" s="66" t="s">
        <v>16</v>
      </c>
      <c r="D2" s="24" t="s">
        <v>17</v>
      </c>
      <c r="E2" s="25" t="s">
        <v>9</v>
      </c>
      <c r="F2" s="62"/>
    </row>
    <row r="3" spans="1:6" x14ac:dyDescent="0.25">
      <c r="A3" s="62"/>
      <c r="B3" s="67"/>
      <c r="C3" s="67"/>
      <c r="D3" s="26">
        <v>0.3</v>
      </c>
      <c r="E3" s="26">
        <v>0</v>
      </c>
      <c r="F3" s="62"/>
    </row>
    <row r="4" spans="1:6" ht="102" x14ac:dyDescent="0.25">
      <c r="A4" s="22" t="s">
        <v>18</v>
      </c>
      <c r="B4" s="22" t="s">
        <v>19</v>
      </c>
      <c r="C4" s="22" t="s">
        <v>20</v>
      </c>
      <c r="D4" s="22" t="s">
        <v>21</v>
      </c>
      <c r="E4" s="22" t="s">
        <v>22</v>
      </c>
      <c r="F4" s="27">
        <v>15</v>
      </c>
    </row>
    <row r="5" spans="1:6" ht="136.9" customHeight="1" x14ac:dyDescent="0.25">
      <c r="A5" s="22" t="s">
        <v>23</v>
      </c>
      <c r="B5" s="22" t="s">
        <v>24</v>
      </c>
      <c r="C5" s="22" t="s">
        <v>25</v>
      </c>
      <c r="D5" s="22" t="s">
        <v>26</v>
      </c>
      <c r="E5" s="22" t="s">
        <v>27</v>
      </c>
      <c r="F5" s="27">
        <v>25</v>
      </c>
    </row>
    <row r="6" spans="1:6" ht="87" customHeight="1" x14ac:dyDescent="0.25">
      <c r="A6" s="22" t="s">
        <v>28</v>
      </c>
      <c r="B6" s="22" t="s">
        <v>29</v>
      </c>
      <c r="C6" s="22" t="s">
        <v>30</v>
      </c>
      <c r="D6" s="22" t="s">
        <v>31</v>
      </c>
      <c r="E6" s="22" t="s">
        <v>32</v>
      </c>
      <c r="F6" s="27">
        <v>20</v>
      </c>
    </row>
    <row r="7" spans="1:6" ht="89.25" x14ac:dyDescent="0.25">
      <c r="A7" s="22" t="s">
        <v>33</v>
      </c>
      <c r="B7" s="22" t="s">
        <v>34</v>
      </c>
      <c r="C7" s="22" t="s">
        <v>35</v>
      </c>
      <c r="D7" s="22" t="s">
        <v>36</v>
      </c>
      <c r="E7" s="22" t="s">
        <v>37</v>
      </c>
      <c r="F7" s="27">
        <v>5</v>
      </c>
    </row>
    <row r="8" spans="1:6" ht="89.25" x14ac:dyDescent="0.25">
      <c r="A8" s="22" t="s">
        <v>38</v>
      </c>
      <c r="B8" s="22" t="s">
        <v>39</v>
      </c>
      <c r="C8" s="22" t="s">
        <v>40</v>
      </c>
      <c r="D8" s="22" t="s">
        <v>41</v>
      </c>
      <c r="E8" s="22" t="s">
        <v>42</v>
      </c>
      <c r="F8" s="27">
        <v>5</v>
      </c>
    </row>
    <row r="9" spans="1:6" ht="89.25" x14ac:dyDescent="0.25">
      <c r="A9" s="22" t="s">
        <v>43</v>
      </c>
      <c r="B9" s="22" t="s">
        <v>44</v>
      </c>
      <c r="C9" s="22" t="s">
        <v>45</v>
      </c>
      <c r="D9" s="22" t="s">
        <v>46</v>
      </c>
      <c r="E9" s="22" t="s">
        <v>47</v>
      </c>
      <c r="F9" s="23">
        <v>20</v>
      </c>
    </row>
    <row r="10" spans="1:6" ht="126" customHeight="1" x14ac:dyDescent="0.25">
      <c r="A10" s="22" t="s">
        <v>48</v>
      </c>
      <c r="B10" s="22" t="s">
        <v>49</v>
      </c>
      <c r="C10" s="22" t="s">
        <v>50</v>
      </c>
      <c r="D10" s="22" t="s">
        <v>51</v>
      </c>
      <c r="E10" s="22" t="s">
        <v>52</v>
      </c>
      <c r="F10" s="23">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79" workbookViewId="0">
      <selection sqref="A1:B202"/>
    </sheetView>
  </sheetViews>
  <sheetFormatPr baseColWidth="10" defaultColWidth="14.42578125" defaultRowHeight="15" customHeight="1" x14ac:dyDescent="0.25"/>
  <cols>
    <col min="1" max="26" width="10.7109375" customWidth="1"/>
  </cols>
  <sheetData>
    <row r="1" spans="1:2" x14ac:dyDescent="0.25">
      <c r="A1" t="s">
        <v>10</v>
      </c>
      <c r="B1" t="s">
        <v>11</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53</v>
      </c>
      <c r="B1" t="s">
        <v>54</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3" workbookViewId="0">
      <selection activeCell="B42" sqref="B42"/>
    </sheetView>
  </sheetViews>
  <sheetFormatPr baseColWidth="10" defaultColWidth="14.42578125" defaultRowHeight="15" customHeight="1" x14ac:dyDescent="0.25"/>
  <cols>
    <col min="1" max="26" width="10.7109375" customWidth="1"/>
  </cols>
  <sheetData>
    <row r="1" spans="1:2" x14ac:dyDescent="0.25">
      <c r="A1" t="s">
        <v>10</v>
      </c>
      <c r="B1" t="s">
        <v>11</v>
      </c>
    </row>
    <row r="2" spans="1:2" x14ac:dyDescent="0.25">
      <c r="A2">
        <v>0</v>
      </c>
      <c r="B2">
        <v>1</v>
      </c>
    </row>
    <row r="3" spans="1:2" x14ac:dyDescent="0.25">
      <c r="A3">
        <v>0.5</v>
      </c>
      <c r="B3">
        <v>1.1000000000000001</v>
      </c>
    </row>
    <row r="4" spans="1:2" x14ac:dyDescent="0.25">
      <c r="A4">
        <v>1</v>
      </c>
      <c r="B4">
        <v>1.3</v>
      </c>
    </row>
    <row r="5" spans="1:2" x14ac:dyDescent="0.25">
      <c r="A5">
        <v>1.5</v>
      </c>
      <c r="B5">
        <v>1.4</v>
      </c>
    </row>
    <row r="6" spans="1:2" x14ac:dyDescent="0.25">
      <c r="A6">
        <v>2</v>
      </c>
      <c r="B6">
        <v>1.5</v>
      </c>
    </row>
    <row r="7" spans="1:2" x14ac:dyDescent="0.25">
      <c r="A7">
        <v>2.5</v>
      </c>
      <c r="B7">
        <v>1.6</v>
      </c>
    </row>
    <row r="8" spans="1:2" x14ac:dyDescent="0.25">
      <c r="A8">
        <v>3</v>
      </c>
      <c r="B8">
        <v>1.8</v>
      </c>
    </row>
    <row r="9" spans="1:2" x14ac:dyDescent="0.25">
      <c r="A9">
        <v>3.5</v>
      </c>
      <c r="B9">
        <v>1.9</v>
      </c>
    </row>
    <row r="10" spans="1:2" x14ac:dyDescent="0.25">
      <c r="A10">
        <v>4</v>
      </c>
      <c r="B10">
        <v>2</v>
      </c>
    </row>
    <row r="11" spans="1:2" x14ac:dyDescent="0.25">
      <c r="A11">
        <v>4.5</v>
      </c>
      <c r="B11">
        <v>2.1</v>
      </c>
    </row>
    <row r="12" spans="1:2" x14ac:dyDescent="0.25">
      <c r="A12">
        <v>5</v>
      </c>
      <c r="B12">
        <v>2.2999999999999998</v>
      </c>
    </row>
    <row r="13" spans="1:2" x14ac:dyDescent="0.25">
      <c r="A13">
        <v>5.5</v>
      </c>
      <c r="B13">
        <v>2.4</v>
      </c>
    </row>
    <row r="14" spans="1:2" x14ac:dyDescent="0.25">
      <c r="A14">
        <v>6</v>
      </c>
      <c r="B14">
        <v>2.5</v>
      </c>
    </row>
    <row r="15" spans="1:2" x14ac:dyDescent="0.25">
      <c r="A15">
        <v>6.5</v>
      </c>
      <c r="B15">
        <v>2.6</v>
      </c>
    </row>
    <row r="16" spans="1:2" x14ac:dyDescent="0.25">
      <c r="A16">
        <v>7</v>
      </c>
      <c r="B16">
        <v>2.8</v>
      </c>
    </row>
    <row r="17" spans="1:2" x14ac:dyDescent="0.25">
      <c r="A17">
        <v>7.5</v>
      </c>
      <c r="B17">
        <v>2.9</v>
      </c>
    </row>
    <row r="18" spans="1:2" x14ac:dyDescent="0.25">
      <c r="A18">
        <v>8</v>
      </c>
      <c r="B18">
        <v>3</v>
      </c>
    </row>
    <row r="19" spans="1:2" x14ac:dyDescent="0.25">
      <c r="A19">
        <v>8.5</v>
      </c>
      <c r="B19">
        <v>3.1</v>
      </c>
    </row>
    <row r="20" spans="1:2" x14ac:dyDescent="0.25">
      <c r="A20">
        <v>9</v>
      </c>
      <c r="B20">
        <v>3.3</v>
      </c>
    </row>
    <row r="21" spans="1:2" ht="15.75" customHeight="1" x14ac:dyDescent="0.25">
      <c r="A21">
        <v>9.5</v>
      </c>
      <c r="B21">
        <v>3.4</v>
      </c>
    </row>
    <row r="22" spans="1:2" ht="15.75" customHeight="1" x14ac:dyDescent="0.25">
      <c r="A22">
        <v>10</v>
      </c>
      <c r="B22">
        <v>3.5</v>
      </c>
    </row>
    <row r="23" spans="1:2" ht="15.75" customHeight="1" x14ac:dyDescent="0.25">
      <c r="A23">
        <v>10.5</v>
      </c>
      <c r="B23">
        <v>3.6</v>
      </c>
    </row>
    <row r="24" spans="1:2" ht="15.75" customHeight="1" x14ac:dyDescent="0.25">
      <c r="A24">
        <v>11</v>
      </c>
      <c r="B24">
        <v>3.8</v>
      </c>
    </row>
    <row r="25" spans="1:2" ht="15.75" customHeight="1" x14ac:dyDescent="0.25">
      <c r="A25">
        <v>11.5</v>
      </c>
      <c r="B25">
        <v>3.9</v>
      </c>
    </row>
    <row r="26" spans="1:2" ht="15.75" customHeight="1" x14ac:dyDescent="0.25">
      <c r="A26">
        <v>12</v>
      </c>
      <c r="B26">
        <v>4</v>
      </c>
    </row>
    <row r="27" spans="1:2" ht="15.75" customHeight="1" x14ac:dyDescent="0.25">
      <c r="A27">
        <v>12.5</v>
      </c>
      <c r="B27">
        <v>4.2</v>
      </c>
    </row>
    <row r="28" spans="1:2" ht="15.75" customHeight="1" x14ac:dyDescent="0.25">
      <c r="A28">
        <v>13</v>
      </c>
      <c r="B28">
        <v>4.4000000000000004</v>
      </c>
    </row>
    <row r="29" spans="1:2" ht="15.75" customHeight="1" x14ac:dyDescent="0.25">
      <c r="A29">
        <v>13.5</v>
      </c>
      <c r="B29">
        <v>4.5999999999999996</v>
      </c>
    </row>
    <row r="30" spans="1:2" ht="15.75" customHeight="1" x14ac:dyDescent="0.25">
      <c r="A30">
        <v>14</v>
      </c>
      <c r="B30">
        <v>4.8</v>
      </c>
    </row>
    <row r="31" spans="1:2" ht="15.75" customHeight="1" x14ac:dyDescent="0.25">
      <c r="A31">
        <v>14.5</v>
      </c>
      <c r="B31">
        <v>4.9000000000000004</v>
      </c>
    </row>
    <row r="32" spans="1:2" ht="15.75" customHeight="1" x14ac:dyDescent="0.25">
      <c r="A32">
        <v>15</v>
      </c>
      <c r="B32">
        <v>5.0999999999999996</v>
      </c>
    </row>
    <row r="33" spans="1:2" ht="15.75" customHeight="1" x14ac:dyDescent="0.25">
      <c r="A33">
        <v>15.5</v>
      </c>
      <c r="B33">
        <v>5.3</v>
      </c>
    </row>
    <row r="34" spans="1:2" ht="15.75" customHeight="1" x14ac:dyDescent="0.25">
      <c r="A34">
        <v>16</v>
      </c>
      <c r="B34">
        <v>5.5</v>
      </c>
    </row>
    <row r="35" spans="1:2" ht="15.75" customHeight="1" x14ac:dyDescent="0.25">
      <c r="A35">
        <v>16.5</v>
      </c>
      <c r="B35">
        <v>5.7</v>
      </c>
    </row>
    <row r="36" spans="1:2" ht="15.75" customHeight="1" x14ac:dyDescent="0.25">
      <c r="A36">
        <v>17</v>
      </c>
      <c r="B36">
        <v>5.9</v>
      </c>
    </row>
    <row r="37" spans="1:2" ht="15.75" customHeight="1" x14ac:dyDescent="0.25">
      <c r="A37">
        <v>17.5</v>
      </c>
      <c r="B37">
        <v>6.1</v>
      </c>
    </row>
    <row r="38" spans="1:2" ht="15.75" customHeight="1" x14ac:dyDescent="0.25">
      <c r="A38">
        <v>18</v>
      </c>
      <c r="B38">
        <v>6.3</v>
      </c>
    </row>
    <row r="39" spans="1:2" ht="15.75" customHeight="1" x14ac:dyDescent="0.25">
      <c r="A39">
        <v>18.5</v>
      </c>
      <c r="B39">
        <v>6.4</v>
      </c>
    </row>
    <row r="40" spans="1:2" ht="15.75" customHeight="1" x14ac:dyDescent="0.25">
      <c r="A40">
        <v>19</v>
      </c>
      <c r="B40">
        <v>6.6</v>
      </c>
    </row>
    <row r="41" spans="1:2" ht="15.75" customHeight="1" x14ac:dyDescent="0.25">
      <c r="A41">
        <v>19.5</v>
      </c>
      <c r="B41">
        <v>6.8</v>
      </c>
    </row>
    <row r="42" spans="1:2" ht="15.75" customHeight="1" x14ac:dyDescent="0.25">
      <c r="A42">
        <v>20</v>
      </c>
      <c r="B42">
        <v>7</v>
      </c>
    </row>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spans="2:2" ht="15.75" customHeight="1" x14ac:dyDescent="0.25"/>
    <row r="50" spans="2:2" ht="15.75" customHeight="1" x14ac:dyDescent="0.25"/>
    <row r="51" spans="2:2" ht="15.75" customHeight="1" x14ac:dyDescent="0.25"/>
    <row r="52" spans="2:2" ht="15.75" customHeight="1" x14ac:dyDescent="0.25"/>
    <row r="53" spans="2:2" ht="15.75" customHeight="1" x14ac:dyDescent="0.25">
      <c r="B53" s="1"/>
    </row>
    <row r="54" spans="2:2" ht="15.75" customHeight="1" x14ac:dyDescent="0.25">
      <c r="B54" s="1"/>
    </row>
    <row r="55" spans="2:2" ht="15.75" customHeight="1" x14ac:dyDescent="0.25"/>
    <row r="56" spans="2:2" ht="15.75" customHeight="1" x14ac:dyDescent="0.25"/>
    <row r="57" spans="2:2" ht="15.75" customHeight="1" x14ac:dyDescent="0.25"/>
    <row r="58" spans="2:2" ht="15.75" customHeight="1" x14ac:dyDescent="0.25"/>
    <row r="59" spans="2:2" ht="15.75" customHeight="1" x14ac:dyDescent="0.25"/>
    <row r="60" spans="2:2" ht="15.75" customHeight="1" x14ac:dyDescent="0.25"/>
    <row r="61" spans="2:2" ht="15.75" customHeight="1" x14ac:dyDescent="0.25"/>
    <row r="62" spans="2:2" ht="15.75" customHeight="1" x14ac:dyDescent="0.25"/>
    <row r="63" spans="2:2" ht="15.75" customHeight="1" x14ac:dyDescent="0.25"/>
    <row r="64" spans="2: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8" t="s">
        <v>55</v>
      </c>
      <c r="B1" s="4" t="s">
        <v>10</v>
      </c>
      <c r="C1" s="5"/>
      <c r="D1" s="5"/>
      <c r="E1" s="6"/>
    </row>
    <row r="2" spans="1:5" ht="45.75" thickBot="1" x14ac:dyDescent="0.3">
      <c r="A2" s="69"/>
      <c r="B2" s="7" t="s">
        <v>6</v>
      </c>
      <c r="C2" s="8" t="s">
        <v>7</v>
      </c>
      <c r="D2" s="19" t="s">
        <v>56</v>
      </c>
      <c r="E2" s="37" t="s">
        <v>9</v>
      </c>
    </row>
    <row r="3" spans="1:5" ht="30.75" thickBot="1" x14ac:dyDescent="0.3">
      <c r="A3" s="9" t="s">
        <v>57</v>
      </c>
      <c r="B3" s="10">
        <v>4</v>
      </c>
      <c r="C3" s="10">
        <v>3</v>
      </c>
      <c r="D3" s="10">
        <v>2</v>
      </c>
      <c r="E3" s="10">
        <v>0</v>
      </c>
    </row>
    <row r="4" spans="1:5" ht="15.75" thickBot="1" x14ac:dyDescent="0.3">
      <c r="A4" s="9"/>
      <c r="B4" s="10"/>
      <c r="C4" s="10"/>
      <c r="D4" s="10"/>
      <c r="E4" s="10"/>
    </row>
    <row r="5" spans="1:5" ht="15.75" thickBot="1" x14ac:dyDescent="0.3">
      <c r="A5" s="9"/>
      <c r="B5" s="10"/>
      <c r="C5" s="10"/>
      <c r="D5" s="10"/>
      <c r="E5" s="10"/>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 FASE 3</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Christian rodrigo Lazcano Cabello</cp:lastModifiedBy>
  <cp:revision/>
  <cp:lastPrinted>2024-12-02T03:49:34Z</cp:lastPrinted>
  <dcterms:created xsi:type="dcterms:W3CDTF">2023-08-07T04:08:01Z</dcterms:created>
  <dcterms:modified xsi:type="dcterms:W3CDTF">2024-12-07T03:30:51Z</dcterms:modified>
  <cp:category/>
  <cp:contentStatus/>
</cp:coreProperties>
</file>