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mail\Documents\GitHub\cisdi\"/>
    </mc:Choice>
  </mc:AlternateContent>
  <xr:revisionPtr revIDLastSave="0" documentId="13_ncr:1_{563D48CC-C14F-4150-966C-AEE976A01C21}" xr6:coauthVersionLast="47" xr6:coauthVersionMax="47" xr10:uidLastSave="{00000000-0000-0000-0000-000000000000}"/>
  <bookViews>
    <workbookView xWindow="4860" yWindow="2520" windowWidth="26760" windowHeight="17670" xr2:uid="{00000000-000D-0000-FFFF-FFFF00000000}"/>
  </bookViews>
  <sheets>
    <sheet name="订单管理台账-C类" sheetId="1" r:id="rId1"/>
    <sheet name="辅助列" sheetId="2" r:id="rId2"/>
    <sheet name="透视表" sheetId="3" r:id="rId3"/>
    <sheet name="停缓建项目" sheetId="6" r:id="rId4"/>
    <sheet name="已完成项目（每年年底统一归档）" sheetId="4" r:id="rId5"/>
    <sheet name="Sheet7" sheetId="12" r:id="rId6"/>
  </sheets>
  <externalReferences>
    <externalReference r:id="rId7"/>
  </externalReferences>
  <definedNames>
    <definedName name="_xlnm._FilterDatabase" localSheetId="0" hidden="1">'订单管理台账-C类'!$A$9:$XFC$13</definedName>
    <definedName name="_xlnm._FilterDatabase" localSheetId="4" hidden="1">'已完成项目（每年年底统一归档）'!$2:$106</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06" i="4" l="1"/>
  <c r="AR105" i="4"/>
  <c r="AR104" i="4"/>
  <c r="AR103" i="4"/>
  <c r="AR102" i="4"/>
  <c r="AR101" i="4"/>
  <c r="AR100" i="4"/>
  <c r="AR99" i="4"/>
  <c r="AR98" i="4"/>
  <c r="AR97" i="4"/>
  <c r="AR96" i="4"/>
  <c r="AR95" i="4"/>
  <c r="AR94" i="4"/>
  <c r="AR93" i="4"/>
  <c r="AP92" i="4"/>
  <c r="AO92" i="4"/>
  <c r="AE92" i="4"/>
  <c r="AP91" i="4"/>
  <c r="AO91" i="4"/>
  <c r="AE91" i="4"/>
  <c r="AP90" i="4"/>
  <c r="AO90" i="4"/>
  <c r="AE90" i="4"/>
  <c r="AP89" i="4"/>
  <c r="AO89" i="4"/>
  <c r="AE89" i="4"/>
  <c r="AP88" i="4"/>
  <c r="AO88" i="4"/>
  <c r="AE88" i="4"/>
  <c r="AP87" i="4"/>
  <c r="AO87" i="4"/>
  <c r="AE87" i="4"/>
  <c r="AP86" i="4"/>
  <c r="AO86" i="4"/>
  <c r="AE86" i="4"/>
  <c r="AP85" i="4"/>
  <c r="AO85" i="4"/>
  <c r="AE85" i="4"/>
  <c r="AP84" i="4"/>
  <c r="AO84" i="4"/>
  <c r="AK84" i="4"/>
  <c r="AH84" i="4"/>
  <c r="AE84" i="4"/>
  <c r="AR83" i="4"/>
  <c r="AP83" i="4"/>
  <c r="AO83" i="4"/>
  <c r="AE83" i="4"/>
  <c r="AR82" i="4"/>
  <c r="AP82" i="4"/>
  <c r="AO82" i="4"/>
  <c r="AE82" i="4"/>
  <c r="AR81" i="4"/>
  <c r="AP81" i="4"/>
  <c r="AO81" i="4"/>
  <c r="AE81" i="4"/>
  <c r="AR80" i="4"/>
  <c r="AP80" i="4"/>
  <c r="AO80" i="4"/>
  <c r="AE80" i="4"/>
  <c r="AR79" i="4"/>
  <c r="AP79" i="4"/>
  <c r="AO79" i="4"/>
  <c r="AE79" i="4"/>
  <c r="AR78" i="4"/>
  <c r="AP78" i="4"/>
  <c r="AO78" i="4"/>
  <c r="AE78" i="4"/>
  <c r="AR77" i="4"/>
  <c r="AP77" i="4"/>
  <c r="AO77" i="4"/>
  <c r="AE77" i="4"/>
  <c r="AR76" i="4"/>
  <c r="AP76" i="4"/>
  <c r="AO76" i="4"/>
  <c r="AE76" i="4"/>
  <c r="AR75" i="4"/>
  <c r="AP75" i="4"/>
  <c r="AO75" i="4"/>
  <c r="AK75" i="4"/>
  <c r="AE75" i="4"/>
  <c r="AR74" i="4"/>
  <c r="AP74" i="4"/>
  <c r="AO74" i="4"/>
  <c r="AE74" i="4"/>
  <c r="AR73" i="4"/>
  <c r="AP73" i="4"/>
  <c r="AO73" i="4"/>
  <c r="AK73" i="4"/>
  <c r="AE73" i="4"/>
  <c r="AR72" i="4"/>
  <c r="AP72" i="4"/>
  <c r="AO72" i="4"/>
  <c r="AE72" i="4"/>
  <c r="AR71" i="4"/>
  <c r="AP71" i="4"/>
  <c r="AO71" i="4"/>
  <c r="AK71" i="4"/>
  <c r="AH71" i="4"/>
  <c r="AE71" i="4"/>
  <c r="AR70" i="4"/>
  <c r="AP70" i="4"/>
  <c r="AO70" i="4"/>
  <c r="AK70" i="4"/>
  <c r="AH70" i="4"/>
  <c r="AE70" i="4"/>
  <c r="AR69" i="4"/>
  <c r="AP69" i="4"/>
  <c r="AO69" i="4"/>
  <c r="AE69" i="4"/>
  <c r="AR68" i="4"/>
  <c r="AP68" i="4"/>
  <c r="AO68" i="4"/>
  <c r="AK68" i="4"/>
  <c r="AH68" i="4"/>
  <c r="AE68" i="4"/>
  <c r="AR67" i="4"/>
  <c r="AP67" i="4"/>
  <c r="AO67" i="4"/>
  <c r="AE67" i="4"/>
  <c r="AR66" i="4"/>
  <c r="AP66" i="4"/>
  <c r="AO66" i="4"/>
  <c r="AK66" i="4"/>
  <c r="AH66" i="4"/>
  <c r="AE66" i="4"/>
  <c r="AR65" i="4"/>
  <c r="AP65" i="4"/>
  <c r="AO65" i="4"/>
  <c r="AK65" i="4"/>
  <c r="AH65" i="4"/>
  <c r="AE65" i="4"/>
  <c r="AR64" i="4"/>
  <c r="AP64" i="4"/>
  <c r="AO64" i="4"/>
  <c r="AK64" i="4"/>
  <c r="AH64" i="4"/>
  <c r="AE64" i="4"/>
  <c r="AR63" i="4"/>
  <c r="AP63" i="4"/>
  <c r="AO63" i="4"/>
  <c r="AK63" i="4"/>
  <c r="AH63" i="4"/>
  <c r="AE63" i="4"/>
  <c r="AR62" i="4"/>
  <c r="AP62" i="4"/>
  <c r="AO62" i="4"/>
  <c r="AK62" i="4"/>
  <c r="AH62" i="4"/>
  <c r="AE62" i="4"/>
  <c r="AR61" i="4"/>
  <c r="AP61" i="4"/>
  <c r="AO61" i="4"/>
  <c r="AK61" i="4"/>
  <c r="AH61" i="4"/>
  <c r="AE61" i="4"/>
  <c r="AR60" i="4"/>
  <c r="AP60" i="4"/>
  <c r="AO60" i="4"/>
  <c r="AK60" i="4"/>
  <c r="AH60" i="4"/>
  <c r="AE60" i="4"/>
  <c r="AR59" i="4"/>
  <c r="AP59" i="4"/>
  <c r="AO59" i="4"/>
  <c r="AK59" i="4"/>
  <c r="AH59" i="4"/>
  <c r="AE59" i="4"/>
  <c r="AR58" i="4"/>
  <c r="AP58" i="4"/>
  <c r="AO58" i="4"/>
  <c r="AK58" i="4"/>
  <c r="AH58" i="4"/>
  <c r="AE58" i="4"/>
  <c r="AR57" i="4"/>
  <c r="AP57" i="4"/>
  <c r="AO57" i="4"/>
  <c r="AE57" i="4"/>
  <c r="AR56" i="4"/>
  <c r="AP56" i="4"/>
  <c r="AO56" i="4"/>
  <c r="AK56" i="4"/>
  <c r="AH56" i="4"/>
  <c r="AE56" i="4"/>
  <c r="AR55" i="4"/>
  <c r="AP55" i="4"/>
  <c r="AO55" i="4"/>
  <c r="AK55" i="4"/>
  <c r="AH55" i="4"/>
  <c r="AE55" i="4"/>
  <c r="AR54" i="4"/>
  <c r="AP54" i="4"/>
  <c r="AO54" i="4"/>
  <c r="AK54" i="4"/>
  <c r="AH54" i="4"/>
  <c r="AE54" i="4"/>
  <c r="AR53" i="4"/>
  <c r="AP53" i="4"/>
  <c r="AO53" i="4"/>
  <c r="AK53" i="4"/>
  <c r="AH53" i="4"/>
  <c r="AE53" i="4"/>
  <c r="AR52" i="4"/>
  <c r="AP52" i="4"/>
  <c r="AO52" i="4"/>
  <c r="AK52" i="4"/>
  <c r="AH52" i="4"/>
  <c r="AE52" i="4"/>
  <c r="AR51" i="4"/>
  <c r="AP51" i="4"/>
  <c r="AO51" i="4"/>
  <c r="AK51" i="4"/>
  <c r="AH51" i="4"/>
  <c r="AE51" i="4"/>
  <c r="AR50" i="4"/>
  <c r="AP50" i="4"/>
  <c r="AO50" i="4"/>
  <c r="AK50" i="4"/>
  <c r="AH50" i="4"/>
  <c r="AE50" i="4"/>
  <c r="AR49" i="4"/>
  <c r="AP49" i="4"/>
  <c r="AO49" i="4"/>
  <c r="AK49" i="4"/>
  <c r="AH49" i="4"/>
  <c r="AE49" i="4"/>
  <c r="AR48" i="4"/>
  <c r="AE48" i="4"/>
  <c r="AR47" i="4"/>
  <c r="AE47" i="4"/>
  <c r="AR46" i="4"/>
  <c r="AP46" i="4"/>
  <c r="AO46" i="4"/>
  <c r="AE46" i="4"/>
  <c r="AR45" i="4"/>
  <c r="AP45" i="4"/>
  <c r="AO45" i="4"/>
  <c r="AK45" i="4"/>
  <c r="AH45" i="4"/>
  <c r="AE45" i="4"/>
  <c r="AR44" i="4"/>
  <c r="AP44" i="4"/>
  <c r="AO44" i="4"/>
  <c r="AK44" i="4"/>
  <c r="AH44" i="4"/>
  <c r="AE44" i="4"/>
  <c r="AR43" i="4"/>
  <c r="AP43" i="4"/>
  <c r="AO43" i="4"/>
  <c r="AK43" i="4"/>
  <c r="AH43" i="4"/>
  <c r="AE43" i="4"/>
  <c r="AR42" i="4"/>
  <c r="AP42" i="4"/>
  <c r="AO42" i="4"/>
  <c r="AE42" i="4"/>
  <c r="AR41" i="4"/>
  <c r="AP41" i="4"/>
  <c r="AO41" i="4"/>
  <c r="AE41" i="4"/>
  <c r="AR40" i="4"/>
  <c r="AP40" i="4"/>
  <c r="AO40" i="4"/>
  <c r="AK40" i="4"/>
  <c r="AH40" i="4"/>
  <c r="AE40" i="4"/>
  <c r="AR39" i="4"/>
  <c r="AP39" i="4"/>
  <c r="AO39" i="4"/>
  <c r="AK39" i="4"/>
  <c r="AH39" i="4"/>
  <c r="AE39" i="4"/>
  <c r="AR38" i="4"/>
  <c r="AP38" i="4"/>
  <c r="AO38" i="4"/>
  <c r="AK38" i="4"/>
  <c r="AH38" i="4"/>
  <c r="AE38" i="4"/>
  <c r="AR37" i="4"/>
  <c r="AP37" i="4"/>
  <c r="AO37" i="4"/>
  <c r="AE37" i="4"/>
  <c r="AR36" i="4"/>
  <c r="AP36" i="4"/>
  <c r="AO36" i="4"/>
  <c r="AK36" i="4"/>
  <c r="AH36" i="4"/>
  <c r="AE36" i="4"/>
  <c r="AR35" i="4"/>
  <c r="AP35" i="4"/>
  <c r="AO35" i="4"/>
  <c r="AE35" i="4"/>
  <c r="AR34" i="4"/>
  <c r="AP34" i="4"/>
  <c r="AO34" i="4"/>
  <c r="AK34" i="4"/>
  <c r="AH34" i="4"/>
  <c r="AE34" i="4"/>
  <c r="AR33" i="4"/>
  <c r="AP33" i="4"/>
  <c r="AO33" i="4"/>
  <c r="AK33" i="4"/>
  <c r="AH33" i="4"/>
  <c r="AE33" i="4"/>
  <c r="AR32" i="4"/>
  <c r="AP32" i="4"/>
  <c r="AO32" i="4"/>
  <c r="AK32" i="4"/>
  <c r="AH32" i="4"/>
  <c r="AE32" i="4"/>
  <c r="AR31" i="4"/>
  <c r="AP31" i="4"/>
  <c r="AO31" i="4"/>
  <c r="AK31" i="4"/>
  <c r="AE31" i="4"/>
  <c r="AR30" i="4"/>
  <c r="AP30" i="4"/>
  <c r="AO30" i="4"/>
  <c r="AK30" i="4"/>
  <c r="AE30" i="4"/>
  <c r="AR29" i="4"/>
  <c r="AP29" i="4"/>
  <c r="AO29" i="4"/>
  <c r="AK29" i="4"/>
  <c r="AE29" i="4"/>
  <c r="AR28" i="4"/>
  <c r="AP28" i="4"/>
  <c r="AO28" i="4"/>
  <c r="AK28" i="4"/>
  <c r="AE28" i="4"/>
  <c r="AR27" i="4"/>
  <c r="AP27" i="4"/>
  <c r="AO27" i="4"/>
  <c r="AE27" i="4"/>
  <c r="AR26" i="4"/>
  <c r="AP26" i="4"/>
  <c r="AO26" i="4"/>
  <c r="AK26" i="4"/>
  <c r="AH26" i="4"/>
  <c r="AE26" i="4"/>
  <c r="AR25" i="4"/>
  <c r="AP25" i="4"/>
  <c r="AO25" i="4"/>
  <c r="AK25" i="4"/>
  <c r="AE25" i="4"/>
  <c r="AR24" i="4"/>
  <c r="AP24" i="4"/>
  <c r="AO24" i="4"/>
  <c r="AK24" i="4"/>
  <c r="AE24" i="4"/>
  <c r="AR23" i="4"/>
  <c r="AP23" i="4"/>
  <c r="AO23" i="4"/>
  <c r="AK23" i="4"/>
  <c r="AH23" i="4"/>
  <c r="AE23" i="4"/>
  <c r="AR22" i="4"/>
  <c r="AP22" i="4"/>
  <c r="AO22" i="4"/>
  <c r="AE22" i="4"/>
  <c r="AR21" i="4"/>
  <c r="AP21" i="4"/>
  <c r="AO21" i="4"/>
  <c r="AK21" i="4"/>
  <c r="AH21" i="4"/>
  <c r="AE21" i="4"/>
  <c r="AR20" i="4"/>
  <c r="AP20" i="4"/>
  <c r="AO20" i="4"/>
  <c r="AK20" i="4"/>
  <c r="AH20" i="4"/>
  <c r="AE20" i="4"/>
  <c r="AR19" i="4"/>
  <c r="AP19" i="4"/>
  <c r="AO19" i="4"/>
  <c r="AN19" i="4"/>
  <c r="AK19" i="4"/>
  <c r="AH19" i="4"/>
  <c r="AE19" i="4"/>
  <c r="AR18" i="4"/>
  <c r="AP18" i="4"/>
  <c r="AO18" i="4"/>
  <c r="AN18" i="4"/>
  <c r="AK18" i="4"/>
  <c r="AH18" i="4"/>
  <c r="AE18" i="4"/>
  <c r="AR17" i="4"/>
  <c r="AP17" i="4"/>
  <c r="AO17" i="4"/>
  <c r="AN17" i="4"/>
  <c r="AK17" i="4"/>
  <c r="AH17" i="4"/>
  <c r="AE17" i="4"/>
  <c r="AR16" i="4"/>
  <c r="AE16" i="4"/>
  <c r="AR15" i="4"/>
  <c r="AR14" i="4"/>
  <c r="AE14" i="4"/>
  <c r="AR13" i="4"/>
  <c r="AE13" i="4"/>
  <c r="AR12" i="4"/>
  <c r="AE12" i="4"/>
  <c r="AR11" i="4"/>
  <c r="AE11" i="4"/>
  <c r="AR10" i="4"/>
  <c r="AE10" i="4"/>
  <c r="AR9" i="4"/>
  <c r="AE9" i="4"/>
  <c r="AR8" i="4"/>
  <c r="AE8" i="4"/>
  <c r="AR7" i="4"/>
  <c r="AE7" i="4"/>
  <c r="AR6" i="4"/>
  <c r="AE6" i="4"/>
  <c r="AR5" i="4"/>
  <c r="AE5" i="4"/>
  <c r="AR4" i="4"/>
  <c r="AE4" i="4"/>
  <c r="AR3" i="4"/>
  <c r="AE3" i="4"/>
  <c r="C18" i="2"/>
  <c r="AQ17" i="2"/>
  <c r="AP17" i="2"/>
  <c r="AO17" i="2"/>
  <c r="AN17" i="2"/>
  <c r="AM17" i="2"/>
  <c r="AL17" i="2"/>
  <c r="AJ17" i="2"/>
  <c r="AI17" i="2"/>
  <c r="AH17" i="2"/>
  <c r="AG17" i="2"/>
  <c r="AF17" i="2"/>
  <c r="AE17" i="2"/>
  <c r="AA17" i="2"/>
  <c r="Z17" i="2"/>
  <c r="Y17" i="2"/>
  <c r="X17" i="2"/>
  <c r="W17" i="2"/>
  <c r="V17" i="2"/>
  <c r="T17" i="2"/>
  <c r="S17" i="2"/>
  <c r="R17" i="2"/>
  <c r="Q17" i="2"/>
  <c r="P17" i="2"/>
  <c r="O17" i="2"/>
  <c r="AQ16" i="2"/>
  <c r="AP16" i="2"/>
  <c r="AO16" i="2"/>
  <c r="AN16" i="2"/>
  <c r="AM16" i="2"/>
  <c r="AL16" i="2"/>
  <c r="AJ16" i="2"/>
  <c r="AI16" i="2"/>
  <c r="AH16" i="2"/>
  <c r="AG16" i="2"/>
  <c r="AF16" i="2"/>
  <c r="AE16" i="2"/>
  <c r="AA16" i="2"/>
  <c r="Z16" i="2"/>
  <c r="Y16" i="2"/>
  <c r="X16" i="2"/>
  <c r="W16" i="2"/>
  <c r="V16" i="2"/>
  <c r="T16" i="2"/>
  <c r="S16" i="2"/>
  <c r="R16" i="2"/>
  <c r="Q16" i="2"/>
  <c r="P16" i="2"/>
  <c r="O16" i="2"/>
  <c r="E16" i="2"/>
  <c r="D16" i="2"/>
  <c r="C16" i="2"/>
  <c r="B16" i="2"/>
  <c r="AQ15" i="2"/>
  <c r="AP15" i="2"/>
  <c r="AO15" i="2"/>
  <c r="AN15" i="2"/>
  <c r="AM15" i="2"/>
  <c r="AL15" i="2"/>
  <c r="AJ15" i="2"/>
  <c r="AI15" i="2"/>
  <c r="AH15" i="2"/>
  <c r="AG15" i="2"/>
  <c r="AF15" i="2"/>
  <c r="AE15" i="2"/>
  <c r="AA15" i="2"/>
  <c r="Z15" i="2"/>
  <c r="Y15" i="2"/>
  <c r="X15" i="2"/>
  <c r="W15" i="2"/>
  <c r="V15" i="2"/>
  <c r="T15" i="2"/>
  <c r="S15" i="2"/>
  <c r="R15" i="2"/>
  <c r="Q15" i="2"/>
  <c r="P15" i="2"/>
  <c r="O15" i="2"/>
  <c r="AQ14" i="2"/>
  <c r="AP14" i="2"/>
  <c r="AO14" i="2"/>
  <c r="AN14" i="2"/>
  <c r="AM14" i="2"/>
  <c r="AL14" i="2"/>
  <c r="AJ14" i="2"/>
  <c r="AI14" i="2"/>
  <c r="AH14" i="2"/>
  <c r="AG14" i="2"/>
  <c r="AF14" i="2"/>
  <c r="AE14" i="2"/>
  <c r="AA14" i="2"/>
  <c r="Z14" i="2"/>
  <c r="Y14" i="2"/>
  <c r="X14" i="2"/>
  <c r="W14" i="2"/>
  <c r="V14" i="2"/>
  <c r="T14" i="2"/>
  <c r="S14" i="2"/>
  <c r="R14" i="2"/>
  <c r="Q14" i="2"/>
  <c r="P14" i="2"/>
  <c r="O14" i="2"/>
  <c r="AQ13" i="2"/>
  <c r="AP13" i="2"/>
  <c r="AO13" i="2"/>
  <c r="AN13" i="2"/>
  <c r="AM13" i="2"/>
  <c r="AL13" i="2"/>
  <c r="AJ13" i="2"/>
  <c r="AI13" i="2"/>
  <c r="AH13" i="2"/>
  <c r="AG13" i="2"/>
  <c r="AF13" i="2"/>
  <c r="AE13" i="2"/>
  <c r="AA13" i="2"/>
  <c r="Z13" i="2"/>
  <c r="Y13" i="2"/>
  <c r="X13" i="2"/>
  <c r="W13" i="2"/>
  <c r="V13" i="2"/>
  <c r="T13" i="2"/>
  <c r="S13" i="2"/>
  <c r="R13" i="2"/>
  <c r="Q13" i="2"/>
  <c r="P13" i="2"/>
  <c r="O13" i="2"/>
  <c r="K13" i="2"/>
  <c r="J13" i="2"/>
  <c r="I13" i="2"/>
  <c r="H13" i="2"/>
  <c r="G13" i="2"/>
  <c r="E13" i="2"/>
  <c r="D13" i="2"/>
  <c r="C13" i="2"/>
  <c r="B13" i="2"/>
  <c r="AQ12" i="2"/>
  <c r="AP12" i="2"/>
  <c r="AO12" i="2"/>
  <c r="AN12" i="2"/>
  <c r="AM12" i="2"/>
  <c r="AL12" i="2"/>
  <c r="AJ12" i="2"/>
  <c r="AI12" i="2"/>
  <c r="AH12" i="2"/>
  <c r="AG12" i="2"/>
  <c r="AF12" i="2"/>
  <c r="AE12" i="2"/>
  <c r="AA12" i="2"/>
  <c r="Z12" i="2"/>
  <c r="Y12" i="2"/>
  <c r="X12" i="2"/>
  <c r="W12" i="2"/>
  <c r="V12" i="2"/>
  <c r="U12" i="2" s="1"/>
  <c r="T12" i="2"/>
  <c r="S12" i="2"/>
  <c r="R12" i="2"/>
  <c r="Q12" i="2"/>
  <c r="P12" i="2"/>
  <c r="O12" i="2"/>
  <c r="AQ11" i="2"/>
  <c r="AP11" i="2"/>
  <c r="AO11" i="2"/>
  <c r="AN11" i="2"/>
  <c r="AM11" i="2"/>
  <c r="AL11" i="2"/>
  <c r="AJ11" i="2"/>
  <c r="AI11" i="2"/>
  <c r="AH11" i="2"/>
  <c r="AG11" i="2"/>
  <c r="AF11" i="2"/>
  <c r="AE11" i="2"/>
  <c r="AA11" i="2"/>
  <c r="Z11" i="2"/>
  <c r="Y11" i="2"/>
  <c r="X11" i="2"/>
  <c r="W11" i="2"/>
  <c r="V11" i="2"/>
  <c r="T11" i="2"/>
  <c r="S11" i="2"/>
  <c r="R11" i="2"/>
  <c r="Q11" i="2"/>
  <c r="P11" i="2"/>
  <c r="O11" i="2"/>
  <c r="AQ10" i="2"/>
  <c r="AP10" i="2"/>
  <c r="AO10" i="2"/>
  <c r="AN10" i="2"/>
  <c r="AM10" i="2"/>
  <c r="AL10" i="2"/>
  <c r="AJ10" i="2"/>
  <c r="AI10" i="2"/>
  <c r="AH10" i="2"/>
  <c r="AG10" i="2"/>
  <c r="AF10" i="2"/>
  <c r="AE10" i="2"/>
  <c r="AD10" i="2" s="1"/>
  <c r="AA10" i="2"/>
  <c r="Z10" i="2"/>
  <c r="Y10" i="2"/>
  <c r="X10" i="2"/>
  <c r="W10" i="2"/>
  <c r="V10" i="2"/>
  <c r="T10" i="2"/>
  <c r="S10" i="2"/>
  <c r="R10" i="2"/>
  <c r="Q10" i="2"/>
  <c r="P10" i="2"/>
  <c r="O10" i="2"/>
  <c r="I10" i="2"/>
  <c r="J10" i="2" s="1"/>
  <c r="H10" i="2"/>
  <c r="AQ9" i="2"/>
  <c r="AP9" i="2"/>
  <c r="AO9" i="2"/>
  <c r="AN9" i="2"/>
  <c r="AM9" i="2"/>
  <c r="AL9" i="2"/>
  <c r="AJ9" i="2"/>
  <c r="AI9" i="2"/>
  <c r="AH9" i="2"/>
  <c r="AG9" i="2"/>
  <c r="AF9" i="2"/>
  <c r="AE9" i="2"/>
  <c r="AA9" i="2"/>
  <c r="Z9" i="2"/>
  <c r="Y9" i="2"/>
  <c r="X9" i="2"/>
  <c r="W9" i="2"/>
  <c r="V9" i="2"/>
  <c r="T9" i="2"/>
  <c r="S9" i="2"/>
  <c r="R9" i="2"/>
  <c r="Q9" i="2"/>
  <c r="P9" i="2"/>
  <c r="O9" i="2"/>
  <c r="N9" i="2" s="1"/>
  <c r="I9" i="2"/>
  <c r="J9" i="2" s="1"/>
  <c r="H9" i="2"/>
  <c r="C9" i="2"/>
  <c r="AQ8" i="2"/>
  <c r="AP8" i="2"/>
  <c r="AO8" i="2"/>
  <c r="AN8" i="2"/>
  <c r="AM8" i="2"/>
  <c r="AL8" i="2"/>
  <c r="AJ8" i="2"/>
  <c r="AI8" i="2"/>
  <c r="AH8" i="2"/>
  <c r="AG8" i="2"/>
  <c r="AF8" i="2"/>
  <c r="AE8" i="2"/>
  <c r="AD8" i="2" s="1"/>
  <c r="AA8" i="2"/>
  <c r="Z8" i="2"/>
  <c r="Y8" i="2"/>
  <c r="X8" i="2"/>
  <c r="W8" i="2"/>
  <c r="V8" i="2"/>
  <c r="T8" i="2"/>
  <c r="S8" i="2"/>
  <c r="R8" i="2"/>
  <c r="Q8" i="2"/>
  <c r="P8" i="2"/>
  <c r="O8" i="2"/>
  <c r="I8" i="2"/>
  <c r="J8" i="2" s="1"/>
  <c r="H8" i="2"/>
  <c r="C8" i="2"/>
  <c r="AQ7" i="2"/>
  <c r="AP7" i="2"/>
  <c r="AO7" i="2"/>
  <c r="AN7" i="2"/>
  <c r="AM7" i="2"/>
  <c r="AL7" i="2"/>
  <c r="AK7" i="2" s="1"/>
  <c r="AJ7" i="2"/>
  <c r="AI7" i="2"/>
  <c r="AH7" i="2"/>
  <c r="AG7" i="2"/>
  <c r="AF7" i="2"/>
  <c r="AE7" i="2"/>
  <c r="AA7" i="2"/>
  <c r="Z7" i="2"/>
  <c r="Y7" i="2"/>
  <c r="X7" i="2"/>
  <c r="W7" i="2"/>
  <c r="V7" i="2"/>
  <c r="T7" i="2"/>
  <c r="S7" i="2"/>
  <c r="R7" i="2"/>
  <c r="Q7" i="2"/>
  <c r="P7" i="2"/>
  <c r="O7" i="2"/>
  <c r="I7" i="2"/>
  <c r="J7" i="2" s="1"/>
  <c r="H7" i="2"/>
  <c r="C7" i="2"/>
  <c r="AQ6" i="2"/>
  <c r="AP6" i="2"/>
  <c r="AO6" i="2"/>
  <c r="AN6" i="2"/>
  <c r="AN18" i="2" s="1"/>
  <c r="AM6" i="2"/>
  <c r="AM18" i="2" s="1"/>
  <c r="AL6" i="2"/>
  <c r="AJ6" i="2"/>
  <c r="AJ18" i="2" s="1"/>
  <c r="AI6" i="2"/>
  <c r="AH6" i="2"/>
  <c r="AH18" i="2" s="1"/>
  <c r="AG6" i="2"/>
  <c r="AG18" i="2" s="1"/>
  <c r="AF6" i="2"/>
  <c r="AE6" i="2"/>
  <c r="AA6" i="2"/>
  <c r="Z6" i="2"/>
  <c r="Y6" i="2"/>
  <c r="X6" i="2"/>
  <c r="W6" i="2"/>
  <c r="V6" i="2"/>
  <c r="T6" i="2"/>
  <c r="S6" i="2"/>
  <c r="S18" i="2" s="1"/>
  <c r="R6" i="2"/>
  <c r="R18" i="2" s="1"/>
  <c r="Q6" i="2"/>
  <c r="P6" i="2"/>
  <c r="P18" i="2" s="1"/>
  <c r="O6" i="2"/>
  <c r="I6" i="2"/>
  <c r="J6" i="2" s="1"/>
  <c r="H6" i="2"/>
  <c r="C6" i="2"/>
  <c r="I5" i="2"/>
  <c r="J5" i="2" s="1"/>
  <c r="H5" i="2"/>
  <c r="C5" i="2"/>
  <c r="I4" i="2"/>
  <c r="J4" i="2" s="1"/>
  <c r="H4" i="2"/>
  <c r="C4" i="2"/>
  <c r="AX13" i="1"/>
  <c r="AV13" i="1"/>
  <c r="AU13" i="1"/>
  <c r="AL13" i="1"/>
  <c r="B18" i="2" s="1"/>
  <c r="J6" i="1" s="1"/>
  <c r="AH13" i="1"/>
  <c r="AE13" i="1"/>
  <c r="AB13" i="1"/>
  <c r="Y13" i="1"/>
  <c r="V13" i="1"/>
  <c r="S13" i="1"/>
  <c r="O13" i="1"/>
  <c r="H6" i="1"/>
  <c r="C6" i="1"/>
  <c r="H5" i="1"/>
  <c r="H4" i="1"/>
  <c r="AJ3" i="1"/>
  <c r="H3" i="1"/>
  <c r="C3" i="1"/>
  <c r="AK9" i="2" l="1"/>
  <c r="U6" i="2"/>
  <c r="AP18" i="2"/>
  <c r="N8" i="2"/>
  <c r="AD7" i="2"/>
  <c r="AK14" i="2"/>
  <c r="U17" i="2"/>
  <c r="AD15" i="2"/>
  <c r="AA18" i="2"/>
  <c r="U8" i="2"/>
  <c r="AK10" i="2"/>
  <c r="AK12" i="2"/>
  <c r="N15" i="2"/>
  <c r="AD17" i="2"/>
  <c r="Q18" i="2"/>
  <c r="AK6" i="2"/>
  <c r="AK18" i="2" s="1"/>
  <c r="U7" i="2"/>
  <c r="AD11" i="2"/>
  <c r="AK13" i="2"/>
  <c r="AK15" i="2"/>
  <c r="U16" i="2"/>
  <c r="U10" i="2"/>
  <c r="AD14" i="2"/>
  <c r="N17" i="2"/>
  <c r="W18" i="2"/>
  <c r="N11" i="2"/>
  <c r="U13" i="2"/>
  <c r="U15" i="2"/>
  <c r="AK17" i="2"/>
  <c r="AQ18" i="2"/>
  <c r="AK11" i="2"/>
  <c r="N14" i="2"/>
  <c r="AD16" i="2"/>
  <c r="X18" i="2"/>
  <c r="Y18" i="2"/>
  <c r="Z18" i="2"/>
  <c r="AK8" i="2"/>
  <c r="U9" i="2"/>
  <c r="AO18" i="2"/>
  <c r="AD12" i="2"/>
  <c r="T18" i="2"/>
  <c r="AD6" i="2"/>
  <c r="AD18" i="2" s="1"/>
  <c r="N7" i="2"/>
  <c r="AF18" i="2"/>
  <c r="U11" i="2"/>
  <c r="AD13" i="2"/>
  <c r="N16" i="2"/>
  <c r="N10" i="2"/>
  <c r="N12" i="2"/>
  <c r="U14" i="2"/>
  <c r="AK16" i="2"/>
  <c r="N6" i="2"/>
  <c r="AI18" i="2"/>
  <c r="AD9" i="2"/>
  <c r="N13" i="2"/>
  <c r="AE18" i="2"/>
  <c r="O18" i="2"/>
  <c r="AL18" i="2"/>
  <c r="V18" i="2"/>
  <c r="N18" i="2" l="1"/>
  <c r="U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014661</author>
  </authors>
  <commentList>
    <comment ref="W8" authorId="0" shapeId="0" xr:uid="{00000000-0006-0000-0000-000001000000}">
      <text>
        <r>
          <rPr>
            <b/>
            <sz val="9"/>
            <rFont val="宋体"/>
            <family val="3"/>
            <charset val="134"/>
          </rPr>
          <t>廖娜:</t>
        </r>
        <r>
          <rPr>
            <sz val="9"/>
            <rFont val="宋体"/>
            <family val="3"/>
            <charset val="134"/>
          </rPr>
          <t xml:space="preserve">
完成时间为定标时间
</t>
        </r>
      </text>
    </comment>
    <comment ref="AF8" authorId="0" shapeId="0" xr:uid="{00000000-0006-0000-0000-000002000000}">
      <text>
        <r>
          <rPr>
            <b/>
            <sz val="9"/>
            <rFont val="宋体"/>
            <family val="3"/>
            <charset val="134"/>
          </rPr>
          <t>廖娜:</t>
        </r>
        <r>
          <rPr>
            <sz val="9"/>
            <rFont val="宋体"/>
            <family val="3"/>
            <charset val="134"/>
          </rPr>
          <t xml:space="preserve">
以OA系统的发货通知单流程时间为准
</t>
        </r>
      </text>
    </comment>
    <comment ref="N9" authorId="0" shapeId="0" xr:uid="{00000000-0006-0000-0000-000003000000}">
      <text>
        <r>
          <rPr>
            <b/>
            <sz val="9"/>
            <rFont val="宋体"/>
            <family val="3"/>
            <charset val="134"/>
          </rPr>
          <t>廖娜:</t>
        </r>
        <r>
          <rPr>
            <sz val="9"/>
            <rFont val="宋体"/>
            <family val="3"/>
            <charset val="134"/>
          </rPr>
          <t xml:space="preserve">
具备采购条件的时间
</t>
        </r>
      </text>
    </comment>
    <comment ref="AX9" authorId="1" shapeId="0" xr:uid="{00000000-0006-0000-0000-000004000000}">
      <text>
        <r>
          <rPr>
            <b/>
            <sz val="9"/>
            <rFont val="宋体"/>
            <family val="3"/>
            <charset val="134"/>
          </rPr>
          <t>014661:</t>
        </r>
        <r>
          <rPr>
            <sz val="9"/>
            <rFont val="宋体"/>
            <family val="3"/>
            <charset val="134"/>
          </rPr>
          <t xml:space="preserve">
已收-已付	</t>
        </r>
      </text>
    </comment>
    <comment ref="AY9" authorId="1" shapeId="0" xr:uid="{00000000-0006-0000-0000-000005000000}">
      <text>
        <r>
          <rPr>
            <b/>
            <sz val="9"/>
            <rFont val="宋体"/>
            <family val="3"/>
            <charset val="134"/>
          </rPr>
          <t>014661:</t>
        </r>
        <r>
          <rPr>
            <sz val="9"/>
            <rFont val="宋体"/>
            <family val="3"/>
            <charset val="134"/>
          </rPr>
          <t xml:space="preserve">
已收-已付	</t>
        </r>
      </text>
    </comment>
    <comment ref="E13" authorId="0" shapeId="0" xr:uid="{00000000-0006-0000-0000-000006000000}">
      <text>
        <r>
          <rPr>
            <b/>
            <sz val="9"/>
            <rFont val="宋体"/>
            <family val="3"/>
            <charset val="134"/>
          </rPr>
          <t>廖娜:</t>
        </r>
        <r>
          <rPr>
            <sz val="9"/>
            <rFont val="宋体"/>
            <family val="3"/>
            <charset val="134"/>
          </rPr>
          <t xml:space="preserve">
原令号'23018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User</author>
    <author>014661</author>
  </authors>
  <commentList>
    <comment ref="A63" authorId="0" shapeId="0" xr:uid="{00000000-0006-0000-0400-000001000000}">
      <text>
        <r>
          <rPr>
            <b/>
            <sz val="9"/>
            <rFont val="宋体"/>
            <family val="3"/>
            <charset val="134"/>
          </rPr>
          <t>廖娜:</t>
        </r>
        <r>
          <rPr>
            <sz val="9"/>
            <rFont val="宋体"/>
            <family val="3"/>
            <charset val="134"/>
          </rPr>
          <t xml:space="preserve">
原令号22108，备件
</t>
        </r>
      </text>
    </comment>
    <comment ref="E67" authorId="1" shapeId="0" xr:uid="{00000000-0006-0000-0400-000002000000}">
      <text>
        <r>
          <rPr>
            <sz val="9"/>
            <rFont val="宋体"/>
            <family val="3"/>
            <charset val="134"/>
          </rPr>
          <t>原令号'19260</t>
        </r>
      </text>
    </comment>
    <comment ref="E69" authorId="1" shapeId="0" xr:uid="{00000000-0006-0000-0400-000003000000}">
      <text>
        <r>
          <rPr>
            <sz val="9"/>
            <rFont val="宋体"/>
            <family val="3"/>
            <charset val="134"/>
          </rPr>
          <t xml:space="preserve">原令号07030	</t>
        </r>
      </text>
    </comment>
    <comment ref="N74" authorId="1" shapeId="0" xr:uid="{00000000-0006-0000-0400-000004000000}">
      <text>
        <r>
          <rPr>
            <sz val="9"/>
            <rFont val="宋体"/>
            <family val="3"/>
            <charset val="134"/>
          </rPr>
          <t>图纸7月5号到</t>
        </r>
      </text>
    </comment>
    <comment ref="E76" authorId="0" shapeId="0" xr:uid="{00000000-0006-0000-0400-000005000000}">
      <text>
        <r>
          <rPr>
            <b/>
            <sz val="9"/>
            <rFont val="宋体"/>
            <family val="3"/>
            <charset val="134"/>
          </rPr>
          <t>廖娜a27d6908984f0986c917ce8c65fa8b:</t>
        </r>
        <r>
          <rPr>
            <sz val="9"/>
            <rFont val="宋体"/>
            <family val="3"/>
            <charset val="134"/>
          </rPr>
          <t xml:space="preserve">
原令号'20112
</t>
        </r>
      </text>
    </comment>
    <comment ref="E77" authorId="0" shapeId="0" xr:uid="{00000000-0006-0000-0400-000006000000}">
      <text>
        <r>
          <rPr>
            <b/>
            <sz val="9"/>
            <rFont val="宋体"/>
            <family val="3"/>
            <charset val="134"/>
          </rPr>
          <t>廖娜a27d6908984f0986c917ce8c65fa8b:</t>
        </r>
        <r>
          <rPr>
            <sz val="9"/>
            <rFont val="宋体"/>
            <family val="3"/>
            <charset val="134"/>
          </rPr>
          <t xml:space="preserve">
'同23013
</t>
        </r>
      </text>
    </comment>
    <comment ref="E78" authorId="0" shapeId="0" xr:uid="{00000000-0006-0000-0400-000007000000}">
      <text>
        <r>
          <rPr>
            <b/>
            <sz val="9"/>
            <rFont val="宋体"/>
            <family val="3"/>
            <charset val="134"/>
          </rPr>
          <t>廖娜a27d6908984f0986c917ce8c65fa8b:</t>
        </r>
        <r>
          <rPr>
            <sz val="9"/>
            <rFont val="宋体"/>
            <family val="3"/>
            <charset val="134"/>
          </rPr>
          <t xml:space="preserve">
原令号'22068
</t>
        </r>
      </text>
    </comment>
    <comment ref="E79" authorId="0" shapeId="0" xr:uid="{00000000-0006-0000-0400-000008000000}">
      <text>
        <r>
          <rPr>
            <b/>
            <sz val="9"/>
            <rFont val="宋体"/>
            <family val="3"/>
            <charset val="134"/>
          </rPr>
          <t>廖娜a27d6908984f0986c917ce8c65fa8b:</t>
        </r>
        <r>
          <rPr>
            <sz val="9"/>
            <rFont val="宋体"/>
            <family val="3"/>
            <charset val="134"/>
          </rPr>
          <t xml:space="preserve">
原令号20185
</t>
        </r>
      </text>
    </comment>
    <comment ref="E80" authorId="0" shapeId="0" xr:uid="{00000000-0006-0000-0400-000009000000}">
      <text>
        <r>
          <rPr>
            <b/>
            <sz val="9"/>
            <rFont val="宋体"/>
            <family val="3"/>
            <charset val="134"/>
          </rPr>
          <t>廖娜a27d6908984f0986c917ce8c65fa8b:</t>
        </r>
        <r>
          <rPr>
            <sz val="9"/>
            <rFont val="宋体"/>
            <family val="3"/>
            <charset val="134"/>
          </rPr>
          <t xml:space="preserve">
原令号'17129同20159 
</t>
        </r>
      </text>
    </comment>
    <comment ref="E82" authorId="1" shapeId="0" xr:uid="{00000000-0006-0000-0400-00000A000000}">
      <text>
        <r>
          <rPr>
            <sz val="9"/>
            <rFont val="宋体"/>
            <family val="3"/>
            <charset val="134"/>
          </rPr>
          <t xml:space="preserve">原令号22012	</t>
        </r>
      </text>
    </comment>
    <comment ref="E86" authorId="1" shapeId="0" xr:uid="{00000000-0006-0000-0400-00000B000000}">
      <text>
        <r>
          <rPr>
            <sz val="9"/>
            <rFont val="宋体"/>
            <family val="3"/>
            <charset val="134"/>
          </rPr>
          <t xml:space="preserve">原令号22068	</t>
        </r>
      </text>
    </comment>
    <comment ref="E88" authorId="1" shapeId="0" xr:uid="{00000000-0006-0000-0400-00000C000000}">
      <text>
        <r>
          <rPr>
            <sz val="9"/>
            <rFont val="宋体"/>
            <family val="3"/>
            <charset val="134"/>
          </rPr>
          <t>原令号18278、'22029</t>
        </r>
      </text>
    </comment>
    <comment ref="E90" authorId="0" shapeId="0" xr:uid="{00000000-0006-0000-0400-00000D000000}">
      <text>
        <r>
          <rPr>
            <b/>
            <sz val="9"/>
            <rFont val="宋体"/>
            <family val="3"/>
            <charset val="134"/>
          </rPr>
          <t>廖娜a27d6908984f0986c917ce8c65fa8b:</t>
        </r>
        <r>
          <rPr>
            <sz val="9"/>
            <rFont val="宋体"/>
            <family val="3"/>
            <charset val="134"/>
          </rPr>
          <t xml:space="preserve">
'同17040
</t>
        </r>
      </text>
    </comment>
    <comment ref="E91" authorId="0" shapeId="0" xr:uid="{00000000-0006-0000-0400-00000E000000}">
      <text>
        <r>
          <rPr>
            <b/>
            <sz val="9"/>
            <rFont val="宋体"/>
            <family val="3"/>
            <charset val="134"/>
          </rPr>
          <t>廖娜a27d6908984f0986c917ce8c65fa8b:</t>
        </r>
        <r>
          <rPr>
            <sz val="9"/>
            <rFont val="宋体"/>
            <family val="3"/>
            <charset val="134"/>
          </rPr>
          <t xml:space="preserve">
'22008
</t>
        </r>
      </text>
    </comment>
    <comment ref="E92" authorId="0" shapeId="0" xr:uid="{00000000-0006-0000-0400-00000F000000}">
      <text>
        <r>
          <rPr>
            <b/>
            <sz val="9"/>
            <rFont val="宋体"/>
            <family val="3"/>
            <charset val="134"/>
          </rPr>
          <t>廖娜a27d6908984f0986c917ce8c65fa8b:</t>
        </r>
        <r>
          <rPr>
            <sz val="9"/>
            <rFont val="宋体"/>
            <family val="3"/>
            <charset val="134"/>
          </rPr>
          <t xml:space="preserve">
'8045同19235
</t>
        </r>
      </text>
    </comment>
  </commentList>
</comments>
</file>

<file path=xl/sharedStrings.xml><?xml version="1.0" encoding="utf-8"?>
<sst xmlns="http://schemas.openxmlformats.org/spreadsheetml/2006/main" count="2188" uniqueCount="831">
  <si>
    <t>C类项目进度表</t>
  </si>
  <si>
    <t>执行项目（未交付或未100%收款）</t>
  </si>
  <si>
    <t>收款中的项目</t>
  </si>
  <si>
    <t>罚款关注</t>
  </si>
  <si>
    <r>
      <rPr>
        <sz val="20"/>
        <color rgb="FFFFFF00"/>
        <rFont val="微软雅黑"/>
        <family val="2"/>
        <charset val="134"/>
      </rPr>
      <t>3</t>
    </r>
    <r>
      <rPr>
        <sz val="18"/>
        <color rgb="FFFFFFFF"/>
        <rFont val="微软雅黑"/>
        <family val="2"/>
        <charset val="134"/>
      </rPr>
      <t>级预警</t>
    </r>
  </si>
  <si>
    <t>未交付项目</t>
  </si>
  <si>
    <r>
      <rPr>
        <sz val="20"/>
        <color rgb="FFFFFF00"/>
        <rFont val="微软雅黑"/>
        <family val="2"/>
        <charset val="134"/>
      </rPr>
      <t>2</t>
    </r>
    <r>
      <rPr>
        <sz val="18"/>
        <color rgb="FFFFFFFF"/>
        <rFont val="微软雅黑"/>
        <family val="2"/>
        <charset val="134"/>
      </rPr>
      <t>级预警</t>
    </r>
  </si>
  <si>
    <t>总进度超期</t>
  </si>
  <si>
    <r>
      <rPr>
        <sz val="20"/>
        <color rgb="FFFFFF00"/>
        <rFont val="微软雅黑"/>
        <family val="2"/>
        <charset val="134"/>
      </rPr>
      <t>1</t>
    </r>
    <r>
      <rPr>
        <sz val="18"/>
        <color rgb="FFFFFFFF"/>
        <rFont val="微软雅黑"/>
        <family val="2"/>
        <charset val="134"/>
      </rPr>
      <t>级预警</t>
    </r>
  </si>
  <si>
    <t>图纸下达</t>
  </si>
  <si>
    <t>预算下达</t>
  </si>
  <si>
    <t>采购合同完成</t>
  </si>
  <si>
    <t>制造完成</t>
  </si>
  <si>
    <t>成品检验完成</t>
  </si>
  <si>
    <t>发运完成(交付日期）</t>
  </si>
  <si>
    <t>项目名称</t>
  </si>
  <si>
    <t>合同号</t>
  </si>
  <si>
    <t>项目号</t>
  </si>
  <si>
    <t>产品类型</t>
  </si>
  <si>
    <t>令号</t>
  </si>
  <si>
    <t>业主名称</t>
  </si>
  <si>
    <t>产品名称</t>
  </si>
  <si>
    <t>型号</t>
  </si>
  <si>
    <t>数量</t>
  </si>
  <si>
    <t>销售经理</t>
  </si>
  <si>
    <t>外委地点</t>
  </si>
  <si>
    <t>立项时间</t>
  </si>
  <si>
    <t>合同交付日</t>
  </si>
  <si>
    <t>排产时间</t>
  </si>
  <si>
    <t>是否交付</t>
  </si>
  <si>
    <t>所属进度</t>
  </si>
  <si>
    <t>图纸计划</t>
  </si>
  <si>
    <t>完成时间</t>
  </si>
  <si>
    <t>超期</t>
  </si>
  <si>
    <t>预算计划</t>
  </si>
  <si>
    <t>采购计划</t>
  </si>
  <si>
    <t>制造计划</t>
  </si>
  <si>
    <t>检验计划</t>
  </si>
  <si>
    <t>发运计划</t>
  </si>
  <si>
    <t xml:space="preserve">预警
</t>
  </si>
  <si>
    <t>进度/风险提示</t>
  </si>
  <si>
    <t>调整/确定交付日</t>
  </si>
  <si>
    <t>超期原因</t>
  </si>
  <si>
    <t>合同金额（万元）</t>
  </si>
  <si>
    <t>罚款</t>
  </si>
  <si>
    <t>合同付款方式</t>
  </si>
  <si>
    <t>收款完成</t>
  </si>
  <si>
    <t>待收款性质</t>
  </si>
  <si>
    <t>累计已收款</t>
  </si>
  <si>
    <t>已收款比例</t>
  </si>
  <si>
    <t>未收款</t>
  </si>
  <si>
    <t>已支付</t>
  </si>
  <si>
    <t>可支付余额</t>
  </si>
  <si>
    <t>所属板块</t>
  </si>
  <si>
    <t>国内/海外</t>
  </si>
  <si>
    <t xml:space="preserve">赛迪装备-CP20240048-0敬业主卷扬减速机备件24033项目立项审批流程（新）-于宏岭-2024-04-07      紧急 </t>
  </si>
  <si>
    <t xml:space="preserve"> 赛迪装备-CP20240048-0 敬业主卷扬减速器备件 24033 一级计划（调整）审批流程-王保立-2024-04-08      正常 </t>
  </si>
  <si>
    <t>邮件-王保力</t>
  </si>
  <si>
    <t>根据一级计划完成时间自动判断</t>
  </si>
  <si>
    <t>公式判断</t>
  </si>
  <si>
    <t>人工填写</t>
  </si>
  <si>
    <t>CISDI-BI</t>
  </si>
  <si>
    <t>根据罚款判断</t>
  </si>
  <si>
    <t>实际收款金额</t>
  </si>
  <si>
    <t xml:space="preserve">项目名称 </t>
  </si>
  <si>
    <t xml:space="preserve">合同编号 </t>
  </si>
  <si>
    <t xml:space="preserve">项目号 </t>
  </si>
  <si>
    <t>标题(名称后的数字）-仅针对北京外委项目</t>
  </si>
  <si>
    <t>附件表格</t>
  </si>
  <si>
    <t xml:space="preserve">申请人姓名 </t>
  </si>
  <si>
    <t xml:space="preserve">组织模式 </t>
  </si>
  <si>
    <t xml:space="preserve">申请日期 </t>
  </si>
  <si>
    <t xml:space="preserve">合同交货期 </t>
  </si>
  <si>
    <t>销售合同金额</t>
  </si>
  <si>
    <t>实际付款金额</t>
  </si>
  <si>
    <t>项目可支付额度</t>
  </si>
  <si>
    <t>是否海外项目</t>
  </si>
  <si>
    <t>http://oa.cisdi.com.cn:8080/?requestid=3307982&amp;_workflowid=700499&amp;_workflowtype=&amp;isovertime=0</t>
  </si>
  <si>
    <t>https://bi.cisdi.com.cn/webroot/decision?bi_auth_token=eyJ0eXAiOiJKV1QiLCJhbGciOiJIUzI1NiJ9.eyJzdWIiOiJXMDgwMTMiLCJpc3MiOiJDSVNESS1CSSIsInRoaXJkVXJsIjpbIicnIl0sImV4cCI6MTcxODYwNzk0MSwiaWF0IjoxNzE4NTg5OTQxLCJqdGkiOiJhMDYzOTk3MC0wMzE4LTQ0YmItOGM2NS0yOTg4NjE2MzkzMzQifQ.Igiz-7gzMewCww-kahxC6CZkg7Yogs2Kwj6iOb4C3as</t>
  </si>
  <si>
    <t>敬业主卷扬减速机备件24033项目</t>
  </si>
  <si>
    <t>CP20240048-0</t>
  </si>
  <si>
    <t>03940091</t>
  </si>
  <si>
    <t>敬业钢铁有限公司</t>
  </si>
  <si>
    <t>减速器（带铰座） /'联轴器</t>
  </si>
  <si>
    <t>TYJK1550-48.8/'TGP12</t>
  </si>
  <si>
    <t>1+1</t>
  </si>
  <si>
    <t>于宏岭</t>
  </si>
  <si>
    <t>北京</t>
  </si>
  <si>
    <t xml:space="preserve">6.14/'零部件完成40%，预计7月30日完工。  </t>
  </si>
  <si>
    <t>☑</t>
  </si>
  <si>
    <t>逾期罚款每天1%，逾期超过十五日的：1，加倍承担逾期交货违约责任；2，甲方有权随时解除该订单，并由乙方承担20%违约金。</t>
  </si>
  <si>
    <t xml:space="preserve">90%到货款（验收后30日），10%质保金（质保期满后30日）。  </t>
  </si>
  <si>
    <t>到货款</t>
  </si>
  <si>
    <t>炼铁</t>
  </si>
  <si>
    <t>国内</t>
  </si>
  <si>
    <t>金额单位（万元）</t>
  </si>
  <si>
    <t>项目类别</t>
  </si>
  <si>
    <t>执行中项目</t>
  </si>
  <si>
    <t>涉及金额</t>
  </si>
  <si>
    <t>金额占比</t>
  </si>
  <si>
    <t>按年度统计后归档</t>
  </si>
  <si>
    <t>预付款</t>
  </si>
  <si>
    <t>节点统计</t>
  </si>
  <si>
    <t>到期</t>
  </si>
  <si>
    <t>进度款</t>
  </si>
  <si>
    <t>月份</t>
  </si>
  <si>
    <t>合计</t>
  </si>
  <si>
    <t>图纸</t>
  </si>
  <si>
    <t>预算</t>
  </si>
  <si>
    <t>采购</t>
  </si>
  <si>
    <t>制造</t>
  </si>
  <si>
    <t>检验</t>
  </si>
  <si>
    <t>发运</t>
  </si>
  <si>
    <t>提货款</t>
  </si>
  <si>
    <t>调试款</t>
  </si>
  <si>
    <t>发运完成</t>
  </si>
  <si>
    <t>验收款</t>
  </si>
  <si>
    <t>质保金</t>
  </si>
  <si>
    <t>执行项目</t>
  </si>
  <si>
    <t>制造中</t>
  </si>
  <si>
    <t>收款未完成</t>
  </si>
  <si>
    <t>已交比例</t>
  </si>
  <si>
    <t>合同总金额</t>
  </si>
  <si>
    <t>已收款</t>
  </si>
  <si>
    <t>未收款比例</t>
  </si>
  <si>
    <t>预警项目</t>
  </si>
  <si>
    <t>3级预警</t>
  </si>
  <si>
    <t>2级预警</t>
  </si>
  <si>
    <t>1级预警</t>
  </si>
  <si>
    <t>已超期项目</t>
  </si>
  <si>
    <t>全年</t>
  </si>
  <si>
    <t>计数项:项目名称</t>
  </si>
  <si>
    <t>项目类型</t>
  </si>
  <si>
    <t>系统流程最终关闭</t>
  </si>
  <si>
    <t>图纸完成</t>
  </si>
  <si>
    <t>预算完成</t>
  </si>
  <si>
    <t>采购完成</t>
  </si>
  <si>
    <t>检验完成</t>
  </si>
  <si>
    <t>预警等级
（1-3）</t>
  </si>
  <si>
    <t>合同约定交付日</t>
  </si>
  <si>
    <t>总进度超期提醒</t>
  </si>
  <si>
    <t>实际交付日期</t>
  </si>
  <si>
    <t>按期交付</t>
  </si>
  <si>
    <t>天津市新天钢联合减速机备件22154</t>
  </si>
  <si>
    <t>CP20220172-0</t>
  </si>
  <si>
    <t>25660027</t>
  </si>
  <si>
    <t>减速机</t>
  </si>
  <si>
    <t>已完成</t>
  </si>
  <si>
    <t>3月10日完工</t>
  </si>
  <si>
    <t>□</t>
  </si>
  <si>
    <t>唐山瑞丰柔性传动装置</t>
  </si>
  <si>
    <t>CP20220181-0</t>
  </si>
  <si>
    <t>28350067</t>
  </si>
  <si>
    <t>柔性传动装置</t>
  </si>
  <si>
    <t>各1套</t>
  </si>
  <si>
    <t>-</t>
  </si>
  <si>
    <t>河北安丰-减速机及卷筒</t>
  </si>
  <si>
    <t>CP20220187-0</t>
  </si>
  <si>
    <t>28290076</t>
  </si>
  <si>
    <t>减速机及卷筒装置</t>
  </si>
  <si>
    <t>扬州市秦邮减速器、制动轮</t>
  </si>
  <si>
    <t>CP20220179-0</t>
  </si>
  <si>
    <t>73720004</t>
  </si>
  <si>
    <t>减速机、制动轮</t>
  </si>
  <si>
    <t>沙钢集团安阳永兴减速器修复22168</t>
  </si>
  <si>
    <t>CP20220189-0</t>
  </si>
  <si>
    <t>73770004</t>
  </si>
  <si>
    <t>常熟市龙腾特种钢圆盘套筒备件22173</t>
  </si>
  <si>
    <t>CP20220196-0</t>
  </si>
  <si>
    <t>34030024</t>
  </si>
  <si>
    <t>落料套筒</t>
  </si>
  <si>
    <t>常熟市龙腾特种钢圆盘减速器备件22174</t>
  </si>
  <si>
    <t>CP20220197-0</t>
  </si>
  <si>
    <t>34030025</t>
  </si>
  <si>
    <t>圆盘减速机</t>
  </si>
  <si>
    <t>23年3月25日完工</t>
  </si>
  <si>
    <t>圆盘给料机盘面衬板</t>
  </si>
  <si>
    <t>CP20220204-0</t>
  </si>
  <si>
    <t>71350006</t>
  </si>
  <si>
    <t>盘面衬板 5
盘面衬板 5</t>
  </si>
  <si>
    <t>23年3月10日完工。</t>
  </si>
  <si>
    <t>山西华鑫源柔传减速机22176</t>
  </si>
  <si>
    <t>CP20220206-0</t>
  </si>
  <si>
    <t>A9050001</t>
  </si>
  <si>
    <t>烧结柔传一次减速机 1
烧结柔传一次减速机 1</t>
  </si>
  <si>
    <t>23年3月30日完工。</t>
  </si>
  <si>
    <t>四川德钢搅拌器升降小车和倾翻臂装配</t>
  </si>
  <si>
    <t>CP20220209-0</t>
  </si>
  <si>
    <t>00210190</t>
  </si>
  <si>
    <t>倾翻架装配 1
搅拌器升降小车 1</t>
  </si>
  <si>
    <t>搅拌器升降车4.10重庆采购交货</t>
  </si>
  <si>
    <t>联轴器</t>
  </si>
  <si>
    <t>CP20220212-0</t>
  </si>
  <si>
    <t>A5660002</t>
  </si>
  <si>
    <t>联轴器TGP10 1
联轴器GIICL18  1</t>
  </si>
  <si>
    <t>3月30日完成</t>
  </si>
  <si>
    <t>CWF定量配料装置电控系统和主令转向器</t>
  </si>
  <si>
    <t>CP20230014-0</t>
  </si>
  <si>
    <t>40940041</t>
  </si>
  <si>
    <t>1#高炉卷扬控制部分 1
2#高炉卷扬控制部分 1</t>
  </si>
  <si>
    <t>CWF定量配料装置电控系统 1</t>
  </si>
  <si>
    <t>4月10日已完成</t>
  </si>
  <si>
    <t>太标钢铁逆止器23004</t>
  </si>
  <si>
    <t>CP20230010-0</t>
  </si>
  <si>
    <t>60150003</t>
  </si>
  <si>
    <t>逆止器</t>
  </si>
  <si>
    <t>3月15日完工</t>
  </si>
  <si>
    <t>天津誉祥国际贸易联轴器备件</t>
  </si>
  <si>
    <t>CP20220192-0</t>
  </si>
  <si>
    <t>A6290001</t>
  </si>
  <si>
    <t>天津市新天钢联合卷筒装置备件</t>
  </si>
  <si>
    <t>CP20220176-0</t>
  </si>
  <si>
    <t>卷筒装置</t>
  </si>
  <si>
    <t>河北燕山钢铁减速机一轴总成23005</t>
  </si>
  <si>
    <t>CP20230011-0</t>
  </si>
  <si>
    <t>11390296</t>
  </si>
  <si>
    <t>减速机一轴总成</t>
  </si>
  <si>
    <t>徐钢模块轧机备件锥规备件</t>
  </si>
  <si>
    <t>GH20230011-0</t>
  </si>
  <si>
    <t>江苏徐钢钢铁集团有限公司</t>
  </si>
  <si>
    <t>250环规 1
230环规 1
250锥规 1
230锥规 1</t>
  </si>
  <si>
    <t>重庆</t>
  </si>
  <si>
    <t>5月25日已入库</t>
  </si>
  <si>
    <t>安钢集团信阳钢铁双槽绳轮备件</t>
  </si>
  <si>
    <t>CP20220158-0</t>
  </si>
  <si>
    <t>29520009</t>
  </si>
  <si>
    <t>21113F1</t>
  </si>
  <si>
    <t>绳轮</t>
  </si>
  <si>
    <t>沙凌峰</t>
  </si>
  <si>
    <t>5.19，等通知发货</t>
  </si>
  <si>
    <t>一次减速传动装置右</t>
  </si>
  <si>
    <t>CP20220208-0</t>
  </si>
  <si>
    <t>01140302</t>
  </si>
  <si>
    <t>日照钢铁有限公司</t>
  </si>
  <si>
    <t>刘智崴</t>
  </si>
  <si>
    <t>已完工，4月27日发货。</t>
  </si>
  <si>
    <t>30%预付，70%发货</t>
  </si>
  <si>
    <t>柔性传动及圆盘给料机备件</t>
  </si>
  <si>
    <t>CP20230003-0</t>
  </si>
  <si>
    <t>25660030</t>
  </si>
  <si>
    <t>2300302/2300301</t>
  </si>
  <si>
    <t>天津市新天钢联合特钢有限公司</t>
  </si>
  <si>
    <t>烧结柔传二次机 1
一次机用联轴器 2
锁紧盘（含专用工具） 1
圆盘给料机（顺/逆各2套） 4
全套衬板 4</t>
  </si>
  <si>
    <t>靳全锋</t>
  </si>
  <si>
    <t>6.19/'已发货</t>
  </si>
  <si>
    <t>减速机及配件一批</t>
  </si>
  <si>
    <t>CP20220207-0</t>
  </si>
  <si>
    <t>25660029</t>
  </si>
  <si>
    <t>2217701/2217702</t>
  </si>
  <si>
    <t>圆盘减速机 1
柔传二次机小齿轮轴 1</t>
  </si>
  <si>
    <t>齿轮轴已完工。减速机零部件完成80%，预计5月15日完工。</t>
  </si>
  <si>
    <t>德龙钢铁-烧结厂圆盘套筒22184</t>
  </si>
  <si>
    <t>CP20220215-0</t>
  </si>
  <si>
    <t>28300036</t>
  </si>
  <si>
    <t>圆盘落料套筒</t>
  </si>
  <si>
    <t>4月7日已完工</t>
  </si>
  <si>
    <t>河北安丰-球团减速器维修二23009</t>
  </si>
  <si>
    <t>CP20230016-0</t>
  </si>
  <si>
    <t>28290078</t>
  </si>
  <si>
    <t>2300901/2300902</t>
  </si>
  <si>
    <t>链蓖机柔传二次机修复 2
链蓖机柔传一次机修复 4</t>
  </si>
  <si>
    <t>5月22日制造完成</t>
  </si>
  <si>
    <t>常熟市龙腾烧结圆盘减速器备件23008</t>
  </si>
  <si>
    <t>CP20230015-0</t>
  </si>
  <si>
    <t>34030026</t>
  </si>
  <si>
    <t>3月30日完工</t>
  </si>
  <si>
    <t>100%发货</t>
  </si>
  <si>
    <t>福建亿鑫柔传一次减速器备件23002</t>
  </si>
  <si>
    <t>CP20230002-0</t>
  </si>
  <si>
    <t>40530004</t>
  </si>
  <si>
    <t>建龙阿城钢铁卷扬机联轴器备件23012</t>
  </si>
  <si>
    <t>CP20230020-0</t>
  </si>
  <si>
    <t>68840007</t>
  </si>
  <si>
    <t>4.20制造已完成，等待发货</t>
  </si>
  <si>
    <t>鞍钢股份二次机输入轴总成23013</t>
  </si>
  <si>
    <t>CP20230021-0</t>
  </si>
  <si>
    <t>01460073</t>
  </si>
  <si>
    <t>小齿轮轴总成</t>
  </si>
  <si>
    <t>甲方催货，尽量提前，与22080配套使用。零部件完成20%，预计6月30日完工。</t>
  </si>
  <si>
    <t>沧州中铁圆盘减速机高速轴装配23015</t>
  </si>
  <si>
    <t>CP20230024-0</t>
  </si>
  <si>
    <t>28390048</t>
  </si>
  <si>
    <t>减速机高速轴总成</t>
  </si>
  <si>
    <t>袁树军</t>
  </si>
  <si>
    <t>5.12/已完工，的通知发货。</t>
  </si>
  <si>
    <t>日照钢铁烧结一次减速机</t>
  </si>
  <si>
    <t>CP20230026-0</t>
  </si>
  <si>
    <t>01140303</t>
  </si>
  <si>
    <t>烧结一次减速机</t>
  </si>
  <si>
    <t>2023/5/22 制造完成</t>
  </si>
  <si>
    <t>安徽长江钢铁绳轮装置备件23016</t>
  </si>
  <si>
    <t>CP20230025-0</t>
  </si>
  <si>
    <t>61310016</t>
  </si>
  <si>
    <t>5月20日制造完成</t>
  </si>
  <si>
    <t>安徽长江钢铁联轴器备件23020</t>
  </si>
  <si>
    <t>CP20230030-0</t>
  </si>
  <si>
    <t>61310017</t>
  </si>
  <si>
    <t>安徽长江钢铁股份有限公司</t>
  </si>
  <si>
    <t>5月25日制造完成</t>
  </si>
  <si>
    <t>玉溪仙福-合金加料系统旋转溜管</t>
  </si>
  <si>
    <t>CP20230033-0</t>
  </si>
  <si>
    <t>00230175</t>
  </si>
  <si>
    <t>云南玉溪仙福钢铁（集团）有限公司</t>
  </si>
  <si>
    <t>合金加料系统旋转溜管</t>
  </si>
  <si>
    <t>王力</t>
  </si>
  <si>
    <t>6月9日已完工</t>
  </si>
  <si>
    <t>100%到货</t>
  </si>
  <si>
    <t>辽宁通鑫炉料圆盘给料机减速器</t>
  </si>
  <si>
    <t>CP20230038-0</t>
  </si>
  <si>
    <t>71350007</t>
  </si>
  <si>
    <t>减速器</t>
  </si>
  <si>
    <t>6.2已完工，办理发货款</t>
  </si>
  <si>
    <t>山西美锦卷扬主令备件23028</t>
  </si>
  <si>
    <t>CP20230039-0</t>
  </si>
  <si>
    <t>28970009</t>
  </si>
  <si>
    <t>主令PC模块</t>
  </si>
  <si>
    <t>2023-3-23</t>
  </si>
  <si>
    <t>4。7已完工</t>
  </si>
  <si>
    <t xml:space="preserve">安徽省贵航特钢制动轮备件23033 </t>
  </si>
  <si>
    <t>CP20230044-0</t>
  </si>
  <si>
    <t>40350021</t>
  </si>
  <si>
    <t>安徽省贵航特钢有限公司</t>
  </si>
  <si>
    <t>制
动
轮</t>
  </si>
  <si>
    <t>常熟市龙腾圆盘盘面备件23029</t>
  </si>
  <si>
    <t>CP20230040-0</t>
  </si>
  <si>
    <t>34030027</t>
  </si>
  <si>
    <t>圆盘盘面（含30mm厚MT-4耐磨铸铁衬板）</t>
  </si>
  <si>
    <t>5月26日制造完成</t>
  </si>
  <si>
    <t>安徽省贵航特钢减速机支撑座备件23031</t>
  </si>
  <si>
    <t>CP20230042-0</t>
  </si>
  <si>
    <t>40350020</t>
  </si>
  <si>
    <t>铰座总成（含销轴轴、轴承、支座、定位套等 ）</t>
  </si>
  <si>
    <t>5月21日制造完成</t>
  </si>
  <si>
    <t xml:space="preserve">大东海卷扬抱闸轮备件23034 </t>
  </si>
  <si>
    <t>CP20230045-0</t>
  </si>
  <si>
    <t>57530027</t>
  </si>
  <si>
    <t>制动轮</t>
  </si>
  <si>
    <t>郭小龙</t>
  </si>
  <si>
    <t>5月25日制造完成并发货</t>
  </si>
  <si>
    <t>包钢万腾卷扬机联轴器23026</t>
  </si>
  <si>
    <t>CP20230037-0</t>
  </si>
  <si>
    <t>40250017</t>
  </si>
  <si>
    <t>乌海市包钢万腾钢铁有限责任公司</t>
  </si>
  <si>
    <t>4月30日制造完成，5月6日发货</t>
  </si>
  <si>
    <t>建龙阿城钢铁卷扬机减速机备件23032</t>
  </si>
  <si>
    <t>CP20230043-0</t>
  </si>
  <si>
    <t>68840008</t>
  </si>
  <si>
    <t>建龙阿城钢铁有限公司</t>
  </si>
  <si>
    <t>田继东</t>
  </si>
  <si>
    <t>6.30/'零部件完成，利用库存改造，6月30日完工。</t>
  </si>
  <si>
    <t>智能主令控制器</t>
  </si>
  <si>
    <t>CP20230050-0</t>
  </si>
  <si>
    <t>40420018</t>
  </si>
  <si>
    <t>河北鑫达钢铁集团有限公司</t>
  </si>
  <si>
    <t>6.9已完工</t>
  </si>
  <si>
    <t>鼓形齿式联轴器</t>
  </si>
  <si>
    <t>CP20230048-0</t>
  </si>
  <si>
    <t>80120070</t>
  </si>
  <si>
    <t>黑龙江建龙钢铁有限公司</t>
  </si>
  <si>
    <t>张森</t>
  </si>
  <si>
    <t>6.25已完工</t>
  </si>
  <si>
    <t>WGP型带制动盘鼓形齿式联轴器、非标减速机</t>
  </si>
  <si>
    <t xml:space="preserve">CP20230047-0 </t>
  </si>
  <si>
    <t>80120069</t>
  </si>
  <si>
    <t>6.25/已完工，等通知发货，预计6.30</t>
  </si>
  <si>
    <t>减速机修复</t>
  </si>
  <si>
    <t>6.30/已完工，的通知发货</t>
  </si>
  <si>
    <t>/</t>
  </si>
  <si>
    <t>柔传一次机</t>
  </si>
  <si>
    <t>7.21/'已完工，已下发货通知</t>
  </si>
  <si>
    <t>太钢峨口铁矿柔传减速机备件23050</t>
  </si>
  <si>
    <t>CP20230063-0</t>
  </si>
  <si>
    <t>江苏华恒减速机制造有限公司</t>
  </si>
  <si>
    <t>一次减速机YZ290-16A/B</t>
  </si>
  <si>
    <t>7.28/已完工并发货</t>
  </si>
  <si>
    <t>山西宏达联轴器备件23053</t>
  </si>
  <si>
    <t>CP20230065-0</t>
  </si>
  <si>
    <t>A4450002</t>
  </si>
  <si>
    <t>山西宏达钢铁有限公司</t>
  </si>
  <si>
    <t>联轴器TGP12</t>
  </si>
  <si>
    <t>6.30/已完工，预计7月10日发货</t>
  </si>
  <si>
    <t>建龙西林钢铁扭力杆装置等备件23051</t>
  </si>
  <si>
    <t>CP20230064-0</t>
  </si>
  <si>
    <t xml:space="preserve">建龙西林钢铁有限公司 </t>
  </si>
  <si>
    <t>扭力杆装置TF32.08408-00+安全保护装置13B187-4-53</t>
  </si>
  <si>
    <t>1+2</t>
  </si>
  <si>
    <t>7.14/已完工，预计8月发货</t>
  </si>
  <si>
    <t>建龙阿城钢铁圆盘给料机减速机备件23045</t>
  </si>
  <si>
    <t>CP20230058-0</t>
  </si>
  <si>
    <t>减速机   'TPZH250C-2 i=27.54</t>
  </si>
  <si>
    <t>7.7/已完工，等发货通知</t>
  </si>
  <si>
    <t>日钢柔传二次机高速轴总成23048</t>
  </si>
  <si>
    <t>CP20230061-0</t>
  </si>
  <si>
    <t>01140305</t>
  </si>
  <si>
    <t>二次机小齿轮轴总成 'TYH140-3165二次减速机用</t>
  </si>
  <si>
    <t>6.26/已完工，等通知发货</t>
  </si>
  <si>
    <t>太标减速机高速轴23058项目</t>
  </si>
  <si>
    <t>CP20230070-0</t>
  </si>
  <si>
    <t>云南省玉溪市太标钢铁有限公司</t>
  </si>
  <si>
    <t>一次机高速轴总成 'SHCC500-1153 用</t>
  </si>
  <si>
    <t>山西宏达卷扬主令产品23060</t>
  </si>
  <si>
    <t>CP20230073-0</t>
  </si>
  <si>
    <t>A4450003</t>
  </si>
  <si>
    <t>主令模块'LC1 18164 220V</t>
  </si>
  <si>
    <t xml:space="preserve">郭小龙  </t>
  </si>
  <si>
    <t>6.9/已完工</t>
  </si>
  <si>
    <t>联峰钢铁柔传拉压杆备件23065</t>
  </si>
  <si>
    <t>CP20230079-0</t>
  </si>
  <si>
    <t>联峰钢铁（张家港）有限公司</t>
  </si>
  <si>
    <t>拉压杆 'TYH140-3706用</t>
  </si>
  <si>
    <t>7.28/'已完工并发货</t>
  </si>
  <si>
    <t>磐石建龙联轴器23064</t>
  </si>
  <si>
    <t>CP20230077-0</t>
  </si>
  <si>
    <t>磐石建龙钢铁有限公司</t>
  </si>
  <si>
    <t>高速联轴器（含制动盘）'TGP10 Y95X172/Y110x212;'低速联轴器 （16号外形）'TGIICL16A-A     J1B1 220×282/J1B1 230×330</t>
  </si>
  <si>
    <t xml:space="preserve">8.4/'已完工，已走发货流程。 </t>
  </si>
  <si>
    <t>鄂城钢铁平车减速机23038</t>
  </si>
  <si>
    <t>CP20230049-0</t>
  </si>
  <si>
    <t>59930007</t>
  </si>
  <si>
    <t>欧冶工业品股份有限公司-鄂钢</t>
  </si>
  <si>
    <t xml:space="preserve">三环减速机TCQD10-630-20A/B </t>
  </si>
  <si>
    <t>6.25/已完工，等通知发货</t>
  </si>
  <si>
    <t>CP20230028-0</t>
  </si>
  <si>
    <t>25660031</t>
  </si>
  <si>
    <t xml:space="preserve">8.18/'已完工，货款已到，等通知发货。 </t>
  </si>
  <si>
    <t>咸宁宜生-减速机TBL35-5.3-3-121c</t>
  </si>
  <si>
    <t>CP20230053-0</t>
  </si>
  <si>
    <t>B1710001</t>
  </si>
  <si>
    <t>咸宁宜生机电技术工程有限公司</t>
  </si>
  <si>
    <t xml:space="preserve"> 2023/4/14</t>
  </si>
  <si>
    <t>7.21/'已完工，等发货通知</t>
  </si>
  <si>
    <t>中钢设备盛隆烧结柔传扭力杆23014</t>
  </si>
  <si>
    <t>CP20230022-0</t>
  </si>
  <si>
    <t>29600117</t>
  </si>
  <si>
    <t>扭力杆装置</t>
  </si>
  <si>
    <t>已出</t>
  </si>
  <si>
    <t>4月25日制造完成</t>
  </si>
  <si>
    <t>河北津西柔传减速机备件23042</t>
  </si>
  <si>
    <t>CP20230056-0</t>
  </si>
  <si>
    <t>40400047</t>
  </si>
  <si>
    <t>河北津西钢铁集团股份有限公司</t>
  </si>
  <si>
    <t>8.18/已完工并发货</t>
  </si>
  <si>
    <t>唐山奥名柔传备件23047</t>
  </si>
  <si>
    <t>CP20230060-0</t>
  </si>
  <si>
    <t>唐山奥名机械设备制造有限公司</t>
  </si>
  <si>
    <t>烧结机柔性传动装置</t>
  </si>
  <si>
    <t>制造厂暴雨水灾导致设备损坏</t>
  </si>
  <si>
    <t>兰鑫钢铁卷扬联轴器备件23055</t>
  </si>
  <si>
    <t>CP20230067-0</t>
  </si>
  <si>
    <t>兰鑫钢铁集团有限公司</t>
  </si>
  <si>
    <t xml:space="preserve">高速联轴器（含制动盘） TBSD320/180-80用  </t>
  </si>
  <si>
    <t>东钢料车车轮备件23054</t>
  </si>
  <si>
    <t>CP20230066-0</t>
  </si>
  <si>
    <t>天津誉祥国际贸易有限公司-马来西亚东钢</t>
  </si>
  <si>
    <t>料车前轮装配'TB通05-31-18+'料车后轮装配'TB通05-31-3</t>
  </si>
  <si>
    <t>2+2</t>
  </si>
  <si>
    <t>安徽长江钢铁卷扬减速机备件23059</t>
  </si>
  <si>
    <t>CP20230071-0</t>
  </si>
  <si>
    <t>减速机（带铰座）'TYJK1550-48.8</t>
  </si>
  <si>
    <t>8.18/'已完工，等通知发货。</t>
  </si>
  <si>
    <t>广西盛隆圆盘减速机齿轮轴23089</t>
  </si>
  <si>
    <t>CP20230110-0</t>
  </si>
  <si>
    <t>齿轮 KF127AD7圆盘减速机用</t>
  </si>
  <si>
    <t>2023/9/22</t>
  </si>
  <si>
    <t>2023/9/25</t>
  </si>
  <si>
    <t xml:space="preserve">2023/9/28 </t>
  </si>
  <si>
    <t>8.25/'采购合同已完成，有现货</t>
  </si>
  <si>
    <t>100%提货款</t>
  </si>
  <si>
    <t>河北天柱减速机23011</t>
  </si>
  <si>
    <t>CP20230019-0</t>
  </si>
  <si>
    <t>40410036</t>
  </si>
  <si>
    <t>2301101/2301102</t>
  </si>
  <si>
    <t>单齿辊减速机 1
链蓖机柔传一次机   左/右各1</t>
  </si>
  <si>
    <t>5月9日制造完成</t>
  </si>
  <si>
    <t>河北新金轧材主卷扬减速机23066</t>
  </si>
  <si>
    <t>CP20230080-0</t>
  </si>
  <si>
    <t>减速机（检测）'TQJK1500-31.5</t>
  </si>
  <si>
    <t>100%提货款（款到后发货）。</t>
  </si>
  <si>
    <t>江苏宏大九江线材减速机22183</t>
  </si>
  <si>
    <t>CP20220213-0</t>
  </si>
  <si>
    <t>40080025</t>
  </si>
  <si>
    <t>链蓖机柔传</t>
  </si>
  <si>
    <t>5月22日 制造完成</t>
  </si>
  <si>
    <t>安徽省贵航特钢卷筒装置备件23061</t>
  </si>
  <si>
    <t>CP20230074-0</t>
  </si>
  <si>
    <t>卷筒装置'φ1800*2500</t>
  </si>
  <si>
    <t xml:space="preserve">沙凌峰  </t>
  </si>
  <si>
    <t>9.15/'已完工，的通知发货</t>
  </si>
  <si>
    <t>东钢一期卷扬联轴器备件23068</t>
  </si>
  <si>
    <t>CP20230082-0</t>
  </si>
  <si>
    <t xml:space="preserve">天津誉祥国际贸易有限公司 </t>
  </si>
  <si>
    <t xml:space="preserve">联轴器 'TGIICL17-03  J1B1 260*332/J1B1 280*382 </t>
  </si>
  <si>
    <t>9.28/'已完工，等发货通知</t>
  </si>
  <si>
    <t>100%提货</t>
  </si>
  <si>
    <t>大冶特殊钢齿轮变速箱23056</t>
  </si>
  <si>
    <t>CP20230068-0</t>
  </si>
  <si>
    <t>一次减速机  （不含电机）'SHC450-461-左/右 各1台</t>
  </si>
  <si>
    <t>东钢一期卷扬减速机23071</t>
  </si>
  <si>
    <t>CP20230087-0</t>
  </si>
  <si>
    <t xml:space="preserve">天津誉祥国际贸易有限公司-东钢 </t>
  </si>
  <si>
    <t>减速机'TJYF630-36.5</t>
  </si>
  <si>
    <t>10.13/'已完工待发货</t>
  </si>
  <si>
    <t>图纸延迟至7月5日，导致后续工期延误</t>
  </si>
  <si>
    <t>20%预付款，80%发货款</t>
  </si>
  <si>
    <t>东钢二期卷扬联轴器23081</t>
  </si>
  <si>
    <t>CP20230102-0</t>
  </si>
  <si>
    <t>高速联轴器'TGP12/
制动盘'φ800/
低速联轴'TGIICL19</t>
  </si>
  <si>
    <t>1+1+1</t>
  </si>
  <si>
    <t>福建泉州闽光钢铁圆盘小齿轮备件23093</t>
  </si>
  <si>
    <t xml:space="preserve">CP20230114-0 </t>
  </si>
  <si>
    <t>圆盘备件</t>
  </si>
  <si>
    <t xml:space="preserve">福建泉州闽光钢铁有限责任公司   </t>
  </si>
  <si>
    <t>小齿轮PZHE25圆盘给料机用</t>
  </si>
  <si>
    <t>10.20/'已完工，等通知发货</t>
  </si>
  <si>
    <t>鞍钢二次机输入轴总成</t>
  </si>
  <si>
    <t>CP20230116-0</t>
  </si>
  <si>
    <t>01460074</t>
  </si>
  <si>
    <t>柔传备件</t>
  </si>
  <si>
    <t>鞍钢股份有限公司</t>
  </si>
  <si>
    <t xml:space="preserve">烧结柔传二次机输入轴总成 TYH140-3234 用   </t>
  </si>
  <si>
    <t>10.13/'已完工等通知发货</t>
  </si>
  <si>
    <t>30%预付款，70%提货款。</t>
  </si>
  <si>
    <t>东钢二期卷扬智能主令23101</t>
  </si>
  <si>
    <t xml:space="preserve">CP20230123-0 </t>
  </si>
  <si>
    <t>卷扬备件</t>
  </si>
  <si>
    <t>唐山智赢商贸有限公司</t>
  </si>
  <si>
    <t xml:space="preserve">智能主令两套，松绳报警装置一套   LC1、TB通05-01 </t>
  </si>
  <si>
    <t>2+1</t>
  </si>
  <si>
    <t>2023/8/31</t>
  </si>
  <si>
    <t>9.28/'已完工并发货</t>
  </si>
  <si>
    <t xml:space="preserve">常熟市龙腾智能主令控制器备件23102 </t>
  </si>
  <si>
    <t>CP20230124-0</t>
  </si>
  <si>
    <t>常熟市龙腾特种钢有限公司</t>
  </si>
  <si>
    <t xml:space="preserve">智能主令控制器 LC1 </t>
  </si>
  <si>
    <t>方大特钢联轴器备件</t>
  </si>
  <si>
    <t>GH20230083-0</t>
  </si>
  <si>
    <t>方大特钢科技股份有限公司</t>
  </si>
  <si>
    <t xml:space="preserve">联轴器 TGP10-01(95×172/100×212) </t>
  </si>
  <si>
    <t>赵庭昊</t>
  </si>
  <si>
    <t>10.13/'已完工并发货</t>
  </si>
  <si>
    <t>30%预付款，70%提货款</t>
  </si>
  <si>
    <t>敬业352柔性传动装置-焦作迈科总包</t>
  </si>
  <si>
    <t>CP20220191-0</t>
  </si>
  <si>
    <t>03940081</t>
  </si>
  <si>
    <t>已完工，催办货款。</t>
  </si>
  <si>
    <t>默迪卡圆盘给料机备件23085</t>
  </si>
  <si>
    <t>CP20230106-0</t>
  </si>
  <si>
    <t>A1890001</t>
  </si>
  <si>
    <t>减速机 TPKF97AD5</t>
  </si>
  <si>
    <t>10.28/'已完工并制作包装，等发货通知</t>
  </si>
  <si>
    <t>自图纸节点起整体延迟一周</t>
  </si>
  <si>
    <t xml:space="preserve">敬业320柔性传动装置 </t>
  </si>
  <si>
    <t>CP20230117-0</t>
  </si>
  <si>
    <t>03940086</t>
  </si>
  <si>
    <t xml:space="preserve">敬业钢铁有限公司 </t>
  </si>
  <si>
    <t xml:space="preserve">柔性传动装置TFY800-2744 </t>
  </si>
  <si>
    <t>2023/11/5</t>
  </si>
  <si>
    <t>11.3/'零部件完成，开始组装及验收，预计11月10日完工。现场催货，已走发货流程</t>
  </si>
  <si>
    <t xml:space="preserve">30%定金，70%提货款 </t>
  </si>
  <si>
    <t>本钢辽阳球团减速机</t>
  </si>
  <si>
    <t>CP20220211-0</t>
  </si>
  <si>
    <t>00160088</t>
  </si>
  <si>
    <r>
      <rPr>
        <sz val="10"/>
        <color rgb="FF3F3F3F"/>
        <rFont val="宋体"/>
        <family val="3"/>
        <charset val="134"/>
      </rPr>
      <t>（</t>
    </r>
    <r>
      <rPr>
        <b/>
        <sz val="10"/>
        <color rgb="FFFF0000"/>
        <rFont val="宋体"/>
        <family val="3"/>
        <charset val="134"/>
      </rPr>
      <t>预警原因：已交付，但收款有问题。</t>
    </r>
    <r>
      <rPr>
        <sz val="10"/>
        <color rgb="FF3F3F3F"/>
        <rFont val="宋体"/>
        <family val="3"/>
        <charset val="134"/>
      </rPr>
      <t>我公司2022年12月20日和本钢板材股份有限公司签订CP20220211-0本钢辽阳球团减速机 22181合同；2023年01月份支付预付款项时告知：原使用单位本溪钢铁（集团）矿业辽阳马耳岭球团有限公司2023年从本钢板材股份有限公司剥离；合同主体需变更，因资产划拨原因至今没有落实到位，现将预付款收款节点由原2023年01月20日调整为2023年09月20日，原发货款收款节点由2023年05月20日调整为2023年12月20日/5月22日制造完成</t>
    </r>
  </si>
  <si>
    <t>2023/1/6</t>
  </si>
  <si>
    <t>23069-欧冶-新疆八钢-TPZH250B圆盘减速机</t>
  </si>
  <si>
    <t>CP20230083-0</t>
  </si>
  <si>
    <t>欧冶工业品股份有限公司</t>
  </si>
  <si>
    <t>圆盘减速机 TPZH250</t>
  </si>
  <si>
    <t>8.25/'已完工，等发货通知</t>
  </si>
  <si>
    <t>东钢炼铁二期卷扬料车产品</t>
  </si>
  <si>
    <t>CP20230104-0</t>
  </si>
  <si>
    <t>料车（含耐磨陶瓷衬板）'14m³</t>
  </si>
  <si>
    <t>11.24/'已完工待发货</t>
  </si>
  <si>
    <t>2023/11/225</t>
  </si>
  <si>
    <t>欧冶-重钢- 辊子装配(卡断剪前)</t>
  </si>
  <si>
    <t>GH20230061-0</t>
  </si>
  <si>
    <t xml:space="preserve">欧冶工业品股份有限公司 </t>
  </si>
  <si>
    <t>辊子装配（二）00510326DR4304ME011-72</t>
  </si>
  <si>
    <t xml:space="preserve">王力   </t>
  </si>
  <si>
    <t>10.31/已完成，发货中</t>
  </si>
  <si>
    <t>德信圆盘给料机衬板备件23076</t>
  </si>
  <si>
    <t>CP20230093-0</t>
  </si>
  <si>
    <t>圆盘给料机全套衬板'PZHE28/
'刮刀衬板'PZHE28/
'圆盘给料机全套衬板'PZHE28/
'刮刀衬板'PZHE28</t>
  </si>
  <si>
    <t>6+6+8+8</t>
  </si>
  <si>
    <t>9.15/'已完工</t>
  </si>
  <si>
    <t>20%预付款，80%提货款（款到后发货）。</t>
  </si>
  <si>
    <t>成渝炼钢烧结备件项目钢车减速机和圆盘减速机设备供货</t>
  </si>
  <si>
    <t>CP20230109-0</t>
  </si>
  <si>
    <t>减速机 SHC350-95、TCQDⅡE25-800-25A/B</t>
  </si>
  <si>
    <t>11.10/'已完工，等发货通知</t>
  </si>
  <si>
    <t>工期紧张</t>
  </si>
  <si>
    <t xml:space="preserve">100%提货款 </t>
  </si>
  <si>
    <t>抚顺新钢铁烧结柔性一次减速机23096项目</t>
  </si>
  <si>
    <t xml:space="preserve">CP20230118-0  </t>
  </si>
  <si>
    <t xml:space="preserve">柔传备件 </t>
  </si>
  <si>
    <t>抚顺新钢铁有限责任公司</t>
  </si>
  <si>
    <t xml:space="preserve">柔传一次减速机（带电机、锁紧盘） SHCDK400-332 </t>
  </si>
  <si>
    <t>11.10/'已完成，等通知发货。</t>
  </si>
  <si>
    <t xml:space="preserve">旭阳伟山工程（海南）圆盘给料机万向轴备件 </t>
  </si>
  <si>
    <t>CP20230107-0</t>
  </si>
  <si>
    <t>B5190001</t>
  </si>
  <si>
    <t xml:space="preserve">旭阳伟山工程（海南）有限公司  </t>
  </si>
  <si>
    <t>万向联轴器'EQ140</t>
  </si>
  <si>
    <t>常州和鹏高速联轴器23103</t>
  </si>
  <si>
    <t xml:space="preserve">CP20230125-0 </t>
  </si>
  <si>
    <t>常州和鹏国际贸易有限公司</t>
  </si>
  <si>
    <t xml:space="preserve">联轴器 WGP10 </t>
  </si>
  <si>
    <t>11.3/'已完工，等通知发货</t>
  </si>
  <si>
    <t>30预付款，70%提货款</t>
  </si>
  <si>
    <t>传动产品项目执行情况一览表</t>
  </si>
  <si>
    <r>
      <rPr>
        <sz val="11"/>
        <color rgb="FF7030A0"/>
        <rFont val="宋体"/>
        <family val="3"/>
        <charset val="134"/>
      </rPr>
      <t>信息来源： 传动产品经理团队</t>
    </r>
    <r>
      <rPr>
        <sz val="11"/>
        <color rgb="FF7030A0"/>
        <rFont val="宋体"/>
        <family val="3"/>
        <charset val="134"/>
      </rPr>
      <t xml:space="preserve"> </t>
    </r>
  </si>
  <si>
    <r>
      <rPr>
        <sz val="11"/>
        <color rgb="FF7030A0"/>
        <rFont val="宋体"/>
        <family val="3"/>
        <charset val="134"/>
      </rPr>
      <t>编制：王保立</t>
    </r>
    <r>
      <rPr>
        <sz val="11"/>
        <color rgb="FF7030A0"/>
        <rFont val="宋体"/>
        <family val="3"/>
        <charset val="134"/>
      </rPr>
      <t xml:space="preserve"> </t>
    </r>
  </si>
  <si>
    <t>审核：鲁志宏</t>
  </si>
  <si>
    <t>填报日期：2024/6/14</t>
  </si>
  <si>
    <t>序号</t>
  </si>
  <si>
    <t>客户经理</t>
  </si>
  <si>
    <t>用户名称</t>
  </si>
  <si>
    <t>预警等级</t>
  </si>
  <si>
    <t>项目状态</t>
  </si>
  <si>
    <t>总体情况概述（重要的工作节点完成情况及主要问题）</t>
  </si>
  <si>
    <t>销售合同基本信息（销售团队负责）</t>
  </si>
  <si>
    <t>设计工作开展情况（技术团队负责）</t>
  </si>
  <si>
    <t>预算管理情况（运营管理团队负责）</t>
  </si>
  <si>
    <t>采购工作开展情况（采购团队负责）</t>
  </si>
  <si>
    <t>质量管控情况（质量管理团队负责）</t>
  </si>
  <si>
    <t>备注/说明</t>
  </si>
  <si>
    <t>合同标的物</t>
  </si>
  <si>
    <t>规格型号</t>
  </si>
  <si>
    <t>单位</t>
  </si>
  <si>
    <t>合同工期</t>
  </si>
  <si>
    <t>支付条件</t>
  </si>
  <si>
    <t>收款比例（%）</t>
  </si>
  <si>
    <t>物料清单（PO）</t>
  </si>
  <si>
    <t>请购单（-）</t>
  </si>
  <si>
    <t>项目预算</t>
  </si>
  <si>
    <t>招标</t>
  </si>
  <si>
    <t>采购合同签订</t>
  </si>
  <si>
    <t>装配</t>
  </si>
  <si>
    <t>发货</t>
  </si>
  <si>
    <t>供应商</t>
  </si>
  <si>
    <t>中间巡检</t>
  </si>
  <si>
    <t>驻厂监制</t>
  </si>
  <si>
    <t>出厂检验</t>
  </si>
  <si>
    <t>售后服务</t>
  </si>
  <si>
    <r>
      <rPr>
        <sz val="11"/>
        <color rgb="FFFF0000"/>
        <rFont val="宋体"/>
        <family val="3"/>
        <charset val="134"/>
      </rPr>
      <t>22087</t>
    </r>
    <r>
      <rPr>
        <sz val="11"/>
        <color rgb="FFFF0000"/>
        <rFont val="宋体"/>
        <family val="3"/>
        <charset val="134"/>
      </rPr>
      <t xml:space="preserve"> </t>
    </r>
  </si>
  <si>
    <t>北京中冶设备研究设计总院有限公司</t>
  </si>
  <si>
    <t xml:space="preserve"> </t>
  </si>
  <si>
    <t>正在执行</t>
  </si>
  <si>
    <t>已完成并发货</t>
  </si>
  <si>
    <t>二期料卷扬机、料车、绳轮、钢丝绳</t>
  </si>
  <si>
    <t>TBD70/100-44</t>
  </si>
  <si>
    <t>套</t>
  </si>
  <si>
    <t>30%预付款、40%提货款、20%热试款、10%质保金</t>
  </si>
  <si>
    <t>30%</t>
  </si>
  <si>
    <t>24.06.18</t>
  </si>
  <si>
    <t>24.06.25</t>
  </si>
  <si>
    <t>与23097卷扬发货时间冲突</t>
  </si>
  <si>
    <r>
      <rPr>
        <b/>
        <sz val="11"/>
        <color rgb="FF000000"/>
        <rFont val="宋体"/>
        <family val="3"/>
        <charset val="134"/>
      </rPr>
      <t>23078</t>
    </r>
    <r>
      <rPr>
        <b/>
        <sz val="11"/>
        <color rgb="FF000000"/>
        <rFont val="宋体"/>
        <family val="3"/>
        <charset val="134"/>
      </rPr>
      <t xml:space="preserve"> </t>
    </r>
  </si>
  <si>
    <t>文丽琴</t>
  </si>
  <si>
    <t>中冶赛迪工程技术股份有限公司-越南和发</t>
  </si>
  <si>
    <r>
      <rPr>
        <b/>
        <sz val="11"/>
        <color rgb="FF000000"/>
        <rFont val="宋体"/>
        <family val="3"/>
        <charset val="134"/>
      </rPr>
      <t>出口海运包装，上海港，集团内部合同，</t>
    </r>
    <r>
      <rPr>
        <b/>
        <sz val="11"/>
        <color rgb="FFFF0000"/>
        <rFont val="宋体"/>
        <family val="3"/>
        <charset val="134"/>
      </rPr>
      <t>按照6月中旬集港安排。</t>
    </r>
    <r>
      <rPr>
        <b/>
        <sz val="11"/>
        <color rgb="FF000000"/>
        <rFont val="宋体"/>
        <family val="3"/>
        <charset val="134"/>
      </rPr>
      <t>零部件完成，总装及出口包装，预计6月25日完工。</t>
    </r>
  </si>
  <si>
    <t>圆盘给料机（含皮带秤16套）、电控</t>
  </si>
  <si>
    <t>PZHE36/30/20，3种共26套</t>
  </si>
  <si>
    <r>
      <rPr>
        <b/>
        <sz val="11"/>
        <color rgb="FF000000"/>
        <rFont val="宋体"/>
        <family val="3"/>
        <charset val="134"/>
      </rPr>
      <t>分两批支付：</t>
    </r>
    <r>
      <rPr>
        <b/>
        <sz val="11"/>
        <color rgb="FF000000"/>
        <rFont val="宋体"/>
        <family val="3"/>
        <charset val="134"/>
      </rPr>
      <t xml:space="preserve">                                                     </t>
    </r>
    <r>
      <rPr>
        <b/>
        <sz val="11"/>
        <color rgb="FF000000"/>
        <rFont val="宋体"/>
        <family val="3"/>
        <charset val="134"/>
      </rPr>
      <t>50%预付款2023/8/25、2024/3/25，20%提货款2023/11/10、2024/9/25，20%调试款2024/5/25、2025/5/25，10%质保金2025/5/25、2026/5/25。</t>
    </r>
  </si>
  <si>
    <t>33%</t>
  </si>
  <si>
    <t>江建工艺所提交</t>
  </si>
  <si>
    <t>——</t>
  </si>
  <si>
    <t>24.01.19</t>
  </si>
  <si>
    <t>24.06.15</t>
  </si>
  <si>
    <t>出口包装</t>
  </si>
  <si>
    <r>
      <rPr>
        <sz val="11"/>
        <color rgb="FF000000"/>
        <rFont val="宋体"/>
        <family val="3"/>
        <charset val="134"/>
      </rPr>
      <t>23084</t>
    </r>
    <r>
      <rPr>
        <sz val="11"/>
        <color rgb="FF000000"/>
        <rFont val="宋体"/>
        <family val="3"/>
        <charset val="134"/>
      </rPr>
      <t xml:space="preserve"> </t>
    </r>
  </si>
  <si>
    <t>内蒙古亚新隆顺特钢有限公司</t>
  </si>
  <si>
    <t>业主延期 ，交货期预计推迟到11月份，请采购做相应调整。零部件完成50%，预计11月30日完工。</t>
  </si>
  <si>
    <t>16.8m3料车卷扬机</t>
  </si>
  <si>
    <t>TBSD600-220/90</t>
  </si>
  <si>
    <t>20%预付款，70%提货款，10%质保金。</t>
  </si>
  <si>
    <t>20%</t>
  </si>
  <si>
    <t>23.08.17</t>
  </si>
  <si>
    <t>24.11.30</t>
  </si>
  <si>
    <t>已通知厂家暂停</t>
  </si>
  <si>
    <r>
      <rPr>
        <b/>
        <sz val="11"/>
        <color rgb="FF000000"/>
        <rFont val="宋体"/>
        <family val="3"/>
        <charset val="134"/>
      </rPr>
      <t>24022</t>
    </r>
    <r>
      <rPr>
        <b/>
        <sz val="11"/>
        <color rgb="FF000000"/>
        <rFont val="宋体"/>
        <family val="3"/>
        <charset val="134"/>
      </rPr>
      <t xml:space="preserve"> </t>
    </r>
  </si>
  <si>
    <t>唐山奥名机械设备制造有限公司-辛集澳森</t>
  </si>
  <si>
    <r>
      <rPr>
        <b/>
        <sz val="11"/>
        <color rgb="FF000000"/>
        <rFont val="宋体"/>
        <family val="3"/>
        <charset val="134"/>
      </rPr>
      <t xml:space="preserve"> </t>
    </r>
    <r>
      <rPr>
        <b/>
        <sz val="11"/>
        <color rgb="FF000000"/>
        <rFont val="宋体"/>
        <family val="3"/>
        <charset val="134"/>
      </rPr>
      <t>零部件完成80%，预计6月30日完工。</t>
    </r>
  </si>
  <si>
    <t>烧结柔性传动装置</t>
  </si>
  <si>
    <r>
      <rPr>
        <b/>
        <sz val="11"/>
        <color rgb="FF000000"/>
        <rFont val="宋体"/>
        <family val="3"/>
        <charset val="134"/>
      </rPr>
      <t>TFY1000-3280</t>
    </r>
    <r>
      <rPr>
        <b/>
        <sz val="11"/>
        <color rgb="FF000000"/>
        <rFont val="宋体"/>
        <family val="3"/>
        <charset val="134"/>
      </rPr>
      <t xml:space="preserve"> </t>
    </r>
  </si>
  <si>
    <t>30%预付，70%提货</t>
  </si>
  <si>
    <t>24.03.26</t>
  </si>
  <si>
    <t>24.06.30</t>
  </si>
  <si>
    <r>
      <rPr>
        <sz val="11"/>
        <color rgb="FF000000"/>
        <rFont val="宋体"/>
        <family val="3"/>
        <charset val="134"/>
      </rPr>
      <t>24029</t>
    </r>
    <r>
      <rPr>
        <sz val="11"/>
        <color rgb="FF000000"/>
        <rFont val="宋体"/>
        <family val="3"/>
        <charset val="134"/>
      </rPr>
      <t xml:space="preserve"> </t>
    </r>
  </si>
  <si>
    <t>广东广青金属科技有限公司</t>
  </si>
  <si>
    <r>
      <rPr>
        <sz val="11"/>
        <color rgb="FF000000"/>
        <rFont val="宋体"/>
        <family val="3"/>
        <charset val="134"/>
      </rPr>
      <t xml:space="preserve"> </t>
    </r>
    <r>
      <rPr>
        <sz val="11"/>
        <color rgb="FF000000"/>
        <rFont val="宋体"/>
        <family val="3"/>
        <charset val="134"/>
      </rPr>
      <t>零部件完成90%，预计6月30日完工。</t>
    </r>
  </si>
  <si>
    <t>φ1800</t>
  </si>
  <si>
    <r>
      <rPr>
        <sz val="11"/>
        <color rgb="FF000000"/>
        <rFont val="宋体"/>
        <family val="3"/>
        <charset val="134"/>
      </rPr>
      <t>2024/6/30</t>
    </r>
    <r>
      <rPr>
        <sz val="11"/>
        <color rgb="FF000000"/>
        <rFont val="宋体"/>
        <family val="3"/>
        <charset val="134"/>
      </rPr>
      <t xml:space="preserve">     </t>
    </r>
    <r>
      <rPr>
        <sz val="11"/>
        <color rgb="FF000000"/>
        <rFont val="宋体"/>
        <family val="3"/>
        <charset val="134"/>
      </rPr>
      <t>到货</t>
    </r>
  </si>
  <si>
    <r>
      <rPr>
        <sz val="11"/>
        <color rgb="FF000000"/>
        <rFont val="宋体"/>
        <family val="3"/>
        <charset val="134"/>
      </rPr>
      <t>24026</t>
    </r>
    <r>
      <rPr>
        <sz val="11"/>
        <color rgb="FF000000"/>
        <rFont val="宋体"/>
        <family val="3"/>
        <charset val="134"/>
      </rPr>
      <t xml:space="preserve"> </t>
    </r>
  </si>
  <si>
    <r>
      <rPr>
        <sz val="11"/>
        <color rgb="FF000000"/>
        <rFont val="宋体"/>
        <family val="3"/>
        <charset val="134"/>
      </rPr>
      <t xml:space="preserve"> </t>
    </r>
    <r>
      <rPr>
        <sz val="11"/>
        <color rgb="FF000000"/>
        <rFont val="宋体"/>
        <family val="3"/>
        <charset val="134"/>
      </rPr>
      <t>零部件完成30%，预计8月30日完工，未正式排产，暂不用催货。</t>
    </r>
  </si>
  <si>
    <r>
      <rPr>
        <sz val="11"/>
        <color rgb="FF000000"/>
        <rFont val="宋体"/>
        <family val="3"/>
        <charset val="134"/>
      </rPr>
      <t>一次减速传动装置（三环减速机）</t>
    </r>
    <r>
      <rPr>
        <sz val="11"/>
        <color rgb="FF000000"/>
        <rFont val="宋体"/>
        <family val="3"/>
        <charset val="134"/>
      </rPr>
      <t xml:space="preserve"> </t>
    </r>
  </si>
  <si>
    <t>SHC450-368左/右各1台</t>
  </si>
  <si>
    <t>台</t>
  </si>
  <si>
    <t>0%</t>
  </si>
  <si>
    <t>待定</t>
  </si>
  <si>
    <t>预付款一直未到</t>
  </si>
  <si>
    <r>
      <rPr>
        <sz val="11"/>
        <color rgb="FF000000"/>
        <rFont val="宋体"/>
        <family val="3"/>
        <charset val="134"/>
      </rPr>
      <t>24028</t>
    </r>
    <r>
      <rPr>
        <sz val="11"/>
        <color rgb="FF000000"/>
        <rFont val="宋体"/>
        <family val="3"/>
        <charset val="134"/>
      </rPr>
      <t xml:space="preserve"> </t>
    </r>
  </si>
  <si>
    <r>
      <rPr>
        <sz val="11"/>
        <color rgb="FF000000"/>
        <rFont val="宋体"/>
        <family val="3"/>
        <charset val="134"/>
      </rPr>
      <t>内蒙古龙马铸造有限公司</t>
    </r>
    <r>
      <rPr>
        <sz val="11"/>
        <color rgb="FF000000"/>
        <rFont val="宋体"/>
        <family val="3"/>
        <charset val="134"/>
      </rPr>
      <t xml:space="preserve"> </t>
    </r>
  </si>
  <si>
    <r>
      <rPr>
        <sz val="11"/>
        <color rgb="FF000000"/>
        <rFont val="宋体"/>
        <family val="3"/>
        <charset val="134"/>
      </rPr>
      <t>零部件完成30%，预计7月30日完工。</t>
    </r>
    <r>
      <rPr>
        <sz val="11"/>
        <color rgb="FF000000"/>
        <rFont val="宋体"/>
        <family val="3"/>
        <charset val="134"/>
      </rPr>
      <t xml:space="preserve">  </t>
    </r>
  </si>
  <si>
    <t>卷扬机（含料车3台、绳轮2套）</t>
  </si>
  <si>
    <t>TBD160/85-80</t>
  </si>
  <si>
    <r>
      <rPr>
        <sz val="11"/>
        <color rgb="FF000000"/>
        <rFont val="宋体"/>
        <family val="3"/>
        <charset val="134"/>
      </rPr>
      <t>2024/3/26</t>
    </r>
    <r>
      <rPr>
        <sz val="11"/>
        <color rgb="FF000000"/>
        <rFont val="宋体"/>
        <family val="3"/>
        <charset val="134"/>
      </rPr>
      <t xml:space="preserve"> </t>
    </r>
  </si>
  <si>
    <r>
      <rPr>
        <sz val="11"/>
        <color rgb="FF000000"/>
        <rFont val="宋体"/>
        <family val="3"/>
        <charset val="134"/>
      </rPr>
      <t>30%预付款，60%提货款，10%质保金</t>
    </r>
    <r>
      <rPr>
        <sz val="11"/>
        <color rgb="FF000000"/>
        <rFont val="宋体"/>
        <family val="3"/>
        <charset val="134"/>
      </rPr>
      <t xml:space="preserve"> </t>
    </r>
  </si>
  <si>
    <t>24.04.12</t>
  </si>
  <si>
    <t>24.07.30</t>
  </si>
  <si>
    <r>
      <rPr>
        <sz val="11"/>
        <color rgb="FF000000"/>
        <rFont val="宋体"/>
        <family val="3"/>
        <charset val="134"/>
      </rPr>
      <t>24024</t>
    </r>
    <r>
      <rPr>
        <sz val="11"/>
        <color rgb="FF000000"/>
        <rFont val="宋体"/>
        <family val="3"/>
        <charset val="134"/>
      </rPr>
      <t xml:space="preserve"> </t>
    </r>
  </si>
  <si>
    <r>
      <rPr>
        <sz val="11"/>
        <color rgb="FF000000"/>
        <rFont val="宋体"/>
        <family val="3"/>
        <charset val="134"/>
      </rPr>
      <t>中冶长天国际工程有限责任公司</t>
    </r>
    <r>
      <rPr>
        <sz val="11"/>
        <color rgb="FF000000"/>
        <rFont val="宋体"/>
        <family val="3"/>
        <charset val="134"/>
      </rPr>
      <t xml:space="preserve"> </t>
    </r>
  </si>
  <si>
    <r>
      <rPr>
        <sz val="11"/>
        <color rgb="FF000000"/>
        <rFont val="宋体"/>
        <family val="3"/>
        <charset val="134"/>
      </rPr>
      <t>零部件完成40%，预计7月15日完工。</t>
    </r>
    <r>
      <rPr>
        <sz val="11"/>
        <color rgb="FF000000"/>
        <rFont val="宋体"/>
        <family val="3"/>
        <charset val="134"/>
      </rPr>
      <t xml:space="preserve">  </t>
    </r>
  </si>
  <si>
    <t>徐钢烧结 圆盘给料机</t>
  </si>
  <si>
    <t>PZHE28</t>
  </si>
  <si>
    <r>
      <rPr>
        <sz val="11"/>
        <color rgb="FF000000"/>
        <rFont val="宋体"/>
        <family val="3"/>
        <charset val="134"/>
      </rPr>
      <t>10%预付款，30%发货款，20%到货款，10%安装调试款，20%投产款验收，10%质保金。</t>
    </r>
    <r>
      <rPr>
        <sz val="11"/>
        <color rgb="FF000000"/>
        <rFont val="宋体"/>
        <family val="3"/>
        <charset val="134"/>
      </rPr>
      <t xml:space="preserve">   </t>
    </r>
  </si>
  <si>
    <t>24.04.19</t>
  </si>
  <si>
    <t>24.07.15</t>
  </si>
  <si>
    <r>
      <rPr>
        <sz val="11"/>
        <color rgb="FF000000"/>
        <rFont val="宋体"/>
        <family val="3"/>
        <charset val="134"/>
      </rPr>
      <t>24030</t>
    </r>
    <r>
      <rPr>
        <sz val="11"/>
        <color rgb="FF000000"/>
        <rFont val="宋体"/>
        <family val="3"/>
        <charset val="134"/>
      </rPr>
      <t xml:space="preserve"> </t>
    </r>
  </si>
  <si>
    <t>唐山市国跃机械设备制造有限公司</t>
  </si>
  <si>
    <r>
      <rPr>
        <sz val="11"/>
        <color rgb="FF000000"/>
        <rFont val="宋体"/>
        <family val="3"/>
        <charset val="134"/>
      </rPr>
      <t>TFY750-3330</t>
    </r>
    <r>
      <rPr>
        <sz val="11"/>
        <color rgb="FF000000"/>
        <rFont val="宋体"/>
        <family val="3"/>
        <charset val="134"/>
      </rPr>
      <t xml:space="preserve"> </t>
    </r>
  </si>
  <si>
    <r>
      <rPr>
        <sz val="11"/>
        <color rgb="FF000000"/>
        <rFont val="宋体"/>
        <family val="3"/>
        <charset val="134"/>
      </rPr>
      <t>30%预付款，60%提货款，10%质保金。</t>
    </r>
    <r>
      <rPr>
        <sz val="11"/>
        <color rgb="FF000000"/>
        <rFont val="宋体"/>
        <family val="3"/>
        <charset val="134"/>
      </rPr>
      <t xml:space="preserve">   </t>
    </r>
  </si>
  <si>
    <t>24.07.30%</t>
  </si>
  <si>
    <t>24031</t>
  </si>
  <si>
    <t>河北燕山钢铁集团有限公司</t>
  </si>
  <si>
    <r>
      <rPr>
        <sz val="11"/>
        <color rgb="FF000000"/>
        <rFont val="宋体"/>
        <family val="3"/>
        <charset val="134"/>
      </rPr>
      <t>已完工，等发货通知。</t>
    </r>
    <r>
      <rPr>
        <sz val="11"/>
        <color rgb="FF000000"/>
        <rFont val="宋体"/>
        <family val="3"/>
        <charset val="134"/>
      </rPr>
      <t xml:space="preserve">  </t>
    </r>
  </si>
  <si>
    <t>差速器三轴总成(左）</t>
  </si>
  <si>
    <t>TFB02.14027F-2</t>
  </si>
  <si>
    <t>等发货通知</t>
  </si>
  <si>
    <t>尽量提前</t>
  </si>
  <si>
    <t>24032</t>
  </si>
  <si>
    <r>
      <rPr>
        <sz val="11"/>
        <color rgb="FF000000"/>
        <rFont val="宋体"/>
        <family val="3"/>
        <charset val="134"/>
      </rPr>
      <t>敬业钢铁有限公司</t>
    </r>
    <r>
      <rPr>
        <sz val="11"/>
        <color rgb="FF000000"/>
        <rFont val="宋体"/>
        <family val="3"/>
        <charset val="134"/>
      </rPr>
      <t xml:space="preserve"> </t>
    </r>
  </si>
  <si>
    <r>
      <rPr>
        <sz val="11"/>
        <color rgb="FF000000"/>
        <rFont val="宋体"/>
        <family val="3"/>
        <charset val="134"/>
      </rPr>
      <t>零部件完成80%，预计7月10日完工。</t>
    </r>
    <r>
      <rPr>
        <sz val="11"/>
        <color rgb="FF000000"/>
        <rFont val="宋体"/>
        <family val="3"/>
        <charset val="134"/>
      </rPr>
      <t xml:space="preserve">  </t>
    </r>
  </si>
  <si>
    <t>圆盘给料机</t>
  </si>
  <si>
    <t>PZHE25</t>
  </si>
  <si>
    <t>90%到货款、10%质保金</t>
  </si>
  <si>
    <t>24.07.10</t>
  </si>
  <si>
    <t>24033</t>
  </si>
  <si>
    <r>
      <rPr>
        <sz val="11"/>
        <color rgb="FF000000"/>
        <rFont val="宋体"/>
        <family val="3"/>
        <charset val="134"/>
      </rPr>
      <t>零部件完成40%，预计7月30日完工。</t>
    </r>
    <r>
      <rPr>
        <sz val="11"/>
        <color rgb="FF000000"/>
        <rFont val="宋体"/>
        <family val="3"/>
        <charset val="134"/>
      </rPr>
      <t xml:space="preserve">  </t>
    </r>
  </si>
  <si>
    <r>
      <rPr>
        <sz val="11"/>
        <color rgb="FF000000"/>
        <rFont val="宋体"/>
        <family val="3"/>
        <charset val="134"/>
      </rPr>
      <t>减速器（带铰座及TGP12联轴器）</t>
    </r>
    <r>
      <rPr>
        <sz val="11"/>
        <color rgb="FF000000"/>
        <rFont val="宋体"/>
        <family val="3"/>
        <charset val="134"/>
      </rPr>
      <t xml:space="preserve"> </t>
    </r>
  </si>
  <si>
    <t>TYJK1550-48.8</t>
  </si>
  <si>
    <t>24035</t>
  </si>
  <si>
    <r>
      <rPr>
        <b/>
        <sz val="11"/>
        <color rgb="FF000000"/>
        <rFont val="宋体"/>
        <family val="3"/>
        <charset val="134"/>
      </rPr>
      <t>石横特钢集团有限公司</t>
    </r>
    <r>
      <rPr>
        <b/>
        <sz val="11"/>
        <color rgb="FF000000"/>
        <rFont val="宋体"/>
        <family val="3"/>
        <charset val="134"/>
      </rPr>
      <t xml:space="preserve"> </t>
    </r>
  </si>
  <si>
    <r>
      <rPr>
        <b/>
        <sz val="11"/>
        <color rgb="FFFF0000"/>
        <rFont val="宋体"/>
        <family val="3"/>
        <charset val="134"/>
      </rPr>
      <t>业主在线设备有问题，已通知厂家抓紧生产。</t>
    </r>
    <r>
      <rPr>
        <b/>
        <sz val="11"/>
        <color rgb="FF000000"/>
        <rFont val="宋体"/>
        <family val="3"/>
        <charset val="134"/>
      </rPr>
      <t>零部件完成20%，预计7月30日完工。</t>
    </r>
    <r>
      <rPr>
        <b/>
        <sz val="11"/>
        <color rgb="FF000000"/>
        <rFont val="宋体"/>
        <family val="3"/>
        <charset val="134"/>
      </rPr>
      <t xml:space="preserve">  </t>
    </r>
  </si>
  <si>
    <t>氧枪升降减速机</t>
  </si>
  <si>
    <r>
      <rPr>
        <b/>
        <sz val="11"/>
        <color rgb="FF000000"/>
        <rFont val="宋体"/>
        <family val="3"/>
        <charset val="134"/>
      </rPr>
      <t>TBZ-120Ⅱ</t>
    </r>
    <r>
      <rPr>
        <b/>
        <sz val="11"/>
        <color rgb="FF000000"/>
        <rFont val="宋体"/>
        <family val="3"/>
        <charset val="134"/>
      </rPr>
      <t xml:space="preserve"> </t>
    </r>
  </si>
  <si>
    <t>24.05.09</t>
  </si>
  <si>
    <t>已通知厂家抓紧生产</t>
  </si>
  <si>
    <t>24036</t>
  </si>
  <si>
    <r>
      <rPr>
        <sz val="11"/>
        <color rgb="FF000000"/>
        <rFont val="宋体"/>
        <family val="3"/>
        <charset val="134"/>
      </rPr>
      <t>齐齐哈尔龙创新材料科技有限公司</t>
    </r>
    <r>
      <rPr>
        <sz val="11"/>
        <color rgb="FF000000"/>
        <rFont val="宋体"/>
        <family val="3"/>
        <charset val="134"/>
      </rPr>
      <t xml:space="preserve"> </t>
    </r>
  </si>
  <si>
    <r>
      <rPr>
        <sz val="11"/>
        <color rgb="FF000000"/>
        <rFont val="宋体"/>
        <family val="3"/>
        <charset val="134"/>
      </rPr>
      <t>零部件完成10%，预计8月20日完工.</t>
    </r>
    <r>
      <rPr>
        <sz val="11"/>
        <color rgb="FF000000"/>
        <rFont val="宋体"/>
        <family val="3"/>
        <charset val="134"/>
      </rPr>
      <t xml:space="preserve">  </t>
    </r>
  </si>
  <si>
    <t>高炉卷扬机</t>
  </si>
  <si>
    <t>TBD160/85-70</t>
  </si>
  <si>
    <r>
      <rPr>
        <sz val="11"/>
        <color rgb="FF000000"/>
        <rFont val="宋体"/>
        <family val="3"/>
        <charset val="134"/>
      </rPr>
      <t>30%预付款，60%到货款（约3个月內），10%质保金。</t>
    </r>
    <r>
      <rPr>
        <sz val="11"/>
        <color rgb="FF000000"/>
        <rFont val="宋体"/>
        <family val="3"/>
        <charset val="134"/>
      </rPr>
      <t xml:space="preserve"> </t>
    </r>
  </si>
  <si>
    <t>24.05.14</t>
  </si>
  <si>
    <t>24.08.20</t>
  </si>
  <si>
    <r>
      <rPr>
        <b/>
        <sz val="11"/>
        <color rgb="FF000000"/>
        <rFont val="宋体"/>
        <family val="3"/>
        <charset val="134"/>
      </rPr>
      <t>24037</t>
    </r>
    <r>
      <rPr>
        <b/>
        <sz val="11"/>
        <color rgb="FF000000"/>
        <rFont val="宋体"/>
        <family val="3"/>
        <charset val="134"/>
      </rPr>
      <t xml:space="preserve"> </t>
    </r>
  </si>
  <si>
    <r>
      <rPr>
        <b/>
        <sz val="11"/>
        <color rgb="FF000000"/>
        <rFont val="宋体"/>
        <family val="3"/>
        <charset val="134"/>
      </rPr>
      <t>日照钢铁有限公司</t>
    </r>
    <r>
      <rPr>
        <b/>
        <sz val="11"/>
        <color rgb="FF000000"/>
        <rFont val="宋体"/>
        <family val="3"/>
        <charset val="134"/>
      </rPr>
      <t xml:space="preserve">   </t>
    </r>
  </si>
  <si>
    <r>
      <rPr>
        <b/>
        <sz val="11"/>
        <color rgb="FF000000"/>
        <rFont val="宋体"/>
        <family val="3"/>
        <charset val="134"/>
      </rPr>
      <t>业主要求2024/7/30发货。采购合同完成，备料中</t>
    </r>
    <r>
      <rPr>
        <b/>
        <sz val="11"/>
        <color rgb="FF000000"/>
        <rFont val="宋体"/>
        <family val="3"/>
        <charset val="134"/>
      </rPr>
      <t xml:space="preserve"> </t>
    </r>
  </si>
  <si>
    <t>单齿辊柔性传动装置（按图供货）</t>
  </si>
  <si>
    <t>TZDY260-130</t>
  </si>
  <si>
    <t>24.05.23</t>
  </si>
  <si>
    <t>备料</t>
  </si>
  <si>
    <r>
      <rPr>
        <sz val="11"/>
        <color rgb="FF000000"/>
        <rFont val="宋体"/>
        <family val="3"/>
        <charset val="134"/>
      </rPr>
      <t>24039</t>
    </r>
    <r>
      <rPr>
        <sz val="11"/>
        <color rgb="FF000000"/>
        <rFont val="宋体"/>
        <family val="3"/>
        <charset val="134"/>
      </rPr>
      <t xml:space="preserve"> </t>
    </r>
  </si>
  <si>
    <t>河北安丰钢铁集团有限公司</t>
  </si>
  <si>
    <r>
      <rPr>
        <sz val="11"/>
        <color rgb="FF000000"/>
        <rFont val="宋体"/>
        <family val="3"/>
        <charset val="134"/>
      </rPr>
      <t>采购合同完成，备料中</t>
    </r>
    <r>
      <rPr>
        <sz val="11"/>
        <color rgb="FF000000"/>
        <rFont val="宋体"/>
        <family val="3"/>
        <charset val="134"/>
      </rPr>
      <t xml:space="preserve">  </t>
    </r>
  </si>
  <si>
    <t>一次减速装置(电机到减速机装配好)</t>
  </si>
  <si>
    <t>TLK80-364-I/II</t>
  </si>
  <si>
    <t>24.05.20</t>
  </si>
  <si>
    <t>24.08.30</t>
  </si>
  <si>
    <t>24040</t>
  </si>
  <si>
    <t>后英集团海城钢铁有限公司大屯分公司</t>
  </si>
  <si>
    <t>二期带冷机主减速机</t>
  </si>
  <si>
    <t>SHSW1070A-7392 用</t>
  </si>
  <si>
    <t>24.06.05</t>
  </si>
  <si>
    <t>24041</t>
  </si>
  <si>
    <r>
      <rPr>
        <sz val="11"/>
        <color rgb="FF000000"/>
        <rFont val="宋体"/>
        <family val="3"/>
        <charset val="134"/>
      </rPr>
      <t>天津市新天钢联合特钢有限公司</t>
    </r>
    <r>
      <rPr>
        <sz val="11"/>
        <color rgb="FF000000"/>
        <rFont val="宋体"/>
        <family val="3"/>
        <charset val="134"/>
      </rPr>
      <t xml:space="preserve"> </t>
    </r>
  </si>
  <si>
    <t>φ630</t>
  </si>
  <si>
    <t>件</t>
  </si>
  <si>
    <t>24.05.29</t>
  </si>
  <si>
    <t>24042</t>
  </si>
  <si>
    <t>济南华森仪器仪表有限公司</t>
  </si>
  <si>
    <t>零部件完成10%。</t>
  </si>
  <si>
    <t>横移减速电机</t>
  </si>
  <si>
    <t>NCDK8-4.2/3,i=420</t>
  </si>
  <si>
    <t>预付款未到</t>
  </si>
  <si>
    <t>24043</t>
  </si>
  <si>
    <r>
      <rPr>
        <sz val="11"/>
        <color rgb="FF000000"/>
        <rFont val="宋体"/>
        <family val="3"/>
        <charset val="134"/>
      </rPr>
      <t>迁安市九江线材有限责任公司</t>
    </r>
    <r>
      <rPr>
        <sz val="11"/>
        <color rgb="FF000000"/>
        <rFont val="宋体"/>
        <family val="3"/>
        <charset val="134"/>
      </rPr>
      <t xml:space="preserve"> </t>
    </r>
  </si>
  <si>
    <t>TJYS1565S-52</t>
  </si>
  <si>
    <t>2024/7/30到货</t>
  </si>
  <si>
    <t>24.05.28</t>
  </si>
  <si>
    <t>已通知厂家加紧制造</t>
  </si>
  <si>
    <t>24047</t>
  </si>
  <si>
    <t>福建青拓实业股份有限公司</t>
  </si>
  <si>
    <t>减速机、卷筒装置</t>
  </si>
  <si>
    <r>
      <rPr>
        <sz val="11"/>
        <color rgb="FF000000"/>
        <rFont val="宋体"/>
        <family val="3"/>
        <charset val="134"/>
      </rPr>
      <t>TYJK1400-47、</t>
    </r>
    <r>
      <rPr>
        <sz val="11"/>
        <color rgb="FF000000"/>
        <rFont val="宋体"/>
        <family val="3"/>
        <charset val="134"/>
      </rPr>
      <t xml:space="preserve">     </t>
    </r>
    <r>
      <rPr>
        <sz val="11"/>
        <color rgb="FF000000"/>
        <rFont val="宋体"/>
        <family val="3"/>
        <charset val="134"/>
      </rPr>
      <t>φ1500*1800</t>
    </r>
  </si>
  <si>
    <t>台/套</t>
  </si>
  <si>
    <t>30%预付款，50%提货款，20%到货款</t>
  </si>
  <si>
    <r>
      <rPr>
        <sz val="11"/>
        <color rgb="FF000000"/>
        <rFont val="宋体"/>
        <family val="3"/>
        <charset val="134"/>
      </rPr>
      <t>24048</t>
    </r>
    <r>
      <rPr>
        <sz val="11"/>
        <color rgb="FF000000"/>
        <rFont val="宋体"/>
        <family val="3"/>
        <charset val="134"/>
      </rPr>
      <t xml:space="preserve"> </t>
    </r>
  </si>
  <si>
    <t>四川德胜集团钒钛有限公司</t>
  </si>
  <si>
    <t>四川德钢630从动车轮组和减速机一批</t>
  </si>
  <si>
    <t>见供货明细表</t>
  </si>
  <si>
    <t>批</t>
  </si>
  <si>
    <t>2024/7/30-8/20</t>
  </si>
  <si>
    <t>70%提货,30%到货</t>
  </si>
  <si>
    <t>24049</t>
  </si>
  <si>
    <r>
      <rPr>
        <sz val="11"/>
        <color rgb="FF000000"/>
        <rFont val="宋体"/>
        <family val="3"/>
        <charset val="134"/>
      </rPr>
      <t>河北燕山钢铁集团有限公司</t>
    </r>
    <r>
      <rPr>
        <sz val="11"/>
        <color rgb="FF000000"/>
        <rFont val="宋体"/>
        <family val="3"/>
        <charset val="134"/>
      </rPr>
      <t xml:space="preserve"> </t>
    </r>
  </si>
  <si>
    <t>减速机拆检</t>
  </si>
  <si>
    <t>TQLK1500-29</t>
  </si>
  <si>
    <t>100%</t>
  </si>
  <si>
    <t>X</t>
  </si>
  <si>
    <t>已通知厂家发货</t>
  </si>
  <si>
    <r>
      <rPr>
        <sz val="11"/>
        <color rgb="FF000000"/>
        <rFont val="宋体"/>
        <family val="3"/>
        <charset val="134"/>
      </rPr>
      <t>2404501</t>
    </r>
    <r>
      <rPr>
        <sz val="11"/>
        <color rgb="FF000000"/>
        <rFont val="宋体"/>
        <family val="3"/>
        <charset val="134"/>
      </rPr>
      <t xml:space="preserve"> </t>
    </r>
  </si>
  <si>
    <r>
      <rPr>
        <sz val="11"/>
        <color rgb="FF000000"/>
        <rFont val="宋体"/>
        <family val="3"/>
        <charset val="134"/>
      </rPr>
      <t>TFY1000-3330</t>
    </r>
    <r>
      <rPr>
        <sz val="11"/>
        <color rgb="FF000000"/>
        <rFont val="宋体"/>
        <family val="3"/>
        <charset val="134"/>
      </rPr>
      <t xml:space="preserve"> </t>
    </r>
  </si>
  <si>
    <r>
      <rPr>
        <sz val="11"/>
        <color rgb="FF000000"/>
        <rFont val="宋体"/>
        <family val="3"/>
        <charset val="134"/>
      </rPr>
      <t>2404502</t>
    </r>
    <r>
      <rPr>
        <sz val="11"/>
        <color rgb="FF000000"/>
        <rFont val="宋体"/>
        <family val="3"/>
        <charset val="134"/>
      </rPr>
      <t xml:space="preserve"> </t>
    </r>
  </si>
  <si>
    <t>单齿辊柔性传动装置</t>
  </si>
  <si>
    <r>
      <rPr>
        <sz val="11"/>
        <color rgb="FF000000"/>
        <rFont val="宋体"/>
        <family val="3"/>
        <charset val="134"/>
      </rPr>
      <t>TFY260-130</t>
    </r>
    <r>
      <rPr>
        <sz val="11"/>
        <color rgb="FF000000"/>
        <rFont val="宋体"/>
        <family val="3"/>
        <charset val="134"/>
      </rPr>
      <t xml:space="preserve"> </t>
    </r>
  </si>
  <si>
    <r>
      <rPr>
        <sz val="11"/>
        <color rgb="FF000000"/>
        <rFont val="宋体"/>
        <family val="3"/>
        <charset val="134"/>
      </rPr>
      <t>24050</t>
    </r>
    <r>
      <rPr>
        <sz val="11"/>
        <color rgb="FF000000"/>
        <rFont val="宋体"/>
        <family val="3"/>
        <charset val="134"/>
      </rPr>
      <t xml:space="preserve"> </t>
    </r>
  </si>
  <si>
    <r>
      <rPr>
        <sz val="11"/>
        <color rgb="FF000000"/>
        <rFont val="宋体"/>
        <family val="3"/>
        <charset val="134"/>
      </rPr>
      <t>海城市恒盛铸业有限公司</t>
    </r>
    <r>
      <rPr>
        <sz val="11"/>
        <color rgb="FF000000"/>
        <rFont val="宋体"/>
        <family val="3"/>
        <charset val="134"/>
      </rPr>
      <t xml:space="preserve"> </t>
    </r>
  </si>
  <si>
    <t>烧结柔性传动装置（不含支撑部分）</t>
  </si>
  <si>
    <t>TFY600-2830</t>
  </si>
  <si>
    <r>
      <rPr>
        <sz val="11"/>
        <color rgb="FF000000"/>
        <rFont val="宋体"/>
        <family val="3"/>
        <charset val="134"/>
      </rPr>
      <t>24038</t>
    </r>
    <r>
      <rPr>
        <sz val="11"/>
        <color rgb="FF000000"/>
        <rFont val="宋体"/>
        <family val="3"/>
        <charset val="134"/>
      </rPr>
      <t xml:space="preserve"> </t>
    </r>
  </si>
  <si>
    <t>TJYF600-29.7</t>
  </si>
  <si>
    <r>
      <rPr>
        <sz val="11"/>
        <color rgb="FF000000"/>
        <rFont val="宋体"/>
        <family val="3"/>
        <charset val="134"/>
      </rPr>
      <t>24051</t>
    </r>
    <r>
      <rPr>
        <sz val="11"/>
        <color rgb="FF000000"/>
        <rFont val="宋体"/>
        <family val="3"/>
        <charset val="134"/>
      </rPr>
      <t xml:space="preserve"> </t>
    </r>
  </si>
  <si>
    <t>减速机(电机到减速机装配好)</t>
  </si>
  <si>
    <t>SHCK480-344（右）</t>
  </si>
  <si>
    <r>
      <rPr>
        <b/>
        <sz val="11"/>
        <color rgb="FF000000"/>
        <rFont val="宋体"/>
        <family val="3"/>
        <charset val="134"/>
      </rPr>
      <t>24052</t>
    </r>
    <r>
      <rPr>
        <b/>
        <sz val="11"/>
        <color rgb="FF000000"/>
        <rFont val="宋体"/>
        <family val="3"/>
        <charset val="134"/>
      </rPr>
      <t xml:space="preserve"> </t>
    </r>
  </si>
  <si>
    <t>安阳市昌旭贸易有限责任公司-安钢烧结 备件</t>
  </si>
  <si>
    <t>业在线设备损坏，临时修复后恢复生产，急需本设备供货供货，业主恳请提前供货。</t>
  </si>
  <si>
    <t>一次减速装置（右）</t>
  </si>
  <si>
    <t>TF12.110307-02R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</si>
</sst>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_ "/>
    <numFmt numFmtId="177" formatCode="#,##0.00_);[Red]\(#,##0.00\)"/>
    <numFmt numFmtId="178" formatCode="0_);[Red]\(0\)"/>
    <numFmt numFmtId="179" formatCode="yyyy/m/d;@"/>
    <numFmt numFmtId="180" formatCode="0.0_);[Red]\(0.0\)"/>
    <numFmt numFmtId="181" formatCode="[$-F800]dddd\,\ mmmm\ dd\,\ yyyy"/>
    <numFmt numFmtId="182" formatCode="0.00_);[Red]\(0.00\)"/>
    <numFmt numFmtId="183" formatCode="#,##0.00_ "/>
  </numFmts>
  <fonts count="79">
    <font>
      <sz val="11"/>
      <color theme="1"/>
      <name val="汉仪旗黑-55简"/>
      <charset val="134"/>
    </font>
    <font>
      <sz val="11"/>
      <color rgb="FFFF0000"/>
      <name val="宋体"/>
      <family val="3"/>
      <charset val="134"/>
    </font>
    <font>
      <sz val="11"/>
      <color rgb="FF7030A0"/>
      <name val="宋体"/>
      <family val="3"/>
      <charset val="134"/>
    </font>
    <font>
      <sz val="11"/>
      <color rgb="FF000000"/>
      <name val="宋体"/>
      <family val="3"/>
      <charset val="134"/>
    </font>
    <font>
      <b/>
      <sz val="11"/>
      <color rgb="FF000000"/>
      <name val="宋体"/>
      <family val="3"/>
      <charset val="134"/>
    </font>
    <font>
      <b/>
      <sz val="11"/>
      <color rgb="FFFF0000"/>
      <name val="宋体"/>
      <family val="3"/>
      <charset val="134"/>
    </font>
    <font>
      <sz val="11"/>
      <color theme="1" tint="0.249977111117893"/>
      <name val="宋体"/>
      <family val="3"/>
      <charset val="134"/>
    </font>
    <font>
      <sz val="11"/>
      <name val="宋体"/>
      <family val="3"/>
      <charset val="134"/>
    </font>
    <font>
      <sz val="11"/>
      <color rgb="FF000000"/>
      <name val="汉仪旗黑-55简"/>
      <charset val="134"/>
    </font>
    <font>
      <sz val="11"/>
      <color theme="1" tint="0.249977111117893"/>
      <name val="微软雅黑"/>
      <family val="2"/>
      <charset val="134"/>
    </font>
    <font>
      <b/>
      <sz val="11"/>
      <color theme="0"/>
      <name val="Microsoft YaHei"/>
      <charset val="134"/>
    </font>
    <font>
      <sz val="10"/>
      <color theme="1"/>
      <name val="宋体"/>
      <family val="3"/>
      <charset val="134"/>
    </font>
    <font>
      <sz val="10"/>
      <name val="宋体"/>
      <family val="3"/>
      <charset val="134"/>
    </font>
    <font>
      <sz val="10"/>
      <color rgb="FF000000"/>
      <name val="宋体"/>
      <family val="3"/>
      <charset val="134"/>
    </font>
    <font>
      <b/>
      <sz val="11"/>
      <color rgb="FFFFFFFF"/>
      <name val="Microsoft YaHei"/>
      <charset val="134"/>
    </font>
    <font>
      <sz val="10"/>
      <color theme="1" tint="0.249977111117893"/>
      <name val="宋体"/>
      <family val="3"/>
      <charset val="134"/>
    </font>
    <font>
      <b/>
      <sz val="10"/>
      <color rgb="FFFF0000"/>
      <name val="宋体"/>
      <family val="3"/>
      <charset val="134"/>
    </font>
    <font>
      <sz val="10"/>
      <color rgb="FFFF0000"/>
      <name val="宋体"/>
      <family val="3"/>
      <charset val="134"/>
    </font>
    <font>
      <b/>
      <sz val="10"/>
      <color theme="1" tint="0.249977111117893"/>
      <name val="宋体"/>
      <family val="3"/>
      <charset val="134"/>
    </font>
    <font>
      <b/>
      <sz val="10"/>
      <name val="宋体"/>
      <family val="3"/>
      <charset val="134"/>
    </font>
    <font>
      <sz val="10"/>
      <color rgb="FF3F3F3F"/>
      <name val="宋体"/>
      <family val="3"/>
      <charset val="134"/>
    </font>
    <font>
      <b/>
      <sz val="10"/>
      <color rgb="FF000000"/>
      <name val="宋体"/>
      <family val="3"/>
      <charset val="134"/>
    </font>
    <font>
      <b/>
      <sz val="10"/>
      <color theme="1"/>
      <name val="宋体"/>
      <family val="3"/>
      <charset val="134"/>
    </font>
    <font>
      <b/>
      <sz val="11"/>
      <color rgb="FFFF0000"/>
      <name val="Microsoft YaHei"/>
      <charset val="134"/>
    </font>
    <font>
      <sz val="11"/>
      <color theme="0"/>
      <name val="宋体"/>
      <family val="3"/>
      <charset val="134"/>
    </font>
    <font>
      <sz val="11"/>
      <color theme="1"/>
      <name val="宋体"/>
      <family val="3"/>
      <charset val="134"/>
    </font>
    <font>
      <b/>
      <sz val="10"/>
      <color rgb="FF3F3F3F"/>
      <name val="宋体"/>
      <family val="3"/>
      <charset val="134"/>
    </font>
    <font>
      <sz val="9"/>
      <color rgb="FF000000"/>
      <name val="等线"/>
      <family val="3"/>
      <charset val="134"/>
    </font>
    <font>
      <sz val="9"/>
      <color rgb="FFFF0000"/>
      <name val="等线"/>
      <family val="3"/>
      <charset val="134"/>
    </font>
    <font>
      <sz val="9"/>
      <color rgb="FF000000"/>
      <name val="宋体"/>
      <family val="3"/>
      <charset val="134"/>
    </font>
    <font>
      <sz val="12"/>
      <color theme="1" tint="0.249977111117893"/>
      <name val="微软雅黑"/>
      <family val="2"/>
      <charset val="134"/>
    </font>
    <font>
      <b/>
      <sz val="11"/>
      <color theme="0"/>
      <name val="微软雅黑"/>
      <family val="2"/>
      <charset val="134"/>
    </font>
    <font>
      <b/>
      <sz val="11"/>
      <color theme="1" tint="0.249977111117893"/>
      <name val="微软雅黑"/>
      <family val="2"/>
      <charset val="134"/>
    </font>
    <font>
      <sz val="11"/>
      <color rgb="FF3F3F3F"/>
      <name val="微软雅黑"/>
      <family val="2"/>
      <charset val="134"/>
    </font>
    <font>
      <b/>
      <sz val="11"/>
      <color rgb="FFFFFFFF"/>
      <name val="微软雅黑"/>
      <family val="2"/>
      <charset val="134"/>
    </font>
    <font>
      <sz val="12"/>
      <color theme="0"/>
      <name val="微软雅黑"/>
      <family val="2"/>
      <charset val="134"/>
    </font>
    <font>
      <b/>
      <sz val="12"/>
      <color rgb="FFFF0000"/>
      <name val="微软雅黑"/>
      <family val="2"/>
      <charset val="134"/>
    </font>
    <font>
      <sz val="11"/>
      <color rgb="FFFF0000"/>
      <name val="微软雅黑"/>
      <family val="2"/>
      <charset val="134"/>
    </font>
    <font>
      <b/>
      <sz val="11"/>
      <color rgb="FFFF0000"/>
      <name val="微软雅黑"/>
      <family val="2"/>
      <charset val="134"/>
    </font>
    <font>
      <sz val="12"/>
      <color rgb="FFFFFFFF"/>
      <name val="微软雅黑"/>
      <family val="2"/>
      <charset val="134"/>
    </font>
    <font>
      <b/>
      <sz val="12"/>
      <name val="微软雅黑"/>
      <family val="2"/>
      <charset val="134"/>
    </font>
    <font>
      <b/>
      <sz val="12"/>
      <color rgb="FFFFFFFF"/>
      <name val="微软雅黑"/>
      <family val="2"/>
      <charset val="134"/>
    </font>
    <font>
      <b/>
      <sz val="11"/>
      <color rgb="FFFD5C0C"/>
      <name val="微软雅黑"/>
      <family val="2"/>
      <charset val="134"/>
    </font>
    <font>
      <b/>
      <sz val="11"/>
      <name val="微软雅黑"/>
      <family val="2"/>
      <charset val="134"/>
    </font>
    <font>
      <sz val="11"/>
      <name val="微软雅黑"/>
      <family val="2"/>
      <charset val="134"/>
    </font>
    <font>
      <sz val="11"/>
      <color theme="1"/>
      <name val="微软雅黑"/>
      <family val="2"/>
      <charset val="134"/>
    </font>
    <font>
      <b/>
      <sz val="11"/>
      <color theme="1" tint="0.249977111117893"/>
      <name val="宋体"/>
      <family val="3"/>
      <charset val="134"/>
    </font>
    <font>
      <b/>
      <sz val="24"/>
      <color theme="0"/>
      <name val="微软雅黑"/>
      <family val="2"/>
      <charset val="134"/>
    </font>
    <font>
      <b/>
      <sz val="20"/>
      <color theme="0"/>
      <name val="微软雅黑"/>
      <family val="2"/>
      <charset val="134"/>
    </font>
    <font>
      <b/>
      <sz val="26"/>
      <color theme="0"/>
      <name val="微软雅黑"/>
      <family val="2"/>
      <charset val="134"/>
    </font>
    <font>
      <b/>
      <sz val="16"/>
      <color rgb="FFFFFFFF"/>
      <name val="微软雅黑"/>
      <family val="2"/>
      <charset val="134"/>
    </font>
    <font>
      <sz val="20"/>
      <color theme="0"/>
      <name val="微软雅黑"/>
      <family val="2"/>
      <charset val="134"/>
    </font>
    <font>
      <sz val="20"/>
      <color rgb="FFFFFFFF"/>
      <name val="微软雅黑"/>
      <family val="2"/>
      <charset val="134"/>
    </font>
    <font>
      <b/>
      <sz val="18"/>
      <color rgb="FFFFFFFF"/>
      <name val="微软雅黑"/>
      <family val="2"/>
      <charset val="134"/>
    </font>
    <font>
      <b/>
      <sz val="20"/>
      <color rgb="FFFF0000"/>
      <name val="微软雅黑"/>
      <family val="2"/>
      <charset val="134"/>
    </font>
    <font>
      <sz val="20"/>
      <color rgb="FFFFFF00"/>
      <name val="微软雅黑"/>
      <family val="2"/>
      <charset val="134"/>
    </font>
    <font>
      <b/>
      <sz val="20"/>
      <color rgb="FFFFFF00"/>
      <name val="微软雅黑"/>
      <family val="2"/>
      <charset val="134"/>
    </font>
    <font>
      <b/>
      <sz val="20"/>
      <color rgb="FFFFFFFF"/>
      <name val="微软雅黑"/>
      <family val="2"/>
      <charset val="134"/>
    </font>
    <font>
      <b/>
      <sz val="28"/>
      <color rgb="FFFFFF00"/>
      <name val="微软雅黑"/>
      <family val="2"/>
      <charset val="134"/>
    </font>
    <font>
      <b/>
      <sz val="26"/>
      <color theme="5"/>
      <name val="微软雅黑"/>
      <family val="2"/>
      <charset val="134"/>
    </font>
    <font>
      <b/>
      <sz val="24"/>
      <color rgb="FFFF0000"/>
      <name val="微软雅黑"/>
      <family val="2"/>
      <charset val="134"/>
    </font>
    <font>
      <b/>
      <sz val="26"/>
      <color rgb="FFFF0000"/>
      <name val="微软雅黑"/>
      <family val="2"/>
      <charset val="134"/>
    </font>
    <font>
      <b/>
      <sz val="22"/>
      <color theme="0"/>
      <name val="微软雅黑"/>
      <family val="2"/>
      <charset val="134"/>
    </font>
    <font>
      <b/>
      <sz val="11"/>
      <color rgb="FFFFFF00"/>
      <name val="微软雅黑"/>
      <family val="2"/>
      <charset val="134"/>
    </font>
    <font>
      <u/>
      <sz val="11"/>
      <color rgb="FF800080"/>
      <name val="宋体"/>
      <family val="3"/>
      <charset val="134"/>
      <scheme val="minor"/>
    </font>
    <font>
      <b/>
      <sz val="12"/>
      <color rgb="FFFFFF00"/>
      <name val="微软雅黑"/>
      <family val="2"/>
      <charset val="134"/>
    </font>
    <font>
      <u/>
      <sz val="11"/>
      <color rgb="FF0000FF"/>
      <name val="宋体"/>
      <family val="3"/>
      <charset val="134"/>
      <scheme val="minor"/>
    </font>
    <font>
      <sz val="12"/>
      <color rgb="FFFF0000"/>
      <name val="微软雅黑"/>
      <family val="2"/>
      <charset val="134"/>
    </font>
    <font>
      <b/>
      <sz val="12"/>
      <color theme="0"/>
      <name val="微软雅黑"/>
      <family val="2"/>
      <charset val="134"/>
    </font>
    <font>
      <sz val="11"/>
      <color rgb="FF000000"/>
      <name val="微软雅黑"/>
      <family val="2"/>
      <charset val="134"/>
    </font>
    <font>
      <sz val="11"/>
      <color theme="0"/>
      <name val="微软雅黑"/>
      <family val="2"/>
      <charset val="134"/>
    </font>
    <font>
      <b/>
      <sz val="11"/>
      <color rgb="FF000000"/>
      <name val="微软雅黑"/>
      <family val="2"/>
      <charset val="134"/>
    </font>
    <font>
      <b/>
      <sz val="11"/>
      <color theme="0"/>
      <name val="宋体"/>
      <family val="3"/>
      <charset val="134"/>
    </font>
    <font>
      <sz val="11"/>
      <color theme="1"/>
      <name val="宋体"/>
      <family val="3"/>
      <charset val="134"/>
      <scheme val="minor"/>
    </font>
    <font>
      <sz val="18"/>
      <color rgb="FFFFFFFF"/>
      <name val="微软雅黑"/>
      <family val="2"/>
      <charset val="134"/>
    </font>
    <font>
      <b/>
      <sz val="9"/>
      <name val="宋体"/>
      <family val="3"/>
      <charset val="134"/>
    </font>
    <font>
      <sz val="9"/>
      <name val="宋体"/>
      <family val="3"/>
      <charset val="134"/>
    </font>
    <font>
      <sz val="11"/>
      <color theme="1"/>
      <name val="汉仪旗黑-55简"/>
      <charset val="134"/>
    </font>
    <font>
      <sz val="9"/>
      <name val="汉仪旗黑-55简"/>
      <charset val="134"/>
    </font>
  </fonts>
  <fills count="1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28467E"/>
        <bgColor indexed="64"/>
      </patternFill>
    </fill>
    <fill>
      <patternFill patternType="solid">
        <fgColor theme="0"/>
        <bgColor indexed="64"/>
      </patternFill>
    </fill>
    <fill>
      <patternFill patternType="solid">
        <fgColor theme="8" tint="0.79995117038483843"/>
        <bgColor indexed="64"/>
      </patternFill>
    </fill>
    <fill>
      <patternFill patternType="solid">
        <fgColor rgb="FF0070C0"/>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rgb="FFFFF2CA"/>
        <bgColor indexed="64"/>
      </patternFill>
    </fill>
    <fill>
      <patternFill patternType="solid">
        <fgColor rgb="FF1C1C1E"/>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00"/>
        <bgColor indexed="64"/>
      </patternFill>
    </fill>
  </fills>
  <borders count="2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style="thin">
        <color theme="0"/>
      </left>
      <right style="thin">
        <color theme="0"/>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FFFF"/>
      </left>
      <right style="thin">
        <color rgb="FFFFFFFF"/>
      </right>
      <top style="thin">
        <color rgb="FFFFFFFF"/>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bottom style="thin">
        <color auto="1"/>
      </bottom>
      <diagonal/>
    </border>
    <border>
      <left/>
      <right/>
      <top/>
      <bottom style="thin">
        <color auto="1"/>
      </bottom>
      <diagonal/>
    </border>
    <border>
      <left/>
      <right style="thin">
        <color theme="0"/>
      </right>
      <top/>
      <bottom/>
      <diagonal/>
    </border>
    <border>
      <left/>
      <right style="thin">
        <color auto="1"/>
      </right>
      <top/>
      <bottom/>
      <diagonal/>
    </border>
  </borders>
  <cellStyleXfs count="4">
    <xf numFmtId="0" fontId="0" fillId="0" borderId="0">
      <alignment vertical="center"/>
    </xf>
    <xf numFmtId="9" fontId="77" fillId="0" borderId="0" applyFont="0" applyFill="0" applyBorder="0" applyAlignment="0" applyProtection="0">
      <alignment vertical="center"/>
    </xf>
    <xf numFmtId="0" fontId="66" fillId="0" borderId="0" applyNumberFormat="0" applyFill="0" applyBorder="0" applyAlignment="0" applyProtection="0">
      <alignment vertical="center"/>
    </xf>
    <xf numFmtId="0" fontId="73" fillId="0" borderId="0">
      <alignment vertical="center"/>
    </xf>
  </cellStyleXfs>
  <cellXfs count="379">
    <xf numFmtId="0" fontId="0" fillId="0" borderId="0" xfId="0">
      <alignment vertical="center"/>
    </xf>
    <xf numFmtId="49" fontId="2" fillId="2" borderId="0" xfId="0" applyNumberFormat="1" applyFont="1" applyFill="1" applyAlignment="1">
      <alignment horizontal="center" vertical="center" wrapText="1"/>
    </xf>
    <xf numFmtId="49" fontId="2" fillId="2" borderId="3" xfId="0" applyNumberFormat="1" applyFont="1" applyFill="1" applyBorder="1" applyAlignment="1">
      <alignment horizontal="center" vertical="center" wrapText="1"/>
    </xf>
    <xf numFmtId="177" fontId="2" fillId="2" borderId="3"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10" fontId="3"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10" fontId="4" fillId="0" borderId="2" xfId="0" applyNumberFormat="1" applyFont="1" applyBorder="1" applyAlignment="1">
      <alignment horizontal="center" vertical="center" wrapText="1"/>
    </xf>
    <xf numFmtId="10" fontId="5" fillId="0" borderId="2" xfId="0" applyNumberFormat="1" applyFont="1" applyBorder="1" applyAlignment="1">
      <alignment horizontal="center" vertical="center" wrapText="1"/>
    </xf>
    <xf numFmtId="176" fontId="2" fillId="2" borderId="0" xfId="0" applyNumberFormat="1" applyFont="1" applyFill="1" applyAlignment="1">
      <alignment horizontal="center" vertical="center" wrapText="1"/>
    </xf>
    <xf numFmtId="177" fontId="2" fillId="2" borderId="0" xfId="0" applyNumberFormat="1" applyFont="1" applyFill="1" applyAlignment="1">
      <alignment horizontal="center" vertical="center" wrapText="1"/>
    </xf>
    <xf numFmtId="14" fontId="2" fillId="2" borderId="0" xfId="0" applyNumberFormat="1" applyFont="1" applyFill="1" applyAlignment="1">
      <alignment horizontal="center" vertical="center" wrapText="1"/>
    </xf>
    <xf numFmtId="176" fontId="2" fillId="2" borderId="3"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3" fillId="2" borderId="2" xfId="0" applyNumberFormat="1" applyFont="1" applyFill="1" applyBorder="1" applyAlignment="1">
      <alignment horizontal="center" vertical="center"/>
    </xf>
    <xf numFmtId="14" fontId="3" fillId="0" borderId="2" xfId="0" applyNumberFormat="1" applyFont="1" applyBorder="1" applyAlignment="1">
      <alignment horizontal="center" vertical="center" wrapText="1"/>
    </xf>
    <xf numFmtId="14" fontId="4" fillId="0" borderId="2" xfId="0" applyNumberFormat="1" applyFont="1" applyBorder="1" applyAlignment="1">
      <alignment horizontal="center" vertical="center" wrapText="1"/>
    </xf>
    <xf numFmtId="14" fontId="3" fillId="3" borderId="2" xfId="0" applyNumberFormat="1" applyFont="1" applyFill="1" applyBorder="1" applyAlignment="1">
      <alignment horizontal="center" vertical="center" wrapText="1"/>
    </xf>
    <xf numFmtId="9" fontId="4" fillId="0" borderId="2" xfId="0" applyNumberFormat="1" applyFont="1" applyBorder="1" applyAlignment="1">
      <alignment horizontal="center" vertical="center" wrapText="1"/>
    </xf>
    <xf numFmtId="9" fontId="3" fillId="0" borderId="2" xfId="0" applyNumberFormat="1" applyFont="1" applyBorder="1" applyAlignment="1">
      <alignment horizontal="center" vertical="center" wrapText="1"/>
    </xf>
    <xf numFmtId="14" fontId="4" fillId="3" borderId="2" xfId="0" applyNumberFormat="1" applyFont="1" applyFill="1" applyBorder="1" applyAlignment="1">
      <alignment horizontal="center" vertical="center" wrapText="1"/>
    </xf>
    <xf numFmtId="10" fontId="2" fillId="2" borderId="0" xfId="0" applyNumberFormat="1" applyFont="1" applyFill="1" applyAlignment="1">
      <alignment horizontal="center" vertical="center" wrapText="1"/>
    </xf>
    <xf numFmtId="14" fontId="2" fillId="2" borderId="5" xfId="0" applyNumberFormat="1" applyFont="1" applyFill="1" applyBorder="1" applyAlignment="1">
      <alignment horizontal="center" vertical="center" wrapText="1"/>
    </xf>
    <xf numFmtId="10" fontId="2" fillId="2" borderId="3" xfId="0" applyNumberFormat="1" applyFont="1" applyFill="1" applyBorder="1" applyAlignment="1">
      <alignment horizontal="center" vertical="center" wrapText="1"/>
    </xf>
    <xf numFmtId="176" fontId="3" fillId="0" borderId="2" xfId="0" applyNumberFormat="1" applyFont="1" applyBorder="1" applyAlignment="1">
      <alignment horizontal="center" vertical="center" wrapText="1"/>
    </xf>
    <xf numFmtId="178" fontId="4" fillId="0" borderId="2" xfId="0" applyNumberFormat="1" applyFont="1" applyBorder="1" applyAlignment="1">
      <alignment horizontal="center" vertical="center" wrapText="1"/>
    </xf>
    <xf numFmtId="178" fontId="3" fillId="0" borderId="2" xfId="0" applyNumberFormat="1" applyFont="1" applyBorder="1" applyAlignment="1">
      <alignment horizontal="center" vertical="center" wrapText="1"/>
    </xf>
    <xf numFmtId="176" fontId="4"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horizontal="left" vertical="center"/>
    </xf>
    <xf numFmtId="0" fontId="8" fillId="0" borderId="0" xfId="0" applyFont="1">
      <alignment vertical="center"/>
    </xf>
    <xf numFmtId="0" fontId="9" fillId="4" borderId="6" xfId="0" applyFont="1" applyFill="1" applyBorder="1" applyAlignment="1">
      <alignment horizontal="center" vertical="center"/>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top" wrapText="1"/>
    </xf>
    <xf numFmtId="0" fontId="11" fillId="5" borderId="8"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11" fillId="5" borderId="9" xfId="0" applyFont="1" applyFill="1" applyBorder="1" applyAlignment="1">
      <alignment horizontal="center"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3" fillId="5" borderId="9" xfId="0" applyFont="1" applyFill="1" applyBorder="1" applyAlignment="1">
      <alignment horizontal="left" vertical="center" wrapText="1"/>
    </xf>
    <xf numFmtId="0" fontId="13" fillId="5" borderId="9"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7" xfId="0" applyFont="1" applyFill="1" applyBorder="1" applyAlignment="1">
      <alignment horizontal="center" vertical="top" wrapText="1"/>
    </xf>
    <xf numFmtId="0" fontId="10" fillId="4" borderId="7" xfId="0" applyFont="1" applyFill="1" applyBorder="1" applyAlignment="1">
      <alignment horizontal="center" vertical="center" wrapText="1"/>
    </xf>
    <xf numFmtId="0" fontId="15" fillId="5" borderId="9"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11" fillId="6" borderId="9" xfId="0" applyFont="1" applyFill="1" applyBorder="1" applyAlignment="1">
      <alignment horizontal="center" vertical="center" wrapText="1"/>
    </xf>
    <xf numFmtId="14" fontId="11" fillId="6" borderId="9" xfId="0" applyNumberFormat="1"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2" fillId="6" borderId="9" xfId="0" applyNumberFormat="1" applyFont="1" applyFill="1" applyBorder="1" applyAlignment="1">
      <alignment horizontal="center" vertical="center" wrapText="1"/>
    </xf>
    <xf numFmtId="0" fontId="13" fillId="6" borderId="9" xfId="0" applyFont="1" applyFill="1" applyBorder="1" applyAlignment="1">
      <alignment horizontal="center" vertical="center" wrapText="1"/>
    </xf>
    <xf numFmtId="14" fontId="13" fillId="6" borderId="9" xfId="0" applyNumberFormat="1" applyFont="1" applyFill="1" applyBorder="1" applyAlignment="1">
      <alignment horizontal="center" vertical="center" wrapText="1"/>
    </xf>
    <xf numFmtId="14" fontId="16" fillId="6" borderId="9" xfId="0" applyNumberFormat="1" applyFont="1" applyFill="1" applyBorder="1" applyAlignment="1">
      <alignment horizontal="center" vertical="center" wrapText="1"/>
    </xf>
    <xf numFmtId="14" fontId="17" fillId="6" borderId="9" xfId="0" applyNumberFormat="1" applyFont="1" applyFill="1" applyBorder="1" applyAlignment="1">
      <alignment horizontal="center" vertical="center" wrapText="1"/>
    </xf>
    <xf numFmtId="0" fontId="16" fillId="6" borderId="9" xfId="0" applyFont="1" applyFill="1" applyBorder="1" applyAlignment="1">
      <alignment horizontal="center" vertical="center" wrapText="1"/>
    </xf>
    <xf numFmtId="14" fontId="10" fillId="4" borderId="6" xfId="0" applyNumberFormat="1" applyFont="1" applyFill="1" applyBorder="1" applyAlignment="1">
      <alignment horizontal="center" vertical="center" wrapText="1"/>
    </xf>
    <xf numFmtId="14" fontId="10" fillId="4" borderId="7" xfId="0" applyNumberFormat="1" applyFont="1" applyFill="1" applyBorder="1" applyAlignment="1">
      <alignment horizontal="center" vertical="top" wrapText="1"/>
    </xf>
    <xf numFmtId="178" fontId="11" fillId="6" borderId="9" xfId="0" applyNumberFormat="1" applyFont="1" applyFill="1" applyBorder="1" applyAlignment="1">
      <alignment horizontal="center" vertical="center" wrapText="1"/>
    </xf>
    <xf numFmtId="0" fontId="15" fillId="6" borderId="9" xfId="0" applyFont="1" applyFill="1" applyBorder="1" applyAlignment="1">
      <alignment horizontal="left" vertical="center" wrapText="1"/>
    </xf>
    <xf numFmtId="14" fontId="15" fillId="6" borderId="9" xfId="0" applyNumberFormat="1" applyFont="1" applyFill="1" applyBorder="1" applyAlignment="1">
      <alignment horizontal="center" vertical="center" wrapText="1"/>
    </xf>
    <xf numFmtId="14" fontId="18" fillId="6" borderId="9" xfId="0" applyNumberFormat="1" applyFont="1" applyFill="1" applyBorder="1" applyAlignment="1">
      <alignment horizontal="center" vertical="center" wrapText="1"/>
    </xf>
    <xf numFmtId="179" fontId="15" fillId="6" borderId="9" xfId="0" applyNumberFormat="1" applyFont="1" applyFill="1" applyBorder="1" applyAlignment="1">
      <alignment horizontal="center" vertical="center" wrapText="1"/>
    </xf>
    <xf numFmtId="178" fontId="15" fillId="6" borderId="9" xfId="0" applyNumberFormat="1" applyFont="1" applyFill="1" applyBorder="1" applyAlignment="1">
      <alignment horizontal="center" vertical="center" wrapText="1"/>
    </xf>
    <xf numFmtId="178" fontId="12" fillId="6" borderId="9" xfId="0" applyNumberFormat="1" applyFont="1" applyFill="1" applyBorder="1" applyAlignment="1">
      <alignment horizontal="center" vertical="center" wrapText="1"/>
    </xf>
    <xf numFmtId="0" fontId="12" fillId="6" borderId="9" xfId="0" applyFont="1" applyFill="1" applyBorder="1" applyAlignment="1">
      <alignment horizontal="left" vertical="center" wrapText="1"/>
    </xf>
    <xf numFmtId="14" fontId="19" fillId="6" borderId="9" xfId="0" applyNumberFormat="1" applyFont="1" applyFill="1" applyBorder="1" applyAlignment="1">
      <alignment horizontal="center" vertical="center" wrapText="1"/>
    </xf>
    <xf numFmtId="179" fontId="12" fillId="6" borderId="9" xfId="0" applyNumberFormat="1" applyFont="1" applyFill="1" applyBorder="1" applyAlignment="1">
      <alignment horizontal="center" vertical="center" wrapText="1"/>
    </xf>
    <xf numFmtId="0" fontId="20" fillId="6" borderId="9" xfId="0" applyFont="1" applyFill="1" applyBorder="1" applyAlignment="1">
      <alignment horizontal="left" vertical="center" wrapText="1"/>
    </xf>
    <xf numFmtId="0" fontId="15" fillId="7" borderId="9" xfId="0" applyFont="1" applyFill="1" applyBorder="1" applyAlignment="1">
      <alignment horizontal="left" vertical="center" wrapText="1"/>
    </xf>
    <xf numFmtId="178" fontId="13" fillId="6" borderId="9" xfId="0" applyNumberFormat="1" applyFont="1" applyFill="1" applyBorder="1" applyAlignment="1">
      <alignment horizontal="center" vertical="center" wrapText="1"/>
    </xf>
    <xf numFmtId="0" fontId="13" fillId="6" borderId="9" xfId="0" applyFont="1" applyFill="1" applyBorder="1" applyAlignment="1">
      <alignment horizontal="left" vertical="center" wrapText="1"/>
    </xf>
    <xf numFmtId="14" fontId="21" fillId="6" borderId="9" xfId="0" applyNumberFormat="1" applyFont="1" applyFill="1" applyBorder="1" applyAlignment="1">
      <alignment horizontal="center" vertical="center" wrapText="1"/>
    </xf>
    <xf numFmtId="179" fontId="13" fillId="6" borderId="9" xfId="0" applyNumberFormat="1" applyFont="1" applyFill="1" applyBorder="1" applyAlignment="1">
      <alignment horizontal="center" vertical="center" wrapText="1"/>
    </xf>
    <xf numFmtId="179" fontId="20" fillId="6" borderId="9" xfId="0" applyNumberFormat="1" applyFont="1" applyFill="1" applyBorder="1" applyAlignment="1">
      <alignment horizontal="center" vertical="center" wrapText="1"/>
    </xf>
    <xf numFmtId="14" fontId="22" fillId="6" borderId="9" xfId="0" applyNumberFormat="1" applyFont="1" applyFill="1" applyBorder="1" applyAlignment="1">
      <alignment horizontal="center" vertical="center" wrapText="1"/>
    </xf>
    <xf numFmtId="0" fontId="15" fillId="8" borderId="9" xfId="0" applyFont="1" applyFill="1" applyBorder="1" applyAlignment="1">
      <alignment horizontal="left" vertical="center" wrapText="1"/>
    </xf>
    <xf numFmtId="0" fontId="23" fillId="4" borderId="7" xfId="0" applyFont="1" applyFill="1" applyBorder="1" applyAlignment="1">
      <alignment horizontal="center" vertical="top" wrapText="1"/>
    </xf>
    <xf numFmtId="0" fontId="15" fillId="9" borderId="9" xfId="0" applyFont="1" applyFill="1" applyBorder="1" applyAlignment="1">
      <alignment horizontal="center" vertical="center" wrapText="1"/>
    </xf>
    <xf numFmtId="0" fontId="15" fillId="9" borderId="8" xfId="0" applyFont="1" applyFill="1" applyBorder="1" applyAlignment="1">
      <alignment horizontal="center" vertical="center" wrapText="1"/>
    </xf>
    <xf numFmtId="180" fontId="12" fillId="9" borderId="12" xfId="3" applyNumberFormat="1" applyFont="1" applyFill="1" applyBorder="1" applyAlignment="1">
      <alignment horizontal="center" vertical="center" wrapText="1"/>
    </xf>
    <xf numFmtId="0" fontId="12" fillId="9" borderId="8" xfId="0" applyFont="1" applyFill="1" applyBorder="1" applyAlignment="1">
      <alignment horizontal="center" vertical="center" wrapText="1"/>
    </xf>
    <xf numFmtId="0" fontId="20" fillId="9" borderId="8"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0" fontId="3" fillId="0" borderId="0" xfId="0" applyFont="1" applyAlignment="1">
      <alignment horizontal="center" vertical="center"/>
    </xf>
    <xf numFmtId="9" fontId="15" fillId="9" borderId="8" xfId="0" applyNumberFormat="1" applyFont="1" applyFill="1" applyBorder="1" applyAlignment="1">
      <alignment horizontal="center" vertical="center" wrapText="1"/>
    </xf>
    <xf numFmtId="9" fontId="20" fillId="9" borderId="8" xfId="0" applyNumberFormat="1" applyFont="1" applyFill="1" applyBorder="1" applyAlignment="1">
      <alignment horizontal="center" vertical="center" wrapText="1"/>
    </xf>
    <xf numFmtId="0" fontId="25" fillId="0" borderId="0" xfId="0" applyFont="1" applyAlignment="1">
      <alignment horizontal="left" vertical="center"/>
    </xf>
    <xf numFmtId="0" fontId="25" fillId="0" borderId="0" xfId="0" applyFont="1" applyAlignment="1">
      <alignment horizontal="center" vertical="center"/>
    </xf>
    <xf numFmtId="0" fontId="11" fillId="5" borderId="9" xfId="0" applyFont="1" applyFill="1" applyBorder="1" applyAlignment="1">
      <alignment horizontal="left" vertical="center"/>
    </xf>
    <xf numFmtId="0" fontId="11" fillId="5" borderId="9" xfId="0" applyFont="1" applyFill="1" applyBorder="1" applyAlignment="1">
      <alignment horizontal="center" vertical="center"/>
    </xf>
    <xf numFmtId="0" fontId="13" fillId="5" borderId="8" xfId="0" applyFont="1" applyFill="1" applyBorder="1" applyAlignment="1">
      <alignment horizontal="left" vertical="center" wrapText="1"/>
    </xf>
    <xf numFmtId="0" fontId="13" fillId="5" borderId="9" xfId="0" applyFont="1" applyFill="1" applyBorder="1" applyAlignment="1">
      <alignment horizontal="left" vertical="center"/>
    </xf>
    <xf numFmtId="0" fontId="3" fillId="5" borderId="9" xfId="0" applyFont="1" applyFill="1" applyBorder="1" applyAlignment="1">
      <alignment horizontal="left" vertical="center"/>
    </xf>
    <xf numFmtId="0" fontId="13" fillId="5" borderId="9" xfId="0" applyFont="1" applyFill="1" applyBorder="1" applyAlignment="1">
      <alignment horizontal="center" vertical="center"/>
    </xf>
    <xf numFmtId="0" fontId="11" fillId="5" borderId="9" xfId="0" applyFont="1" applyFill="1" applyBorder="1" applyAlignment="1">
      <alignment vertical="center" wrapText="1"/>
    </xf>
    <xf numFmtId="0" fontId="15" fillId="5" borderId="9" xfId="0" applyFont="1" applyFill="1" applyBorder="1" applyAlignment="1">
      <alignment horizontal="left" vertical="center"/>
    </xf>
    <xf numFmtId="0" fontId="15" fillId="6" borderId="9" xfId="0" applyFont="1" applyFill="1" applyBorder="1" applyAlignment="1">
      <alignment horizontal="center" vertical="center"/>
    </xf>
    <xf numFmtId="0" fontId="11" fillId="6" borderId="9" xfId="0" applyFont="1" applyFill="1" applyBorder="1" applyAlignment="1">
      <alignment horizontal="left" vertical="center"/>
    </xf>
    <xf numFmtId="14" fontId="11" fillId="6" borderId="9" xfId="0" applyNumberFormat="1" applyFont="1" applyFill="1" applyBorder="1" applyAlignment="1">
      <alignment horizontal="left" vertical="center"/>
    </xf>
    <xf numFmtId="0" fontId="11" fillId="6" borderId="9" xfId="0" applyFont="1" applyFill="1" applyBorder="1" applyAlignment="1">
      <alignment horizontal="center" vertical="center"/>
    </xf>
    <xf numFmtId="14" fontId="11" fillId="6" borderId="9" xfId="0" applyNumberFormat="1" applyFont="1" applyFill="1" applyBorder="1" applyAlignment="1">
      <alignment horizontal="left" vertical="center" wrapText="1"/>
    </xf>
    <xf numFmtId="0" fontId="16" fillId="6" borderId="9" xfId="0" applyFont="1" applyFill="1" applyBorder="1" applyAlignment="1">
      <alignment horizontal="left" vertical="center"/>
    </xf>
    <xf numFmtId="0" fontId="16" fillId="6" borderId="9" xfId="0" applyFont="1" applyFill="1" applyBorder="1" applyAlignment="1">
      <alignment horizontal="center" vertical="center"/>
    </xf>
    <xf numFmtId="14" fontId="16" fillId="6" borderId="9" xfId="0" applyNumberFormat="1" applyFont="1" applyFill="1" applyBorder="1" applyAlignment="1">
      <alignment horizontal="left" vertical="center"/>
    </xf>
    <xf numFmtId="0" fontId="11" fillId="6" borderId="9" xfId="0" applyFont="1" applyFill="1" applyBorder="1" applyAlignment="1">
      <alignment horizontal="left" vertical="center" wrapText="1"/>
    </xf>
    <xf numFmtId="0" fontId="15" fillId="6" borderId="9" xfId="0" applyFont="1" applyFill="1" applyBorder="1" applyAlignment="1">
      <alignment horizontal="left" vertical="center"/>
    </xf>
    <xf numFmtId="14" fontId="16" fillId="6" borderId="9" xfId="0" applyNumberFormat="1" applyFont="1" applyFill="1" applyBorder="1" applyAlignment="1">
      <alignment horizontal="left" vertical="center" wrapText="1"/>
    </xf>
    <xf numFmtId="14" fontId="13" fillId="6" borderId="9" xfId="0" applyNumberFormat="1" applyFont="1" applyFill="1" applyBorder="1" applyAlignment="1">
      <alignment horizontal="left" vertical="center" wrapText="1"/>
    </xf>
    <xf numFmtId="178" fontId="15" fillId="6" borderId="9" xfId="0" applyNumberFormat="1" applyFont="1" applyFill="1" applyBorder="1" applyAlignment="1">
      <alignment horizontal="center" vertical="center"/>
    </xf>
    <xf numFmtId="0" fontId="20" fillId="6" borderId="9" xfId="0" applyFont="1" applyFill="1" applyBorder="1" applyAlignment="1">
      <alignment horizontal="left" vertical="center"/>
    </xf>
    <xf numFmtId="14" fontId="15" fillId="6" borderId="9" xfId="0" applyNumberFormat="1" applyFont="1" applyFill="1" applyBorder="1" applyAlignment="1">
      <alignment horizontal="left" vertical="center"/>
    </xf>
    <xf numFmtId="14" fontId="20" fillId="6" borderId="9" xfId="0" applyNumberFormat="1" applyFont="1" applyFill="1" applyBorder="1" applyAlignment="1">
      <alignment horizontal="left" vertical="center"/>
    </xf>
    <xf numFmtId="0" fontId="26" fillId="6" borderId="9" xfId="0" applyFont="1" applyFill="1" applyBorder="1" applyAlignment="1">
      <alignment horizontal="left" vertical="center" wrapText="1"/>
    </xf>
    <xf numFmtId="14" fontId="15" fillId="6" borderId="9" xfId="0" applyNumberFormat="1" applyFont="1" applyFill="1" applyBorder="1" applyAlignment="1">
      <alignment horizontal="center" vertical="center"/>
    </xf>
    <xf numFmtId="178" fontId="16" fillId="6" borderId="9" xfId="0" applyNumberFormat="1" applyFont="1" applyFill="1" applyBorder="1" applyAlignment="1">
      <alignment horizontal="center" vertical="center" wrapText="1"/>
    </xf>
    <xf numFmtId="178" fontId="16" fillId="6" borderId="9" xfId="0" applyNumberFormat="1" applyFont="1" applyFill="1" applyBorder="1" applyAlignment="1">
      <alignment horizontal="center" vertical="center"/>
    </xf>
    <xf numFmtId="0" fontId="20" fillId="6" borderId="9" xfId="0" applyFont="1" applyFill="1" applyBorder="1" applyAlignment="1">
      <alignment horizontal="center" vertical="center" wrapText="1"/>
    </xf>
    <xf numFmtId="0" fontId="15" fillId="9" borderId="9" xfId="0" applyFont="1" applyFill="1" applyBorder="1" applyAlignment="1">
      <alignment horizontal="center" vertical="center"/>
    </xf>
    <xf numFmtId="0" fontId="15" fillId="9" borderId="8" xfId="0" applyFont="1" applyFill="1" applyBorder="1" applyAlignment="1">
      <alignment horizontal="center" vertical="center"/>
    </xf>
    <xf numFmtId="0" fontId="17" fillId="10" borderId="9" xfId="0" applyFont="1" applyFill="1" applyBorder="1" applyAlignment="1">
      <alignment horizontal="center" vertical="center"/>
    </xf>
    <xf numFmtId="0" fontId="17" fillId="9" borderId="8" xfId="0" applyFont="1" applyFill="1" applyBorder="1" applyAlignment="1">
      <alignment horizontal="center" vertical="center" wrapText="1"/>
    </xf>
    <xf numFmtId="0" fontId="17" fillId="9" borderId="8" xfId="0" applyFont="1" applyFill="1" applyBorder="1" applyAlignment="1">
      <alignment horizontal="center" vertical="center"/>
    </xf>
    <xf numFmtId="0" fontId="0" fillId="0" borderId="0" xfId="0" applyAlignment="1">
      <alignment vertical="center" wrapText="1"/>
    </xf>
    <xf numFmtId="10" fontId="0" fillId="0" borderId="0" xfId="0" applyNumberFormat="1">
      <alignment vertical="center"/>
    </xf>
    <xf numFmtId="9" fontId="0" fillId="0" borderId="0" xfId="0" applyNumberFormat="1">
      <alignment vertical="center"/>
    </xf>
    <xf numFmtId="0" fontId="27" fillId="0" borderId="2" xfId="0" applyFont="1" applyBorder="1" applyAlignment="1">
      <alignment horizontal="center" vertical="center"/>
    </xf>
    <xf numFmtId="49" fontId="27" fillId="2" borderId="2" xfId="0" applyNumberFormat="1" applyFont="1" applyFill="1" applyBorder="1" applyAlignment="1">
      <alignment horizontal="center" vertical="center"/>
    </xf>
    <xf numFmtId="181" fontId="27" fillId="2" borderId="2" xfId="0" applyNumberFormat="1" applyFont="1" applyFill="1" applyBorder="1" applyAlignment="1">
      <alignment horizontal="left" vertical="center" wrapText="1"/>
    </xf>
    <xf numFmtId="182" fontId="27" fillId="0" borderId="2" xfId="0" applyNumberFormat="1" applyFont="1" applyBorder="1" applyAlignment="1">
      <alignment horizontal="center" vertical="center" wrapText="1"/>
    </xf>
    <xf numFmtId="181" fontId="27" fillId="0" borderId="2" xfId="0" applyNumberFormat="1" applyFont="1" applyBorder="1" applyAlignment="1">
      <alignment horizontal="center" vertical="center"/>
    </xf>
    <xf numFmtId="182" fontId="27" fillId="0" borderId="2" xfId="0" applyNumberFormat="1" applyFont="1" applyBorder="1" applyAlignment="1">
      <alignment horizontal="center" vertical="center"/>
    </xf>
    <xf numFmtId="10" fontId="27" fillId="0" borderId="2" xfId="0" applyNumberFormat="1" applyFont="1" applyBorder="1" applyAlignment="1">
      <alignment horizontal="center" vertical="center"/>
    </xf>
    <xf numFmtId="182" fontId="28" fillId="0" borderId="2" xfId="0" applyNumberFormat="1" applyFont="1" applyBorder="1" applyAlignment="1">
      <alignment horizontal="center" vertical="center"/>
    </xf>
    <xf numFmtId="49" fontId="27" fillId="2" borderId="2" xfId="0" applyNumberFormat="1" applyFont="1" applyFill="1" applyBorder="1" applyAlignment="1">
      <alignment horizontal="center" vertical="center" wrapText="1"/>
    </xf>
    <xf numFmtId="181" fontId="27" fillId="0" borderId="2" xfId="0" applyNumberFormat="1" applyFont="1" applyBorder="1" applyAlignment="1">
      <alignment horizontal="left" vertical="center" wrapText="1"/>
    </xf>
    <xf numFmtId="9" fontId="27" fillId="2" borderId="2" xfId="0" applyNumberFormat="1" applyFont="1" applyFill="1" applyBorder="1" applyAlignment="1">
      <alignment horizontal="center" vertical="center"/>
    </xf>
    <xf numFmtId="9" fontId="29" fillId="0" borderId="2" xfId="0" applyNumberFormat="1" applyFont="1"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31" fillId="11" borderId="2" xfId="0" applyFont="1" applyFill="1" applyBorder="1" applyAlignment="1">
      <alignment horizontal="center" vertical="center"/>
    </xf>
    <xf numFmtId="0" fontId="32" fillId="0" borderId="0" xfId="0" applyFont="1">
      <alignment vertical="center"/>
    </xf>
    <xf numFmtId="0" fontId="9" fillId="8" borderId="2" xfId="0" applyFont="1" applyFill="1" applyBorder="1" applyAlignment="1">
      <alignment horizontal="center" vertical="center"/>
    </xf>
    <xf numFmtId="0" fontId="9" fillId="0" borderId="2" xfId="0" applyFont="1" applyBorder="1" applyAlignment="1">
      <alignment horizontal="center" vertical="center"/>
    </xf>
    <xf numFmtId="0" fontId="9" fillId="12" borderId="2" xfId="0" applyFont="1" applyFill="1" applyBorder="1" applyAlignment="1">
      <alignment horizontal="center" vertical="center"/>
    </xf>
    <xf numFmtId="0" fontId="33" fillId="8" borderId="2" xfId="0" applyFont="1" applyFill="1" applyBorder="1" applyAlignment="1">
      <alignment horizontal="center" vertical="center"/>
    </xf>
    <xf numFmtId="0" fontId="31" fillId="11"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1" fillId="11" borderId="6" xfId="0" applyFont="1" applyFill="1" applyBorder="1" applyAlignment="1">
      <alignment horizontal="center" vertical="center"/>
    </xf>
    <xf numFmtId="0" fontId="9" fillId="0" borderId="9" xfId="0" applyFont="1" applyBorder="1" applyAlignment="1">
      <alignment horizontal="center" vertical="center"/>
    </xf>
    <xf numFmtId="9" fontId="9" fillId="0" borderId="9" xfId="1" applyFont="1" applyFill="1" applyBorder="1" applyAlignment="1">
      <alignment horizontal="center" vertical="center"/>
    </xf>
    <xf numFmtId="183" fontId="9" fillId="0" borderId="9" xfId="0" applyNumberFormat="1" applyFont="1" applyBorder="1" applyAlignment="1">
      <alignment horizontal="center" vertical="center"/>
    </xf>
    <xf numFmtId="0" fontId="35" fillId="4" borderId="6" xfId="0" applyFont="1" applyFill="1" applyBorder="1" applyAlignment="1">
      <alignment horizontal="center" vertical="center" wrapText="1"/>
    </xf>
    <xf numFmtId="0" fontId="36" fillId="4" borderId="6" xfId="0" applyFont="1" applyFill="1" applyBorder="1" applyAlignment="1">
      <alignment horizontal="center" vertical="center"/>
    </xf>
    <xf numFmtId="0" fontId="35" fillId="4" borderId="6" xfId="0" applyFont="1" applyFill="1" applyBorder="1" applyAlignment="1">
      <alignment horizontal="center" vertical="center"/>
    </xf>
    <xf numFmtId="0" fontId="37" fillId="0" borderId="9" xfId="0" applyFont="1" applyBorder="1" applyAlignment="1">
      <alignment horizontal="center" vertical="center"/>
    </xf>
    <xf numFmtId="0" fontId="38" fillId="3" borderId="9" xfId="0" applyFont="1" applyFill="1" applyBorder="1" applyAlignment="1">
      <alignment horizontal="center" vertical="center"/>
    </xf>
    <xf numFmtId="0" fontId="9" fillId="0" borderId="9" xfId="1" applyNumberFormat="1" applyFont="1" applyFill="1" applyBorder="1" applyAlignment="1">
      <alignment horizontal="center" vertical="center"/>
    </xf>
    <xf numFmtId="0" fontId="33" fillId="0" borderId="0" xfId="0" applyFont="1">
      <alignment vertical="center"/>
    </xf>
    <xf numFmtId="0" fontId="39" fillId="4" borderId="13" xfId="0" applyFont="1" applyFill="1" applyBorder="1" applyAlignment="1">
      <alignment horizontal="center" vertical="center" wrapText="1"/>
    </xf>
    <xf numFmtId="0" fontId="39" fillId="4" borderId="13" xfId="0" applyFont="1" applyFill="1" applyBorder="1" applyAlignment="1">
      <alignment horizontal="center" vertical="center"/>
    </xf>
    <xf numFmtId="0" fontId="35" fillId="0" borderId="13" xfId="0" applyFont="1" applyBorder="1" applyAlignment="1">
      <alignment horizontal="center" vertical="center"/>
    </xf>
    <xf numFmtId="0" fontId="9" fillId="0" borderId="0" xfId="1" applyNumberFormat="1" applyFont="1" applyFill="1" applyBorder="1" applyAlignment="1">
      <alignment horizontal="center" vertical="center"/>
    </xf>
    <xf numFmtId="0" fontId="34" fillId="11" borderId="2" xfId="0" applyFont="1" applyFill="1" applyBorder="1" applyAlignment="1">
      <alignment horizontal="center" vertical="center"/>
    </xf>
    <xf numFmtId="183" fontId="9" fillId="0" borderId="2" xfId="0" applyNumberFormat="1" applyFont="1" applyBorder="1" applyAlignment="1">
      <alignment horizontal="right" vertical="center"/>
    </xf>
    <xf numFmtId="10" fontId="9" fillId="0" borderId="2" xfId="0" applyNumberFormat="1" applyFont="1" applyBorder="1" applyAlignment="1">
      <alignment horizontal="right" vertical="center"/>
    </xf>
    <xf numFmtId="0" fontId="41" fillId="4" borderId="12" xfId="0" applyFont="1" applyFill="1" applyBorder="1" applyAlignment="1">
      <alignment horizontal="center" vertical="center" wrapText="1"/>
    </xf>
    <xf numFmtId="0" fontId="42" fillId="13" borderId="9" xfId="0" applyFont="1" applyFill="1" applyBorder="1" applyAlignment="1">
      <alignment horizontal="center" vertical="center"/>
    </xf>
    <xf numFmtId="0" fontId="9" fillId="13" borderId="9" xfId="0" applyFont="1" applyFill="1" applyBorder="1" applyAlignment="1">
      <alignment horizontal="center" vertical="center"/>
    </xf>
    <xf numFmtId="57" fontId="9" fillId="0" borderId="12" xfId="0" applyNumberFormat="1" applyFont="1" applyBorder="1">
      <alignment vertical="center"/>
    </xf>
    <xf numFmtId="178" fontId="43" fillId="13" borderId="12" xfId="0" applyNumberFormat="1" applyFont="1" applyFill="1" applyBorder="1" applyAlignment="1">
      <alignment horizontal="right" vertical="center"/>
    </xf>
    <xf numFmtId="178" fontId="44" fillId="13" borderId="9" xfId="0" applyNumberFormat="1" applyFont="1" applyFill="1" applyBorder="1" applyAlignment="1">
      <alignment horizontal="right" vertical="center"/>
    </xf>
    <xf numFmtId="0" fontId="34" fillId="11" borderId="6" xfId="0" applyFont="1" applyFill="1" applyBorder="1" applyAlignment="1">
      <alignment horizontal="center" vertical="center"/>
    </xf>
    <xf numFmtId="10" fontId="9" fillId="0" borderId="9" xfId="0" applyNumberFormat="1" applyFont="1" applyBorder="1" applyAlignment="1">
      <alignment horizontal="center" vertical="center"/>
    </xf>
    <xf numFmtId="0" fontId="32" fillId="0" borderId="9" xfId="0" applyFont="1" applyBorder="1" applyAlignment="1">
      <alignment horizontal="center" vertical="center"/>
    </xf>
    <xf numFmtId="0" fontId="42" fillId="13" borderId="9" xfId="0" applyFont="1" applyFill="1" applyBorder="1" applyAlignment="1">
      <alignment horizontal="right" vertical="center"/>
    </xf>
    <xf numFmtId="178" fontId="32" fillId="13" borderId="9" xfId="0" applyNumberFormat="1" applyFont="1" applyFill="1" applyBorder="1" applyAlignment="1">
      <alignment horizontal="right" vertical="center"/>
    </xf>
    <xf numFmtId="0" fontId="42" fillId="14" borderId="9" xfId="0" applyFont="1" applyFill="1" applyBorder="1" applyAlignment="1">
      <alignment horizontal="center" vertical="center"/>
    </xf>
    <xf numFmtId="0" fontId="9" fillId="14" borderId="9" xfId="0" applyFont="1" applyFill="1" applyBorder="1" applyAlignment="1">
      <alignment horizontal="center" vertical="center"/>
    </xf>
    <xf numFmtId="178" fontId="43" fillId="14" borderId="9" xfId="0" applyNumberFormat="1" applyFont="1" applyFill="1" applyBorder="1" applyAlignment="1">
      <alignment horizontal="right" vertical="center"/>
    </xf>
    <xf numFmtId="178" fontId="44" fillId="14" borderId="9" xfId="0" applyNumberFormat="1" applyFont="1" applyFill="1" applyBorder="1" applyAlignment="1">
      <alignment horizontal="right" vertical="center"/>
    </xf>
    <xf numFmtId="178" fontId="42" fillId="14" borderId="9" xfId="0" applyNumberFormat="1" applyFont="1" applyFill="1" applyBorder="1" applyAlignment="1">
      <alignment horizontal="right" vertical="center"/>
    </xf>
    <xf numFmtId="178" fontId="32" fillId="14" borderId="9" xfId="0" applyNumberFormat="1" applyFont="1" applyFill="1" applyBorder="1" applyAlignment="1">
      <alignment horizontal="right" vertical="center"/>
    </xf>
    <xf numFmtId="0" fontId="45" fillId="0" borderId="0" xfId="0" applyFont="1">
      <alignment vertical="center"/>
    </xf>
    <xf numFmtId="0" fontId="9" fillId="0" borderId="0" xfId="0" applyFont="1" applyAlignment="1">
      <alignment horizontal="left" vertical="center"/>
    </xf>
    <xf numFmtId="0" fontId="9" fillId="0" borderId="0" xfId="0" applyFont="1" applyAlignment="1">
      <alignment horizontal="left" vertical="top"/>
    </xf>
    <xf numFmtId="0" fontId="11" fillId="0" borderId="0" xfId="0" applyFont="1" applyAlignment="1">
      <alignment horizontal="left" vertical="center" wrapText="1"/>
    </xf>
    <xf numFmtId="0" fontId="11" fillId="0" borderId="0" xfId="0" applyFont="1" applyAlignment="1">
      <alignment horizontal="left" vertical="center"/>
    </xf>
    <xf numFmtId="14" fontId="6" fillId="0" borderId="0" xfId="0" applyNumberFormat="1" applyFont="1" applyAlignment="1">
      <alignment horizontal="center" vertical="center"/>
    </xf>
    <xf numFmtId="14" fontId="6" fillId="0" borderId="0" xfId="0" applyNumberFormat="1" applyFont="1" applyAlignment="1">
      <alignment horizontal="left" vertical="center"/>
    </xf>
    <xf numFmtId="0" fontId="5" fillId="0" borderId="0" xfId="0" applyFont="1" applyAlignment="1">
      <alignment horizontal="center" vertical="center"/>
    </xf>
    <xf numFmtId="178" fontId="5" fillId="0" borderId="0" xfId="0" applyNumberFormat="1" applyFont="1" applyAlignment="1">
      <alignment horizontal="center" vertical="center"/>
    </xf>
    <xf numFmtId="0" fontId="6" fillId="0" borderId="0" xfId="0" applyFont="1" applyAlignment="1">
      <alignment horizontal="left" vertical="center" wrapText="1"/>
    </xf>
    <xf numFmtId="0" fontId="46" fillId="0" borderId="0" xfId="0" applyFont="1"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2" fontId="46" fillId="0" borderId="0" xfId="0" applyNumberFormat="1" applyFont="1" applyAlignment="1">
      <alignment horizontal="center" vertical="center"/>
    </xf>
    <xf numFmtId="9" fontId="6" fillId="0" borderId="0" xfId="0" applyNumberFormat="1" applyFont="1" applyAlignment="1">
      <alignment horizontal="left" vertical="center"/>
    </xf>
    <xf numFmtId="2" fontId="6" fillId="0" borderId="0" xfId="0" applyNumberFormat="1" applyFont="1" applyAlignment="1">
      <alignment horizontal="center" vertical="center"/>
    </xf>
    <xf numFmtId="0" fontId="9" fillId="15" borderId="0" xfId="0" applyFont="1" applyFill="1" applyAlignment="1">
      <alignment horizontal="center" vertical="center"/>
    </xf>
    <xf numFmtId="0" fontId="9" fillId="15" borderId="0" xfId="0" applyFont="1" applyFill="1" applyAlignment="1">
      <alignment horizontal="left" vertical="center"/>
    </xf>
    <xf numFmtId="0" fontId="47" fillId="15" borderId="0" xfId="0" applyFont="1" applyFill="1">
      <alignment vertical="center"/>
    </xf>
    <xf numFmtId="0" fontId="45" fillId="15" borderId="0" xfId="0" applyFont="1" applyFill="1" applyAlignment="1">
      <alignment horizontal="left" vertical="center"/>
    </xf>
    <xf numFmtId="0" fontId="48" fillId="15" borderId="0" xfId="0" applyFont="1" applyFill="1" applyAlignment="1">
      <alignment horizontal="left" vertical="center"/>
    </xf>
    <xf numFmtId="0" fontId="49" fillId="15" borderId="0" xfId="0" applyFont="1" applyFill="1">
      <alignment vertical="center"/>
    </xf>
    <xf numFmtId="0" fontId="50" fillId="15" borderId="0" xfId="0" applyFont="1" applyFill="1">
      <alignment vertical="center"/>
    </xf>
    <xf numFmtId="0" fontId="51" fillId="15" borderId="0" xfId="0" applyFont="1" applyFill="1" applyAlignment="1">
      <alignment horizontal="left" vertical="center"/>
    </xf>
    <xf numFmtId="0" fontId="47" fillId="15" borderId="0" xfId="0" applyFont="1" applyFill="1" applyAlignment="1">
      <alignment horizontal="right" vertical="center"/>
    </xf>
    <xf numFmtId="0" fontId="47" fillId="16" borderId="0" xfId="0" applyFont="1" applyFill="1" applyAlignment="1">
      <alignment horizontal="center" vertical="center"/>
    </xf>
    <xf numFmtId="0" fontId="52" fillId="15" borderId="0" xfId="0" applyFont="1" applyFill="1" applyAlignment="1">
      <alignment horizontal="left" vertical="center"/>
    </xf>
    <xf numFmtId="0" fontId="53" fillId="15" borderId="16" xfId="0" applyFont="1" applyFill="1" applyBorder="1" applyAlignment="1">
      <alignment horizontal="center" vertical="center"/>
    </xf>
    <xf numFmtId="0" fontId="54" fillId="15" borderId="16" xfId="2" applyFont="1" applyFill="1" applyBorder="1" applyAlignment="1" applyProtection="1">
      <alignment horizontal="distributed" vertical="center"/>
    </xf>
    <xf numFmtId="0" fontId="48" fillId="15" borderId="0" xfId="0" applyFont="1" applyFill="1" applyAlignment="1">
      <alignment horizontal="center" vertical="center"/>
    </xf>
    <xf numFmtId="0" fontId="48" fillId="15" borderId="0" xfId="0" applyFont="1" applyFill="1" applyAlignment="1">
      <alignment horizontal="right" vertical="center"/>
    </xf>
    <xf numFmtId="9" fontId="48" fillId="15" borderId="0" xfId="1" applyFont="1" applyFill="1" applyAlignment="1" applyProtection="1">
      <alignment horizontal="left" vertical="center"/>
    </xf>
    <xf numFmtId="0" fontId="55" fillId="15" borderId="17" xfId="0" applyFont="1" applyFill="1" applyBorder="1" applyAlignment="1">
      <alignment horizontal="center" vertical="center"/>
    </xf>
    <xf numFmtId="178" fontId="56" fillId="15" borderId="17" xfId="2" applyNumberFormat="1" applyFont="1" applyFill="1" applyBorder="1" applyAlignment="1" applyProtection="1">
      <alignment horizontal="distributed" vertical="center"/>
    </xf>
    <xf numFmtId="0" fontId="47" fillId="15" borderId="0" xfId="0" applyFont="1" applyFill="1" applyAlignment="1">
      <alignment horizontal="center" vertical="center"/>
    </xf>
    <xf numFmtId="0" fontId="57" fillId="15" borderId="0" xfId="0" applyFont="1" applyFill="1" applyAlignment="1">
      <alignment horizontal="left" vertical="center"/>
    </xf>
    <xf numFmtId="0" fontId="58" fillId="15" borderId="0" xfId="1" applyNumberFormat="1" applyFont="1" applyFill="1" applyAlignment="1" applyProtection="1">
      <alignment horizontal="right" vertical="center"/>
    </xf>
    <xf numFmtId="0" fontId="56" fillId="15" borderId="17" xfId="2" applyFont="1" applyFill="1" applyBorder="1" applyAlignment="1" applyProtection="1">
      <alignment horizontal="distributed" vertical="center"/>
    </xf>
    <xf numFmtId="0" fontId="48" fillId="15" borderId="0" xfId="0" applyFont="1" applyFill="1" applyAlignment="1">
      <alignment horizontal="center" vertical="top"/>
    </xf>
    <xf numFmtId="178" fontId="59" fillId="15" borderId="0" xfId="1" applyNumberFormat="1" applyFont="1" applyFill="1" applyAlignment="1" applyProtection="1">
      <alignment horizontal="right" vertical="top"/>
    </xf>
    <xf numFmtId="178" fontId="60" fillId="3" borderId="0" xfId="1" applyNumberFormat="1" applyFont="1" applyFill="1" applyAlignment="1" applyProtection="1">
      <alignment horizontal="right" vertical="center"/>
    </xf>
    <xf numFmtId="178" fontId="61" fillId="15" borderId="0" xfId="1" applyNumberFormat="1" applyFont="1" applyFill="1" applyAlignment="1" applyProtection="1">
      <alignment horizontal="center" vertical="top"/>
    </xf>
    <xf numFmtId="0" fontId="62" fillId="15" borderId="0" xfId="0" applyFont="1" applyFill="1" applyAlignment="1">
      <alignment horizontal="center" vertical="center"/>
    </xf>
    <xf numFmtId="9" fontId="62" fillId="15" borderId="0" xfId="1" applyFont="1" applyFill="1" applyAlignment="1" applyProtection="1">
      <alignment horizontal="center" vertical="center"/>
    </xf>
    <xf numFmtId="0" fontId="55" fillId="15" borderId="0" xfId="0" applyFont="1" applyFill="1" applyAlignment="1">
      <alignment horizontal="center" vertical="center"/>
    </xf>
    <xf numFmtId="0" fontId="9" fillId="15" borderId="6" xfId="0" applyFont="1" applyFill="1" applyBorder="1" applyAlignment="1">
      <alignment horizontal="center" vertical="center"/>
    </xf>
    <xf numFmtId="0" fontId="31" fillId="15" borderId="6" xfId="0" applyFont="1" applyFill="1" applyBorder="1" applyAlignment="1">
      <alignment horizontal="center" vertical="center" wrapText="1"/>
    </xf>
    <xf numFmtId="0" fontId="31" fillId="15" borderId="7" xfId="0" applyFont="1" applyFill="1" applyBorder="1" applyAlignment="1">
      <alignment horizontal="center" vertical="top" wrapText="1"/>
    </xf>
    <xf numFmtId="0" fontId="34" fillId="15" borderId="7" xfId="0" applyFont="1" applyFill="1" applyBorder="1" applyAlignment="1">
      <alignment horizontal="center" vertical="top" wrapText="1"/>
    </xf>
    <xf numFmtId="0" fontId="22" fillId="3" borderId="8" xfId="0" applyFont="1" applyFill="1" applyBorder="1" applyAlignment="1">
      <alignment horizontal="left" vertical="center" wrapText="1"/>
    </xf>
    <xf numFmtId="0" fontId="22" fillId="3" borderId="8" xfId="0" applyFont="1" applyFill="1" applyBorder="1" applyAlignment="1">
      <alignment horizontal="center" vertical="center" wrapText="1"/>
    </xf>
    <xf numFmtId="14" fontId="22" fillId="3" borderId="8" xfId="0" applyNumberFormat="1" applyFont="1" applyFill="1" applyBorder="1" applyAlignment="1">
      <alignment horizontal="center" vertical="center" wrapText="1"/>
    </xf>
    <xf numFmtId="14" fontId="9" fillId="15" borderId="0" xfId="0" applyNumberFormat="1" applyFont="1" applyFill="1" applyAlignment="1">
      <alignment horizontal="center" vertical="center"/>
    </xf>
    <xf numFmtId="0" fontId="35" fillId="15" borderId="0" xfId="0" applyFont="1" applyFill="1" applyAlignment="1">
      <alignment horizontal="center" vertical="center"/>
    </xf>
    <xf numFmtId="14" fontId="49" fillId="15" borderId="0" xfId="0" applyNumberFormat="1" applyFont="1" applyFill="1">
      <alignment vertical="center"/>
    </xf>
    <xf numFmtId="0" fontId="49" fillId="15" borderId="0" xfId="0" applyFont="1" applyFill="1" applyAlignment="1">
      <alignment horizontal="center" vertical="center"/>
    </xf>
    <xf numFmtId="0" fontId="51" fillId="15" borderId="0" xfId="0" applyFont="1" applyFill="1" applyAlignment="1">
      <alignment horizontal="center" vertical="center"/>
    </xf>
    <xf numFmtId="0" fontId="9" fillId="15" borderId="0" xfId="0" applyFont="1" applyFill="1">
      <alignment vertical="center"/>
    </xf>
    <xf numFmtId="0" fontId="32" fillId="15" borderId="0" xfId="0" applyFont="1" applyFill="1">
      <alignment vertical="center"/>
    </xf>
    <xf numFmtId="0" fontId="32" fillId="15" borderId="0" xfId="0" applyFont="1" applyFill="1" applyAlignment="1">
      <alignment horizontal="center" vertical="center"/>
    </xf>
    <xf numFmtId="0" fontId="9" fillId="15" borderId="0" xfId="0" applyFont="1" applyFill="1" applyAlignment="1">
      <alignment horizontal="center" vertical="top"/>
    </xf>
    <xf numFmtId="0" fontId="61" fillId="15" borderId="0" xfId="1" applyNumberFormat="1" applyFont="1" applyFill="1" applyAlignment="1" applyProtection="1">
      <alignment vertical="center"/>
    </xf>
    <xf numFmtId="0" fontId="32" fillId="15" borderId="0" xfId="0" applyFont="1" applyFill="1" applyAlignment="1">
      <alignment horizontal="center" vertical="top"/>
    </xf>
    <xf numFmtId="0" fontId="34" fillId="15" borderId="6" xfId="0" applyFont="1" applyFill="1" applyBorder="1" applyAlignment="1">
      <alignment horizontal="center" vertical="center" wrapText="1"/>
    </xf>
    <xf numFmtId="14" fontId="31" fillId="15" borderId="6" xfId="0" applyNumberFormat="1" applyFont="1" applyFill="1" applyBorder="1" applyAlignment="1">
      <alignment horizontal="center" vertical="center" wrapText="1"/>
    </xf>
    <xf numFmtId="14" fontId="31" fillId="15" borderId="7" xfId="0" applyNumberFormat="1" applyFont="1" applyFill="1" applyBorder="1" applyAlignment="1">
      <alignment horizontal="center" vertical="top" wrapText="1"/>
    </xf>
    <xf numFmtId="0" fontId="38" fillId="15" borderId="7" xfId="0" applyFont="1" applyFill="1" applyBorder="1" applyAlignment="1">
      <alignment horizontal="center" vertical="top" wrapText="1"/>
    </xf>
    <xf numFmtId="14" fontId="18" fillId="3" borderId="8" xfId="0" applyNumberFormat="1" applyFont="1" applyFill="1" applyBorder="1" applyAlignment="1">
      <alignment horizontal="center" vertical="center" wrapText="1"/>
    </xf>
    <xf numFmtId="0" fontId="18" fillId="3" borderId="8" xfId="0" applyFont="1" applyFill="1" applyBorder="1" applyAlignment="1">
      <alignment horizontal="center" vertical="center" wrapText="1"/>
    </xf>
    <xf numFmtId="14" fontId="18" fillId="17" borderId="8" xfId="0" applyNumberFormat="1" applyFont="1" applyFill="1" applyBorder="1" applyAlignment="1">
      <alignment horizontal="center" vertical="center" wrapText="1"/>
    </xf>
    <xf numFmtId="14" fontId="20" fillId="5" borderId="9" xfId="0" applyNumberFormat="1" applyFont="1" applyFill="1" applyBorder="1" applyAlignment="1">
      <alignment horizontal="center" vertical="center"/>
    </xf>
    <xf numFmtId="14" fontId="20" fillId="0" borderId="9" xfId="0" applyNumberFormat="1" applyFont="1" applyBorder="1" applyAlignment="1">
      <alignment horizontal="center" vertical="center"/>
    </xf>
    <xf numFmtId="0" fontId="15" fillId="6" borderId="8" xfId="0" applyFont="1" applyFill="1" applyBorder="1" applyAlignment="1">
      <alignment horizontal="center" vertical="center" wrapText="1"/>
    </xf>
    <xf numFmtId="0" fontId="38" fillId="15" borderId="0" xfId="0" applyFont="1" applyFill="1" applyAlignment="1">
      <alignment horizontal="center" vertical="center"/>
    </xf>
    <xf numFmtId="0" fontId="61" fillId="15" borderId="0" xfId="0" applyFont="1" applyFill="1" applyAlignment="1">
      <alignment horizontal="center" vertical="center"/>
    </xf>
    <xf numFmtId="0" fontId="54" fillId="15" borderId="0" xfId="0" applyFont="1" applyFill="1" applyAlignment="1">
      <alignment horizontal="left" vertical="center"/>
    </xf>
    <xf numFmtId="0" fontId="54" fillId="15" borderId="0" xfId="0" applyFont="1" applyFill="1" applyAlignment="1">
      <alignment horizontal="center" vertical="center"/>
    </xf>
    <xf numFmtId="0" fontId="38" fillId="15" borderId="0" xfId="0" applyFont="1" applyFill="1" applyAlignment="1">
      <alignment horizontal="left" vertical="center"/>
    </xf>
    <xf numFmtId="0" fontId="38" fillId="15" borderId="0" xfId="0" applyFont="1" applyFill="1" applyAlignment="1">
      <alignment horizontal="left" vertical="top"/>
    </xf>
    <xf numFmtId="0" fontId="38" fillId="15" borderId="0" xfId="0" applyFont="1" applyFill="1" applyAlignment="1">
      <alignment horizontal="center" vertical="top"/>
    </xf>
    <xf numFmtId="0" fontId="31" fillId="15" borderId="7" xfId="0" applyFont="1" applyFill="1" applyBorder="1" applyAlignment="1">
      <alignment horizontal="center" vertical="center" wrapText="1"/>
    </xf>
    <xf numFmtId="0" fontId="63" fillId="15" borderId="7" xfId="0" applyFont="1" applyFill="1" applyBorder="1" applyAlignment="1">
      <alignment horizontal="center" vertical="center" wrapText="1"/>
    </xf>
    <xf numFmtId="0" fontId="38" fillId="15" borderId="7" xfId="0" applyFont="1" applyFill="1" applyBorder="1" applyAlignment="1">
      <alignment horizontal="center" vertical="center" wrapText="1"/>
    </xf>
    <xf numFmtId="14" fontId="16" fillId="3" borderId="8" xfId="0" applyNumberFormat="1" applyFont="1" applyFill="1" applyBorder="1" applyAlignment="1">
      <alignment horizontal="center" vertical="center" wrapText="1"/>
    </xf>
    <xf numFmtId="179" fontId="16" fillId="3" borderId="8" xfId="0" applyNumberFormat="1" applyFont="1" applyFill="1" applyBorder="1" applyAlignment="1">
      <alignment horizontal="center" vertical="center" wrapText="1"/>
    </xf>
    <xf numFmtId="14" fontId="64" fillId="3" borderId="8" xfId="2" applyNumberFormat="1" applyFont="1" applyFill="1" applyBorder="1" applyAlignment="1" applyProtection="1">
      <alignment horizontal="center" vertical="center" wrapText="1"/>
    </xf>
    <xf numFmtId="14" fontId="11" fillId="6" borderId="9" xfId="0" applyNumberFormat="1" applyFont="1" applyFill="1" applyBorder="1" applyAlignment="1">
      <alignment horizontal="center" vertical="center"/>
    </xf>
    <xf numFmtId="0" fontId="16" fillId="3" borderId="8" xfId="0" applyFont="1" applyFill="1" applyBorder="1" applyAlignment="1">
      <alignment horizontal="center" vertical="center" wrapText="1"/>
    </xf>
    <xf numFmtId="0" fontId="50" fillId="15" borderId="0" xfId="0" applyFont="1" applyFill="1" applyAlignment="1">
      <alignment horizontal="center" vertical="center"/>
    </xf>
    <xf numFmtId="178" fontId="61" fillId="15" borderId="0" xfId="1" applyNumberFormat="1" applyFont="1" applyFill="1" applyAlignment="1" applyProtection="1">
      <alignment horizontal="left" vertical="top"/>
    </xf>
    <xf numFmtId="0" fontId="37" fillId="15" borderId="0" xfId="0" applyFont="1" applyFill="1" applyAlignment="1">
      <alignment horizontal="center" vertical="center"/>
    </xf>
    <xf numFmtId="14" fontId="51" fillId="15" borderId="0" xfId="0" applyNumberFormat="1" applyFont="1" applyFill="1" applyAlignment="1">
      <alignment horizontal="left" vertical="center"/>
    </xf>
    <xf numFmtId="0" fontId="38" fillId="15" borderId="6" xfId="0" applyFont="1" applyFill="1" applyBorder="1" applyAlignment="1">
      <alignment horizontal="center" vertical="center" wrapText="1"/>
    </xf>
    <xf numFmtId="0" fontId="65" fillId="15" borderId="7" xfId="0" applyFont="1" applyFill="1" applyBorder="1" applyAlignment="1">
      <alignment horizontal="center" vertical="top" wrapText="1"/>
    </xf>
    <xf numFmtId="178" fontId="16" fillId="3" borderId="8" xfId="0" applyNumberFormat="1" applyFont="1" applyFill="1" applyBorder="1" applyAlignment="1">
      <alignment horizontal="center" vertical="center" wrapText="1"/>
    </xf>
    <xf numFmtId="0" fontId="26" fillId="3" borderId="8" xfId="0" applyFont="1" applyFill="1" applyBorder="1" applyAlignment="1">
      <alignment horizontal="left" vertical="center" wrapText="1"/>
    </xf>
    <xf numFmtId="0" fontId="66" fillId="3" borderId="8" xfId="2" applyFill="1" applyBorder="1" applyAlignment="1" applyProtection="1">
      <alignment horizontal="center" vertical="center" wrapText="1"/>
    </xf>
    <xf numFmtId="14" fontId="18" fillId="6" borderId="9" xfId="0" applyNumberFormat="1" applyFont="1" applyFill="1" applyBorder="1" applyAlignment="1">
      <alignment horizontal="center" vertical="center"/>
    </xf>
    <xf numFmtId="0" fontId="9" fillId="15" borderId="0" xfId="0" applyFont="1" applyFill="1" applyAlignment="1">
      <alignment horizontal="left" vertical="center" wrapText="1"/>
    </xf>
    <xf numFmtId="2" fontId="32" fillId="15" borderId="0" xfId="0" applyNumberFormat="1" applyFont="1" applyFill="1" applyAlignment="1">
      <alignment horizontal="center" vertical="center"/>
    </xf>
    <xf numFmtId="9" fontId="9" fillId="15" borderId="0" xfId="0" applyNumberFormat="1" applyFont="1" applyFill="1" applyAlignment="1">
      <alignment horizontal="center" vertical="center"/>
    </xf>
    <xf numFmtId="0" fontId="34" fillId="15" borderId="0" xfId="0" applyFont="1" applyFill="1" applyAlignment="1">
      <alignment horizontal="center" vertical="center" wrapText="1"/>
    </xf>
    <xf numFmtId="0" fontId="67" fillId="15" borderId="0" xfId="0" applyFont="1" applyFill="1">
      <alignment vertical="center"/>
    </xf>
    <xf numFmtId="0" fontId="35" fillId="15" borderId="0" xfId="0" applyFont="1" applyFill="1" applyAlignment="1">
      <alignment horizontal="left" vertical="center" wrapText="1"/>
    </xf>
    <xf numFmtId="0" fontId="35" fillId="15" borderId="0" xfId="0" applyFont="1" applyFill="1">
      <alignment vertical="center"/>
    </xf>
    <xf numFmtId="2" fontId="68" fillId="15" borderId="0" xfId="0" applyNumberFormat="1" applyFont="1" applyFill="1" applyAlignment="1">
      <alignment horizontal="center" vertical="center"/>
    </xf>
    <xf numFmtId="9" fontId="35" fillId="15" borderId="0" xfId="0" applyNumberFormat="1" applyFont="1" applyFill="1">
      <alignment vertical="center"/>
    </xf>
    <xf numFmtId="0" fontId="37" fillId="15" borderId="0" xfId="0" applyFont="1" applyFill="1">
      <alignment vertical="center"/>
    </xf>
    <xf numFmtId="2" fontId="32" fillId="15" borderId="0" xfId="0" applyNumberFormat="1" applyFont="1" applyFill="1">
      <alignment vertical="center"/>
    </xf>
    <xf numFmtId="0" fontId="9" fillId="15" borderId="0" xfId="0" applyFont="1" applyFill="1" applyAlignment="1">
      <alignment horizontal="left" vertical="top" wrapText="1"/>
    </xf>
    <xf numFmtId="2" fontId="32" fillId="15" borderId="0" xfId="0" applyNumberFormat="1" applyFont="1" applyFill="1" applyAlignment="1">
      <alignment horizontal="center" vertical="top"/>
    </xf>
    <xf numFmtId="0" fontId="34" fillId="15" borderId="6" xfId="0" applyFont="1" applyFill="1" applyBorder="1" applyAlignment="1">
      <alignment horizontal="left" vertical="center" wrapText="1"/>
    </xf>
    <xf numFmtId="2" fontId="34" fillId="15" borderId="19" xfId="0" applyNumberFormat="1" applyFont="1" applyFill="1" applyBorder="1" applyAlignment="1">
      <alignment horizontal="center" vertical="center" wrapText="1"/>
    </xf>
    <xf numFmtId="9" fontId="34" fillId="15" borderId="6" xfId="0" applyNumberFormat="1" applyFont="1" applyFill="1" applyBorder="1" applyAlignment="1">
      <alignment horizontal="center" vertical="center" wrapText="1"/>
    </xf>
    <xf numFmtId="0" fontId="34" fillId="15" borderId="20" xfId="0" applyFont="1" applyFill="1" applyBorder="1" applyAlignment="1">
      <alignment horizontal="center" vertical="center" wrapText="1"/>
    </xf>
    <xf numFmtId="0" fontId="63" fillId="15" borderId="7" xfId="0" applyFont="1" applyFill="1" applyBorder="1" applyAlignment="1">
      <alignment horizontal="center" vertical="top" wrapText="1"/>
    </xf>
    <xf numFmtId="2" fontId="34" fillId="15" borderId="21" xfId="0" applyNumberFormat="1" applyFont="1" applyFill="1" applyBorder="1" applyAlignment="1">
      <alignment horizontal="center" vertical="top" wrapText="1"/>
    </xf>
    <xf numFmtId="9" fontId="63" fillId="15" borderId="7" xfId="0" applyNumberFormat="1" applyFont="1" applyFill="1" applyBorder="1" applyAlignment="1">
      <alignment horizontal="center" vertical="top" wrapText="1"/>
    </xf>
    <xf numFmtId="0" fontId="34" fillId="15" borderId="22" xfId="0" applyFont="1" applyFill="1" applyBorder="1" applyAlignment="1">
      <alignment horizontal="center" vertical="top" wrapText="1"/>
    </xf>
    <xf numFmtId="2" fontId="18" fillId="3" borderId="23" xfId="0" applyNumberFormat="1" applyFont="1" applyFill="1" applyBorder="1" applyAlignment="1">
      <alignment horizontal="center" vertical="center" wrapText="1"/>
    </xf>
    <xf numFmtId="0" fontId="16" fillId="3" borderId="8" xfId="0" applyFont="1" applyFill="1" applyBorder="1" applyAlignment="1">
      <alignment horizontal="center" vertical="center"/>
    </xf>
    <xf numFmtId="180" fontId="19" fillId="3" borderId="23" xfId="3" applyNumberFormat="1" applyFont="1" applyFill="1" applyBorder="1" applyAlignment="1">
      <alignment horizontal="center" vertical="center" wrapText="1"/>
    </xf>
    <xf numFmtId="9" fontId="18" fillId="3" borderId="8" xfId="0" applyNumberFormat="1" applyFont="1" applyFill="1" applyBorder="1" applyAlignment="1">
      <alignment horizontal="center" vertical="center" wrapText="1"/>
    </xf>
    <xf numFmtId="0" fontId="18" fillId="3" borderId="24" xfId="0" applyFont="1" applyFill="1" applyBorder="1" applyAlignment="1">
      <alignment horizontal="center" vertical="center" wrapText="1"/>
    </xf>
    <xf numFmtId="0" fontId="18" fillId="3" borderId="8" xfId="0" applyFont="1" applyFill="1" applyBorder="1" applyAlignment="1">
      <alignment horizontal="left" vertical="center" wrapText="1"/>
    </xf>
    <xf numFmtId="2" fontId="18" fillId="9" borderId="8" xfId="0" applyNumberFormat="1" applyFont="1" applyFill="1" applyBorder="1" applyAlignment="1">
      <alignment horizontal="center" vertical="center" wrapText="1"/>
    </xf>
    <xf numFmtId="0" fontId="15" fillId="9" borderId="23" xfId="0" applyFont="1" applyFill="1" applyBorder="1" applyAlignment="1">
      <alignment horizontal="center" vertical="center" wrapText="1"/>
    </xf>
    <xf numFmtId="2" fontId="34" fillId="15" borderId="0" xfId="0" applyNumberFormat="1" applyFont="1" applyFill="1" applyAlignment="1">
      <alignment horizontal="center" vertical="center" wrapText="1"/>
    </xf>
    <xf numFmtId="0" fontId="69" fillId="0" borderId="0" xfId="0" applyFont="1" applyAlignment="1">
      <alignment horizontal="center" vertical="center"/>
    </xf>
    <xf numFmtId="0" fontId="69" fillId="0" borderId="0" xfId="0" applyFont="1">
      <alignment vertical="center"/>
    </xf>
    <xf numFmtId="0" fontId="69" fillId="0" borderId="0" xfId="0" applyFont="1" applyAlignment="1">
      <alignment horizontal="left" vertical="center"/>
    </xf>
    <xf numFmtId="0" fontId="70" fillId="0" borderId="0" xfId="0" applyFont="1" applyAlignment="1">
      <alignment horizontal="left" vertical="center"/>
    </xf>
    <xf numFmtId="0" fontId="69" fillId="0" borderId="0" xfId="0" applyFont="1" applyAlignment="1">
      <alignment horizontal="center" vertical="top"/>
    </xf>
    <xf numFmtId="0" fontId="69" fillId="0" borderId="0" xfId="0" applyFont="1" applyAlignment="1">
      <alignment horizontal="left" vertical="top"/>
    </xf>
    <xf numFmtId="0" fontId="70" fillId="0" borderId="0" xfId="0" applyFont="1" applyAlignment="1">
      <alignment horizontal="left" vertical="top"/>
    </xf>
    <xf numFmtId="2" fontId="34" fillId="15" borderId="20" xfId="0" applyNumberFormat="1" applyFont="1" applyFill="1" applyBorder="1" applyAlignment="1">
      <alignment horizontal="center" vertical="center" wrapText="1"/>
    </xf>
    <xf numFmtId="2" fontId="71" fillId="15" borderId="20" xfId="0" applyNumberFormat="1" applyFont="1" applyFill="1" applyBorder="1" applyAlignment="1">
      <alignment horizontal="center" vertical="center" wrapText="1"/>
    </xf>
    <xf numFmtId="0" fontId="70" fillId="0" borderId="0" xfId="0" applyFont="1" applyAlignment="1">
      <alignment horizontal="center" vertical="center"/>
    </xf>
    <xf numFmtId="2" fontId="34" fillId="15" borderId="25" xfId="0" applyNumberFormat="1" applyFont="1" applyFill="1" applyBorder="1" applyAlignment="1">
      <alignment horizontal="center" vertical="top" wrapText="1"/>
    </xf>
    <xf numFmtId="2" fontId="63" fillId="15" borderId="25" xfId="0" applyNumberFormat="1" applyFont="1" applyFill="1" applyBorder="1" applyAlignment="1">
      <alignment horizontal="center" vertical="top" wrapText="1"/>
    </xf>
    <xf numFmtId="0" fontId="4" fillId="17" borderId="0" xfId="0" applyFont="1" applyFill="1" applyAlignment="1">
      <alignment horizontal="left" vertical="center"/>
    </xf>
    <xf numFmtId="0" fontId="72" fillId="17" borderId="0" xfId="0" applyFont="1" applyFill="1" applyAlignment="1">
      <alignment horizontal="left" vertical="center"/>
    </xf>
    <xf numFmtId="2" fontId="18" fillId="3" borderId="26" xfId="0" applyNumberFormat="1" applyFont="1" applyFill="1" applyBorder="1" applyAlignment="1">
      <alignment horizontal="center" vertical="center" wrapText="1"/>
    </xf>
    <xf numFmtId="2" fontId="18" fillId="9" borderId="9" xfId="0" applyNumberFormat="1" applyFont="1" applyFill="1" applyBorder="1" applyAlignment="1">
      <alignment horizontal="center" vertical="center" wrapText="1"/>
    </xf>
    <xf numFmtId="2" fontId="15" fillId="9" borderId="9" xfId="0" applyNumberFormat="1" applyFont="1" applyFill="1" applyBorder="1" applyAlignment="1">
      <alignment horizontal="center" vertical="center" wrapText="1"/>
    </xf>
    <xf numFmtId="0" fontId="45" fillId="0" borderId="0" xfId="0" applyFont="1" applyAlignment="1">
      <alignment horizontal="left" vertical="center"/>
    </xf>
    <xf numFmtId="0" fontId="45" fillId="0" borderId="0" xfId="0" applyFont="1" applyAlignment="1">
      <alignment horizontal="left" vertical="top"/>
    </xf>
    <xf numFmtId="0" fontId="45" fillId="0" borderId="0" xfId="0" applyFont="1" applyAlignment="1">
      <alignment horizontal="center" vertical="center"/>
    </xf>
    <xf numFmtId="0" fontId="45" fillId="0" borderId="0" xfId="0" applyFont="1" applyAlignment="1">
      <alignment vertical="top"/>
    </xf>
    <xf numFmtId="0" fontId="35" fillId="0" borderId="0" xfId="0" applyFont="1" applyAlignment="1">
      <alignment horizontal="center" vertical="center" wrapText="1"/>
    </xf>
    <xf numFmtId="0" fontId="46" fillId="17" borderId="0" xfId="0" applyFont="1" applyFill="1" applyAlignment="1">
      <alignment horizontal="left" vertical="center"/>
    </xf>
    <xf numFmtId="0" fontId="13" fillId="5" borderId="9" xfId="0" quotePrefix="1" applyFont="1" applyFill="1" applyBorder="1" applyAlignment="1">
      <alignment horizontal="left" vertical="center"/>
    </xf>
    <xf numFmtId="0" fontId="17" fillId="9" borderId="9" xfId="0" quotePrefix="1" applyFont="1" applyFill="1" applyBorder="1" applyAlignment="1">
      <alignment horizontal="left" vertical="center"/>
    </xf>
    <xf numFmtId="0" fontId="20" fillId="9" borderId="9" xfId="0" quotePrefix="1" applyFont="1" applyFill="1" applyBorder="1" applyAlignment="1">
      <alignment horizontal="left" vertical="center" wrapText="1"/>
    </xf>
    <xf numFmtId="0" fontId="15" fillId="6" borderId="9" xfId="0" quotePrefix="1" applyFont="1" applyFill="1" applyBorder="1" applyAlignment="1">
      <alignment horizontal="left" vertical="center" wrapText="1"/>
    </xf>
    <xf numFmtId="0" fontId="15" fillId="7" borderId="9" xfId="0" quotePrefix="1" applyFont="1" applyFill="1" applyBorder="1" applyAlignment="1">
      <alignment horizontal="left" vertical="center" wrapText="1"/>
    </xf>
    <xf numFmtId="0" fontId="20" fillId="6" borderId="9" xfId="0" quotePrefix="1" applyFont="1" applyFill="1" applyBorder="1" applyAlignment="1">
      <alignment horizontal="left" vertical="center" wrapText="1"/>
    </xf>
    <xf numFmtId="0" fontId="13" fillId="5" borderId="9" xfId="0" quotePrefix="1" applyFont="1" applyFill="1" applyBorder="1" applyAlignment="1">
      <alignment horizontal="left" vertical="center" wrapText="1"/>
    </xf>
    <xf numFmtId="0" fontId="11" fillId="6" borderId="9" xfId="0" quotePrefix="1" applyFont="1" applyFill="1" applyBorder="1" applyAlignment="1">
      <alignment horizontal="left" vertical="center"/>
    </xf>
    <xf numFmtId="14" fontId="18" fillId="6" borderId="9" xfId="0" quotePrefix="1" applyNumberFormat="1" applyFont="1" applyFill="1" applyBorder="1" applyAlignment="1">
      <alignment horizontal="center" vertical="center" wrapText="1"/>
    </xf>
    <xf numFmtId="14" fontId="15" fillId="6" borderId="9" xfId="0" quotePrefix="1" applyNumberFormat="1" applyFont="1" applyFill="1" applyBorder="1" applyAlignment="1">
      <alignment horizontal="center" vertical="center" wrapText="1"/>
    </xf>
    <xf numFmtId="0" fontId="15" fillId="9" borderId="8" xfId="0" quotePrefix="1" applyFont="1" applyFill="1" applyBorder="1" applyAlignment="1">
      <alignment horizontal="center" vertical="center" wrapText="1"/>
    </xf>
    <xf numFmtId="0" fontId="11" fillId="5" borderId="9" xfId="0" quotePrefix="1" applyFont="1" applyFill="1" applyBorder="1" applyAlignment="1">
      <alignment horizontal="left" vertical="center"/>
    </xf>
    <xf numFmtId="0" fontId="11" fillId="5" borderId="9" xfId="0" quotePrefix="1" applyFont="1" applyFill="1" applyBorder="1" applyAlignment="1">
      <alignment horizontal="left" vertical="center" wrapText="1"/>
    </xf>
    <xf numFmtId="0" fontId="20" fillId="9" borderId="8" xfId="0" quotePrefix="1" applyFont="1" applyFill="1" applyBorder="1" applyAlignment="1">
      <alignment horizontal="center" vertical="center" wrapText="1"/>
    </xf>
    <xf numFmtId="0" fontId="13" fillId="6" borderId="9" xfId="0" quotePrefix="1" applyFont="1" applyFill="1" applyBorder="1" applyAlignment="1">
      <alignment horizontal="left" vertical="center"/>
    </xf>
    <xf numFmtId="0" fontId="16" fillId="6" borderId="9" xfId="0" quotePrefix="1" applyFont="1" applyFill="1" applyBorder="1" applyAlignment="1">
      <alignment horizontal="left" vertical="center"/>
    </xf>
    <xf numFmtId="0" fontId="31" fillId="15" borderId="10" xfId="0" applyFont="1" applyFill="1" applyBorder="1" applyAlignment="1">
      <alignment horizontal="center" vertical="center" wrapText="1"/>
    </xf>
    <xf numFmtId="0" fontId="31" fillId="15" borderId="18" xfId="0" applyFont="1" applyFill="1" applyBorder="1" applyAlignment="1">
      <alignment horizontal="center" vertical="center" wrapText="1"/>
    </xf>
    <xf numFmtId="0" fontId="38" fillId="15" borderId="11" xfId="0" applyFont="1" applyFill="1" applyBorder="1" applyAlignment="1">
      <alignment horizontal="center" vertical="center" wrapText="1"/>
    </xf>
    <xf numFmtId="178" fontId="60" fillId="3" borderId="0" xfId="2" applyNumberFormat="1" applyFont="1" applyFill="1" applyAlignment="1" applyProtection="1">
      <alignment horizontal="center" vertical="center" wrapText="1"/>
    </xf>
    <xf numFmtId="0" fontId="30" fillId="0" borderId="0" xfId="0" applyFont="1" applyAlignment="1">
      <alignment horizontal="left" vertical="center"/>
    </xf>
    <xf numFmtId="0" fontId="40" fillId="0" borderId="12" xfId="0" applyFont="1" applyBorder="1" applyAlignment="1">
      <alignment horizontal="center" vertical="center"/>
    </xf>
    <xf numFmtId="0" fontId="40" fillId="0" borderId="14" xfId="0" applyFont="1" applyBorder="1" applyAlignment="1">
      <alignment horizontal="center" vertical="center"/>
    </xf>
    <xf numFmtId="0" fontId="40" fillId="0" borderId="15" xfId="0" applyFont="1" applyBorder="1" applyAlignment="1">
      <alignment horizontal="center" vertical="center"/>
    </xf>
    <xf numFmtId="0" fontId="32" fillId="13" borderId="12" xfId="0" applyFont="1" applyFill="1" applyBorder="1" applyAlignment="1">
      <alignment horizontal="center" vertical="center"/>
    </xf>
    <xf numFmtId="0" fontId="32" fillId="13" borderId="14" xfId="0" applyFont="1" applyFill="1" applyBorder="1" applyAlignment="1">
      <alignment horizontal="center" vertical="center"/>
    </xf>
    <xf numFmtId="0" fontId="32" fillId="13" borderId="15" xfId="0" applyFont="1" applyFill="1" applyBorder="1" applyAlignment="1">
      <alignment horizontal="center" vertical="center"/>
    </xf>
    <xf numFmtId="0" fontId="38" fillId="14" borderId="12" xfId="0" applyFont="1" applyFill="1" applyBorder="1" applyAlignment="1">
      <alignment horizontal="center" vertical="center"/>
    </xf>
    <xf numFmtId="0" fontId="38" fillId="14" borderId="14" xfId="0" applyFont="1" applyFill="1" applyBorder="1" applyAlignment="1">
      <alignment horizontal="center" vertical="center"/>
    </xf>
    <xf numFmtId="0" fontId="38" fillId="14" borderId="15" xfId="0" applyFont="1" applyFill="1" applyBorder="1" applyAlignment="1">
      <alignment horizontal="center" vertical="center"/>
    </xf>
    <xf numFmtId="0" fontId="10" fillId="4"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176" fontId="2" fillId="2" borderId="4"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176" fontId="1" fillId="2" borderId="0" xfId="0" applyNumberFormat="1" applyFont="1" applyFill="1" applyAlignment="1">
      <alignment horizontal="center" vertical="center" wrapText="1"/>
    </xf>
    <xf numFmtId="49" fontId="2" fillId="2" borderId="1" xfId="0" applyNumberFormat="1" applyFont="1" applyFill="1" applyBorder="1" applyAlignment="1">
      <alignment horizontal="center" vertical="center" wrapText="1"/>
    </xf>
    <xf numFmtId="177"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cellXfs>
  <cellStyles count="4">
    <cellStyle name="百分比" xfId="1" builtinId="5"/>
    <cellStyle name="常规" xfId="0" builtinId="0"/>
    <cellStyle name="常规 2" xfId="3" xr:uid="{00000000-0005-0000-0000-000031000000}"/>
    <cellStyle name="超链接" xfId="2" builtinId="8"/>
  </cellStyles>
  <dxfs count="8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tint="-0.249977111117893"/>
      </font>
      <fill>
        <patternFill patternType="solid">
          <bgColor theme="0"/>
        </patternFill>
      </fill>
    </dxf>
    <dxf>
      <font>
        <color rgb="FFFF0000"/>
      </font>
      <fill>
        <patternFill patternType="solid">
          <bgColor rgb="FFFFFF00"/>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
      <font>
        <b/>
        <i val="0"/>
        <color theme="1"/>
      </font>
      <fill>
        <patternFill patternType="solid">
          <bgColor rgb="FF00B0F0"/>
        </patternFill>
      </fill>
      <border>
        <left style="thin">
          <color rgb="FFFF0000"/>
        </left>
        <right style="thin">
          <color rgb="FFFF0000"/>
        </right>
        <top style="thin">
          <color rgb="FFFF0000"/>
        </top>
        <bottom style="thin">
          <color rgb="FFFF0000"/>
        </bottom>
      </border>
    </dxf>
    <dxf>
      <font>
        <color rgb="FFD73434"/>
      </font>
    </dxf>
    <dxf>
      <font>
        <color rgb="FFD73434"/>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9" tint="0.39994506668294322"/>
        </patternFill>
      </fill>
    </dxf>
    <dxf>
      <font>
        <color rgb="FFFF0000"/>
      </font>
      <fill>
        <patternFill patternType="solid">
          <bgColor rgb="FFBB8FDD"/>
        </patternFill>
      </fill>
    </dxf>
    <dxf>
      <font>
        <color rgb="FFFF0000"/>
      </font>
      <fill>
        <patternFill patternType="solid">
          <bgColor rgb="FFFFFF00"/>
        </patternFill>
      </fill>
    </dxf>
    <dxf>
      <font>
        <color theme="0" tint="-0.249977111117893"/>
      </font>
      <fill>
        <patternFill patternType="solid">
          <bgColor theme="0"/>
        </patternFill>
      </fill>
    </dxf>
  </dxfs>
  <tableStyles count="0" defaultTableStyle="TableStyleMedium2" defaultPivotStyle="PivotStyleLight16"/>
  <colors>
    <mruColors>
      <color rgb="FFBB8FDD"/>
      <color rgb="FFFFB7B7"/>
      <color rgb="FFFA6868"/>
      <color rgb="FFEE6C88"/>
      <color rgb="FFFF6565"/>
      <color rgb="FFFF5B5B"/>
      <color rgb="FFFF8D8D"/>
      <color rgb="FFFF7979"/>
      <color rgb="FFFD5C0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824499112351001"/>
          <c:y val="4.7486809219661197E-2"/>
          <c:w val="0.51813340096373295"/>
          <c:h val="0.91641210774784798"/>
        </c:manualLayout>
      </c:layout>
      <c:barChart>
        <c:barDir val="bar"/>
        <c:grouping val="clustered"/>
        <c:varyColors val="0"/>
        <c:ser>
          <c:idx val="0"/>
          <c:order val="0"/>
          <c:tx>
            <c:strRef>
              <c:f>辅助列!$C$3</c:f>
              <c:strCache>
                <c:ptCount val="1"/>
                <c:pt idx="0">
                  <c:v>执行中项目</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F58C-4ED0-81F9-762B9E8FD0E3}"/>
              </c:ext>
            </c:extLst>
          </c:dPt>
          <c:dPt>
            <c:idx val="1"/>
            <c:invertIfNegative val="0"/>
            <c:bubble3D val="0"/>
            <c:spPr>
              <a:solidFill>
                <a:srgbClr val="92D050"/>
              </a:solidFill>
              <a:ln>
                <a:noFill/>
              </a:ln>
              <a:effectLst/>
            </c:spPr>
            <c:extLst>
              <c:ext xmlns:c16="http://schemas.microsoft.com/office/drawing/2014/chart" uri="{C3380CC4-5D6E-409C-BE32-E72D297353CC}">
                <c16:uniqueId val="{00000003-F58C-4ED0-81F9-762B9E8FD0E3}"/>
              </c:ext>
            </c:extLst>
          </c:dPt>
          <c:dPt>
            <c:idx val="2"/>
            <c:invertIfNegative val="0"/>
            <c:bubble3D val="0"/>
            <c:spPr>
              <a:solidFill>
                <a:srgbClr val="92D050"/>
              </a:solidFill>
              <a:ln>
                <a:noFill/>
              </a:ln>
              <a:effectLst/>
            </c:spPr>
            <c:extLst>
              <c:ext xmlns:c16="http://schemas.microsoft.com/office/drawing/2014/chart" uri="{C3380CC4-5D6E-409C-BE32-E72D297353CC}">
                <c16:uniqueId val="{00000005-F58C-4ED0-81F9-762B9E8FD0E3}"/>
              </c:ext>
            </c:extLst>
          </c:dPt>
          <c:dPt>
            <c:idx val="3"/>
            <c:invertIfNegative val="0"/>
            <c:bubble3D val="0"/>
            <c:spPr>
              <a:solidFill>
                <a:srgbClr val="92D050"/>
              </a:solidFill>
              <a:ln>
                <a:noFill/>
              </a:ln>
              <a:effectLst/>
            </c:spPr>
            <c:extLst>
              <c:ext xmlns:c16="http://schemas.microsoft.com/office/drawing/2014/chart" uri="{C3380CC4-5D6E-409C-BE32-E72D297353CC}">
                <c16:uniqueId val="{00000007-F58C-4ED0-81F9-762B9E8FD0E3}"/>
              </c:ext>
            </c:extLst>
          </c:dPt>
          <c:dPt>
            <c:idx val="4"/>
            <c:invertIfNegative val="0"/>
            <c:bubble3D val="0"/>
            <c:spPr>
              <a:solidFill>
                <a:srgbClr val="92D050"/>
              </a:solidFill>
              <a:ln>
                <a:noFill/>
              </a:ln>
              <a:effectLst/>
            </c:spPr>
            <c:extLst>
              <c:ext xmlns:c16="http://schemas.microsoft.com/office/drawing/2014/chart" uri="{C3380CC4-5D6E-409C-BE32-E72D297353CC}">
                <c16:uniqueId val="{00000009-F58C-4ED0-81F9-762B9E8FD0E3}"/>
              </c:ext>
            </c:extLst>
          </c:dPt>
          <c:dLbls>
            <c:spPr>
              <a:noFill/>
              <a:ln>
                <a:noFill/>
              </a:ln>
              <a:effectLst/>
            </c:spPr>
            <c:txPr>
              <a:bodyPr rot="0" spcFirstLastPara="0" vertOverflow="ellipsis" vert="horz" wrap="square" lIns="38100" tIns="19050" rIns="38100" bIns="19050" anchor="ctr" anchorCtr="1"/>
              <a:lstStyle/>
              <a:p>
                <a:pPr>
                  <a:defRPr lang="zh-CN" sz="1400" b="0" i="0" u="none" strike="noStrike" kern="1200" baseline="0">
                    <a:solidFill>
                      <a:schemeClr val="bg1"/>
                    </a:solidFill>
                    <a:latin typeface="汉仪旗黑-55简" panose="00020600040101010101" charset="-128"/>
                    <a:ea typeface="汉仪旗黑-55简" panose="00020600040101010101" charset="-128"/>
                    <a:cs typeface="汉仪旗黑-55简" panose="00020600040101010101" charset="-128"/>
                    <a:sym typeface="汉仪旗黑-55简" panose="00020600040101010101" charset="-128"/>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辅助列!$B$4:$B$9</c:f>
              <c:strCache>
                <c:ptCount val="6"/>
                <c:pt idx="0">
                  <c:v>图纸下达</c:v>
                </c:pt>
                <c:pt idx="1">
                  <c:v>预算下达</c:v>
                </c:pt>
                <c:pt idx="2">
                  <c:v>采购合同完成</c:v>
                </c:pt>
                <c:pt idx="3">
                  <c:v>制造完成</c:v>
                </c:pt>
                <c:pt idx="4">
                  <c:v>成品检验完成</c:v>
                </c:pt>
                <c:pt idx="5">
                  <c:v>发运完成</c:v>
                </c:pt>
              </c:strCache>
            </c:strRef>
          </c:cat>
          <c:val>
            <c:numRef>
              <c:f>辅助列!$C$4:$C$9</c:f>
              <c:numCache>
                <c:formatCode>General</c:formatCode>
                <c:ptCount val="6"/>
                <c:pt idx="0">
                  <c:v>0</c:v>
                </c:pt>
                <c:pt idx="1">
                  <c:v>0</c:v>
                </c:pt>
                <c:pt idx="2">
                  <c:v>0</c:v>
                </c:pt>
                <c:pt idx="3">
                  <c:v>1</c:v>
                </c:pt>
                <c:pt idx="4">
                  <c:v>0</c:v>
                </c:pt>
                <c:pt idx="5">
                  <c:v>0</c:v>
                </c:pt>
              </c:numCache>
            </c:numRef>
          </c:val>
          <c:extLst>
            <c:ext xmlns:c16="http://schemas.microsoft.com/office/drawing/2014/chart" uri="{C3380CC4-5D6E-409C-BE32-E72D297353CC}">
              <c16:uniqueId val="{0000000A-F58C-4ED0-81F9-762B9E8FD0E3}"/>
            </c:ext>
          </c:extLst>
        </c:ser>
        <c:dLbls>
          <c:showLegendKey val="0"/>
          <c:showVal val="1"/>
          <c:showCatName val="0"/>
          <c:showSerName val="0"/>
          <c:showPercent val="0"/>
          <c:showBubbleSize val="0"/>
        </c:dLbls>
        <c:gapWidth val="150"/>
        <c:axId val="541839496"/>
        <c:axId val="541836752"/>
        <c:extLst>
          <c:ext xmlns:c15="http://schemas.microsoft.com/office/drawing/2012/chart" uri="{02D57815-91ED-43cb-92C2-25804820EDAC}">
            <c15:filteredBarSeries>
              <c15:ser>
                <c:idx val="1"/>
                <c:order val="1"/>
                <c:tx>
                  <c:strRef>
                    <c:extLst>
                      <c:ext uri="{02D57815-91ED-43cb-92C2-25804820EDAC}">
                        <c15:formulaRef>
                          <c15:sqref>辅助列!$D$3</c15:sqref>
                        </c15:formulaRef>
                      </c:ext>
                    </c:extLst>
                    <c:strCache>
                      <c:ptCount val="1"/>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C-F58C-4ED0-81F9-762B9E8FD0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E-F58C-4ED0-81F9-762B9E8FD0E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0-F58C-4ED0-81F9-762B9E8FD0E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2-F58C-4ED0-81F9-762B9E8FD0E3}"/>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4-F58C-4ED0-81F9-762B9E8FD0E3}"/>
                    </c:ext>
                  </c:extLst>
                </c:dPt>
                <c:dLbls>
                  <c:spPr>
                    <a:noFill/>
                    <a:ln>
                      <a:noFill/>
                    </a:ln>
                    <a:effectLst/>
                  </c:spPr>
                  <c:txPr>
                    <a:bodyPr rot="0" spcFirstLastPara="0" vertOverflow="ellipsis" vert="horz" wrap="square" lIns="38100" tIns="19050" rIns="38100" bIns="19050" anchor="ctr" anchorCtr="1"/>
                    <a:lstStyle/>
                    <a:p>
                      <a:pPr>
                        <a:defRPr lang="zh-CN" sz="1400" b="0" i="0" u="none" strike="noStrike" kern="1200" baseline="0">
                          <a:solidFill>
                            <a:schemeClr val="bg1"/>
                          </a:solidFill>
                          <a:latin typeface="汉仪旗黑-55简" panose="00020600040101010101" charset="-128"/>
                          <a:ea typeface="汉仪旗黑-55简" panose="00020600040101010101" charset="-128"/>
                          <a:cs typeface="汉仪旗黑-55简" panose="00020600040101010101" charset="-128"/>
                          <a:sym typeface="汉仪旗黑-55简" panose="00020600040101010101" charset="-128"/>
                        </a:defRPr>
                      </a:pPr>
                      <a:endParaRPr lang="zh-CN"/>
                    </a:p>
                  </c:txPr>
                  <c:dLblPos val="outEnd"/>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辅助列!$B$4:$B$9</c15:sqref>
                        </c15:formulaRef>
                      </c:ext>
                    </c:extLst>
                    <c:strCache>
                      <c:ptCount val="6"/>
                      <c:pt idx="0">
                        <c:v>图纸下达</c:v>
                      </c:pt>
                      <c:pt idx="1">
                        <c:v>预算下达</c:v>
                      </c:pt>
                      <c:pt idx="2">
                        <c:v>采购合同完成</c:v>
                      </c:pt>
                      <c:pt idx="3">
                        <c:v>制造完成</c:v>
                      </c:pt>
                      <c:pt idx="4">
                        <c:v>成品检验完成</c:v>
                      </c:pt>
                      <c:pt idx="5">
                        <c:v>发运完成</c:v>
                      </c:pt>
                    </c:strCache>
                  </c:strRef>
                </c:cat>
                <c:val>
                  <c:numRef>
                    <c:extLst>
                      <c:ext uri="{02D57815-91ED-43cb-92C2-25804820EDAC}">
                        <c15:formulaRef>
                          <c15:sqref>辅助列!$D$4:$D$9</c15:sqref>
                        </c15:formulaRef>
                      </c:ext>
                    </c:extLst>
                    <c:numCache>
                      <c:formatCode>General</c:formatCode>
                      <c:ptCount val="6"/>
                    </c:numCache>
                  </c:numRef>
                </c:val>
                <c:extLst>
                  <c:ext xmlns:c16="http://schemas.microsoft.com/office/drawing/2014/chart" uri="{C3380CC4-5D6E-409C-BE32-E72D297353CC}">
                    <c16:uniqueId val="{00000015-F58C-4ED0-81F9-762B9E8FD0E3}"/>
                  </c:ext>
                </c:extLst>
              </c15:ser>
            </c15:filteredBarSeries>
          </c:ext>
        </c:extLst>
      </c:barChart>
      <c:catAx>
        <c:axId val="541839496"/>
        <c:scaling>
          <c:orientation val="minMax"/>
        </c:scaling>
        <c:delete val="0"/>
        <c:axPos val="l"/>
        <c:numFmt formatCode="General" sourceLinked="0"/>
        <c:majorTickMark val="out"/>
        <c:minorTickMark val="none"/>
        <c:tickLblPos val="nextTo"/>
        <c:spPr>
          <a:noFill/>
          <a:ln w="9525" cap="flat" cmpd="sng" algn="ctr">
            <a:noFill/>
            <a:round/>
          </a:ln>
          <a:effectLst/>
        </c:spPr>
        <c:txPr>
          <a:bodyPr rot="-60000000" spcFirstLastPara="0" vertOverflow="ellipsis" vert="horz" wrap="square" anchor="ctr" anchorCtr="1"/>
          <a:lstStyle/>
          <a:p>
            <a:pPr>
              <a:defRPr lang="zh-CN" sz="1400" b="0" i="0" u="none" strike="noStrike" kern="1200" baseline="0">
                <a:solidFill>
                  <a:schemeClr val="bg1"/>
                </a:solidFill>
                <a:latin typeface="汉仪旗黑-55简" panose="00020600040101010101" charset="-128"/>
                <a:ea typeface="汉仪旗黑-55简" panose="00020600040101010101" charset="-128"/>
                <a:cs typeface="汉仪旗黑-55简" panose="00020600040101010101" charset="-128"/>
                <a:sym typeface="汉仪旗黑-55简" panose="00020600040101010101" charset="-128"/>
              </a:defRPr>
            </a:pPr>
            <a:endParaRPr lang="zh-CN"/>
          </a:p>
        </c:txPr>
        <c:crossAx val="541836752"/>
        <c:crosses val="autoZero"/>
        <c:auto val="1"/>
        <c:lblAlgn val="ctr"/>
        <c:lblOffset val="100"/>
        <c:noMultiLvlLbl val="0"/>
      </c:catAx>
      <c:valAx>
        <c:axId val="541836752"/>
        <c:scaling>
          <c:orientation val="minMax"/>
        </c:scaling>
        <c:delete val="1"/>
        <c:axPos val="b"/>
        <c:numFmt formatCode="General" sourceLinked="1"/>
        <c:majorTickMark val="out"/>
        <c:minorTickMark val="none"/>
        <c:tickLblPos val="nextTo"/>
        <c:crossAx val="5418394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sz="1400">
          <a:solidFill>
            <a:schemeClr val="bg1"/>
          </a:solidFill>
          <a:latin typeface="汉仪旗黑-55简" panose="00020600040101010101" charset="-128"/>
          <a:ea typeface="汉仪旗黑-55简" panose="00020600040101010101" charset="-128"/>
          <a:cs typeface="汉仪旗黑-55简" panose="00020600040101010101" charset="-128"/>
          <a:sym typeface="汉仪旗黑-55简" panose="00020600040101010101" charset="-128"/>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4C9-4DEF-B73C-A8433960F56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64C9-4DEF-B73C-A8433960F56C}"/>
              </c:ext>
            </c:extLst>
          </c:dPt>
          <c:dLbls>
            <c:dLbl>
              <c:idx val="0"/>
              <c:layout>
                <c:manualLayout>
                  <c:x val="-0.109024074810276"/>
                  <c:y val="0.168041184201900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C9-4DEF-B73C-A8433960F56C}"/>
                </c:ext>
              </c:extLst>
            </c:dLbl>
            <c:dLbl>
              <c:idx val="1"/>
              <c:layout>
                <c:manualLayout>
                  <c:x val="0.157771882674655"/>
                  <c:y val="-0.211274903528946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C9-4DEF-B73C-A8433960F56C}"/>
                </c:ext>
              </c:extLst>
            </c:dLbl>
            <c:spPr>
              <a:noFill/>
              <a:ln>
                <a:noFill/>
              </a:ln>
              <a:effectLst/>
            </c:spPr>
            <c:txPr>
              <a:bodyPr rot="0" spcFirstLastPara="0" vertOverflow="ellipsis" vert="horz" wrap="square" lIns="38100" tIns="19050" rIns="38100" bIns="19050" anchor="ctr" anchorCtr="1"/>
              <a:lstStyle/>
              <a:p>
                <a:pPr>
                  <a:defRPr lang="zh-CN" sz="1800" b="1"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辅助列!$B$12:$E$12</c15:sqref>
                  </c15:fullRef>
                </c:ext>
              </c:extLst>
              <c:f>辅助列!$C$12:$D$12</c:f>
              <c:strCache>
                <c:ptCount val="2"/>
                <c:pt idx="0">
                  <c:v>制造中</c:v>
                </c:pt>
                <c:pt idx="1">
                  <c:v>收款未完成</c:v>
                </c:pt>
              </c:strCache>
            </c:strRef>
          </c:cat>
          <c:val>
            <c:numRef>
              <c:extLst>
                <c:ext xmlns:c15="http://schemas.microsoft.com/office/drawing/2012/chart" uri="{02D57815-91ED-43cb-92C2-25804820EDAC}">
                  <c15:fullRef>
                    <c15:sqref>辅助列!$B$13:$E$13</c15:sqref>
                  </c15:fullRef>
                </c:ext>
              </c:extLst>
              <c:f>辅助列!$C$13:$D$13</c:f>
              <c:numCache>
                <c:formatCode>General</c:formatCode>
                <c:ptCount val="2"/>
                <c:pt idx="0">
                  <c:v>1</c:v>
                </c:pt>
                <c:pt idx="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64C9-4DEF-B73C-A8433960F56C}"/>
            </c:ext>
          </c:extLst>
        </c:ser>
        <c:dLbls>
          <c:showLegendKey val="0"/>
          <c:showVal val="0"/>
          <c:showCatName val="0"/>
          <c:showSerName val="0"/>
          <c:showPercent val="1"/>
          <c:showBubbleSize val="0"/>
          <c:showLeaderLines val="1"/>
        </c:dLbls>
        <c:firstSliceAng val="0"/>
      </c:pieChart>
      <c:spPr>
        <a:noFill/>
        <a:ln>
          <a:noFill/>
        </a:ln>
        <a:effectLst/>
      </c:spPr>
    </c:plotArea>
    <c:legend>
      <c:legendPos val="l"/>
      <c:legendEntry>
        <c:idx val="0"/>
        <c:txPr>
          <a:bodyPr rot="0" spcFirstLastPara="0" vertOverflow="ellipsis" vert="horz" wrap="square" anchor="ctr" anchorCtr="1"/>
          <a:lstStyle/>
          <a:p>
            <a:pPr>
              <a:defRPr lang="zh-CN" sz="16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1"/>
        <c:txPr>
          <a:bodyPr rot="0" spcFirstLastPara="0" vertOverflow="ellipsis" vert="horz" wrap="square" anchor="ctr" anchorCtr="1"/>
          <a:lstStyle/>
          <a:p>
            <a:pPr>
              <a:defRPr lang="zh-CN" sz="16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ayout>
        <c:manualLayout>
          <c:xMode val="edge"/>
          <c:yMode val="edge"/>
          <c:x val="1.31302521008403E-2"/>
          <c:y val="0.256477438136827"/>
          <c:w val="0.36738978306508002"/>
          <c:h val="0.55380116959064296"/>
        </c:manualLayout>
      </c:layout>
      <c:overlay val="0"/>
      <c:spPr>
        <a:noFill/>
        <a:ln>
          <a:noFill/>
        </a:ln>
        <a:effectLst/>
      </c:spPr>
      <c:txPr>
        <a:bodyPr rot="0" spcFirstLastPara="0" vertOverflow="ellipsis" vert="horz" wrap="square" anchor="ctr" anchorCtr="1"/>
        <a:lstStyle/>
        <a:p>
          <a:pPr>
            <a:defRPr lang="zh-CN" sz="16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
    <c:plotVisOnly val="1"/>
    <c:dispBlanksAs val="gap"/>
    <c:showDLblsOverMax val="0"/>
  </c:chart>
  <c:spPr>
    <a:noFill/>
    <a:ln w="9525" cap="flat" cmpd="sng" algn="ctr">
      <a:noFill/>
      <a:round/>
    </a:ln>
    <a:effectLst/>
  </c:spPr>
  <c:txPr>
    <a:bodyPr/>
    <a:lstStyle/>
    <a:p>
      <a:pPr>
        <a:defRPr lang="zh-CN" sz="180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36633663366301"/>
          <c:y val="7.9491255961844198E-2"/>
          <c:w val="0.79116310767832798"/>
          <c:h val="0.89725209080047796"/>
        </c:manualLayout>
      </c:layout>
      <c:barChart>
        <c:barDir val="bar"/>
        <c:grouping val="clustered"/>
        <c:varyColors val="0"/>
        <c:ser>
          <c:idx val="0"/>
          <c:order val="0"/>
          <c:spPr>
            <a:solidFill>
              <a:srgbClr val="00B0F0"/>
            </a:solidFill>
            <a:ln w="19050">
              <a:solidFill>
                <a:schemeClr val="lt1"/>
              </a:solidFill>
            </a:ln>
            <a:effectLst/>
          </c:spPr>
          <c:invertIfNegative val="0"/>
          <c:dPt>
            <c:idx val="0"/>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1-984D-4D47-B8F2-E631BD134FDF}"/>
              </c:ext>
            </c:extLst>
          </c:dPt>
          <c:dPt>
            <c:idx val="1"/>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3-984D-4D47-B8F2-E631BD134FDF}"/>
              </c:ext>
            </c:extLst>
          </c:dPt>
          <c:dPt>
            <c:idx val="2"/>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5-984D-4D47-B8F2-E631BD134FDF}"/>
              </c:ext>
            </c:extLst>
          </c:dPt>
          <c:dLbls>
            <c:spPr>
              <a:noFill/>
              <a:ln>
                <a:noFill/>
              </a:ln>
              <a:effectLst/>
            </c:spPr>
            <c:txPr>
              <a:bodyPr rot="0" spcFirstLastPara="0" vertOverflow="ellipsis" vert="horz" wrap="square" lIns="38100" tIns="19050" rIns="38100" bIns="19050"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辅助列!$H$12:$J$12</c:f>
              <c:strCache>
                <c:ptCount val="3"/>
                <c:pt idx="0">
                  <c:v>合同总金额</c:v>
                </c:pt>
                <c:pt idx="1">
                  <c:v>已收款</c:v>
                </c:pt>
                <c:pt idx="2">
                  <c:v>未收款</c:v>
                </c:pt>
              </c:strCache>
            </c:strRef>
          </c:cat>
          <c:val>
            <c:numRef>
              <c:f>辅助列!$H$13:$J$13</c:f>
              <c:numCache>
                <c:formatCode>#,##0.00_ </c:formatCode>
                <c:ptCount val="3"/>
                <c:pt idx="0">
                  <c:v>33.5</c:v>
                </c:pt>
                <c:pt idx="1">
                  <c:v>0</c:v>
                </c:pt>
                <c:pt idx="2">
                  <c:v>33.5</c:v>
                </c:pt>
              </c:numCache>
            </c:numRef>
          </c:val>
          <c:extLst>
            <c:ext xmlns:c16="http://schemas.microsoft.com/office/drawing/2014/chart" uri="{C3380CC4-5D6E-409C-BE32-E72D297353CC}">
              <c16:uniqueId val="{00000006-984D-4D47-B8F2-E631BD134FDF}"/>
            </c:ext>
          </c:extLst>
        </c:ser>
        <c:dLbls>
          <c:showLegendKey val="0"/>
          <c:showVal val="1"/>
          <c:showCatName val="0"/>
          <c:showSerName val="0"/>
          <c:showPercent val="0"/>
          <c:showBubbleSize val="0"/>
        </c:dLbls>
        <c:gapWidth val="150"/>
        <c:axId val="541839104"/>
        <c:axId val="541841064"/>
      </c:barChart>
      <c:catAx>
        <c:axId val="541839104"/>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crossAx val="541841064"/>
        <c:crosses val="autoZero"/>
        <c:auto val="1"/>
        <c:lblAlgn val="ctr"/>
        <c:lblOffset val="100"/>
        <c:noMultiLvlLbl val="0"/>
      </c:catAx>
      <c:valAx>
        <c:axId val="541841064"/>
        <c:scaling>
          <c:orientation val="minMax"/>
        </c:scaling>
        <c:delete val="1"/>
        <c:axPos val="b"/>
        <c:numFmt formatCode="#,##0.00_ " sourceLinked="1"/>
        <c:majorTickMark val="out"/>
        <c:minorTickMark val="none"/>
        <c:tickLblPos val="nextTo"/>
        <c:crossAx val="541839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sz="180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40970006381599"/>
          <c:y val="4.9696115279556898E-2"/>
          <c:w val="0.598441506018074"/>
          <c:h val="0.90060776944088605"/>
        </c:manualLayout>
      </c:layout>
      <c:pieChart>
        <c:varyColors val="1"/>
        <c:ser>
          <c:idx val="0"/>
          <c:order val="0"/>
          <c:tx>
            <c:strRef>
              <c:f>辅助列!$H$3</c:f>
              <c:strCache>
                <c:ptCount val="1"/>
                <c:pt idx="0">
                  <c:v>执行中项目</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D5-4AEE-9C93-DAE0C86A93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D5-4AEE-9C93-DAE0C86A93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D5-4AEE-9C93-DAE0C86A93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D5-4AEE-9C93-DAE0C86A93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D5-4AEE-9C93-DAE0C86A93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D5-4AEE-9C93-DAE0C86A93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D5-4AEE-9C93-DAE0C86A93CC}"/>
              </c:ext>
            </c:extLst>
          </c:dPt>
          <c:dLbls>
            <c:spPr>
              <a:noFill/>
              <a:ln>
                <a:noFill/>
              </a:ln>
              <a:effectLst/>
            </c:spPr>
            <c:txPr>
              <a:bodyPr rot="0" spcFirstLastPara="0" vertOverflow="ellipsis" vert="horz" wrap="square" lIns="38100" tIns="19050" rIns="38100" bIns="19050" anchor="ctr" anchorCtr="1"/>
              <a:lstStyle/>
              <a:p>
                <a:pPr>
                  <a:defRPr lang="zh-CN" sz="16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辅助列!$G$4:$G$10</c:f>
              <c:strCache>
                <c:ptCount val="7"/>
                <c:pt idx="0">
                  <c:v>预付款</c:v>
                </c:pt>
                <c:pt idx="1">
                  <c:v>进度款</c:v>
                </c:pt>
                <c:pt idx="2">
                  <c:v>提货款</c:v>
                </c:pt>
                <c:pt idx="3">
                  <c:v>到货款</c:v>
                </c:pt>
                <c:pt idx="4">
                  <c:v>调试款</c:v>
                </c:pt>
                <c:pt idx="5">
                  <c:v>验收款</c:v>
                </c:pt>
                <c:pt idx="6">
                  <c:v>质保金</c:v>
                </c:pt>
              </c:strCache>
            </c:strRef>
          </c:cat>
          <c:val>
            <c:numRef>
              <c:f>辅助列!$H$4:$H$10</c:f>
              <c:numCache>
                <c:formatCode>General</c:formatCode>
                <c:ptCount val="7"/>
                <c:pt idx="0">
                  <c:v>0</c:v>
                </c:pt>
                <c:pt idx="1">
                  <c:v>0</c:v>
                </c:pt>
                <c:pt idx="2">
                  <c:v>0</c:v>
                </c:pt>
                <c:pt idx="3">
                  <c:v>1</c:v>
                </c:pt>
                <c:pt idx="4">
                  <c:v>0</c:v>
                </c:pt>
                <c:pt idx="5">
                  <c:v>0</c:v>
                </c:pt>
                <c:pt idx="6">
                  <c:v>0</c:v>
                </c:pt>
              </c:numCache>
            </c:numRef>
          </c:val>
          <c:extLst>
            <c:ext xmlns:c16="http://schemas.microsoft.com/office/drawing/2014/chart" uri="{C3380CC4-5D6E-409C-BE32-E72D297353CC}">
              <c16:uniqueId val="{0000000E-3CD5-4AEE-9C93-DAE0C86A93CC}"/>
            </c:ext>
          </c:extLst>
        </c:ser>
        <c:dLbls>
          <c:showLegendKey val="0"/>
          <c:showVal val="0"/>
          <c:showCatName val="0"/>
          <c:showSerName val="0"/>
          <c:showPercent val="1"/>
          <c:showBubbleSize val="0"/>
          <c:showLeaderLines val="1"/>
        </c:dLbls>
        <c:firstSliceAng val="0"/>
      </c:pieChart>
      <c:spPr>
        <a:noFill/>
        <a:ln>
          <a:noFill/>
        </a:ln>
        <a:effectLst/>
      </c:spPr>
    </c:plotArea>
    <c:legend>
      <c:legendPos val="l"/>
      <c:legendEntry>
        <c:idx val="0"/>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1"/>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2"/>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3"/>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4"/>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5"/>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egendEntry>
        <c:idx val="6"/>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Entry>
      <c:layout>
        <c:manualLayout>
          <c:xMode val="edge"/>
          <c:yMode val="edge"/>
          <c:x val="2.18570516911295E-2"/>
          <c:y val="8.2713085234093597E-2"/>
        </c:manualLayout>
      </c:layout>
      <c:overlay val="0"/>
      <c:spPr>
        <a:noFill/>
        <a:ln>
          <a:noFill/>
        </a:ln>
        <a:effectLst/>
      </c:spPr>
      <c:txPr>
        <a:bodyPr rot="0" spcFirstLastPara="0" vertOverflow="ellipsis" vert="horz" wrap="square" anchor="ctr" anchorCtr="1"/>
        <a:lstStyle/>
        <a:p>
          <a:pPr>
            <a:defRPr lang="zh-CN" sz="1400" b="0" i="0" u="none" strike="noStrike" kern="1200" baseline="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legend>
    <c:plotVisOnly val="1"/>
    <c:dispBlanksAs val="gap"/>
    <c:showDLblsOverMax val="0"/>
  </c:chart>
  <c:spPr>
    <a:noFill/>
    <a:ln w="9525" cap="flat" cmpd="sng" algn="ctr">
      <a:noFill/>
      <a:round/>
    </a:ln>
    <a:effectLst/>
  </c:spPr>
  <c:txPr>
    <a:bodyPr/>
    <a:lstStyle/>
    <a:p>
      <a:pPr>
        <a:defRPr lang="zh-CN" sz="1600">
          <a:solidFill>
            <a:schemeClr val="bg1"/>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辅助列!$H$3</c:f>
              <c:strCache>
                <c:ptCount val="1"/>
                <c:pt idx="0">
                  <c:v>执行中项目</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辅助列!$G$4:$G$10</c:f>
              <c:strCache>
                <c:ptCount val="7"/>
                <c:pt idx="0">
                  <c:v>预付款</c:v>
                </c:pt>
                <c:pt idx="1">
                  <c:v>进度款</c:v>
                </c:pt>
                <c:pt idx="2">
                  <c:v>提货款</c:v>
                </c:pt>
                <c:pt idx="3">
                  <c:v>到货款</c:v>
                </c:pt>
                <c:pt idx="4">
                  <c:v>调试款</c:v>
                </c:pt>
                <c:pt idx="5">
                  <c:v>验收款</c:v>
                </c:pt>
                <c:pt idx="6">
                  <c:v>质保金</c:v>
                </c:pt>
              </c:strCache>
            </c:strRef>
          </c:cat>
          <c:val>
            <c:numRef>
              <c:f>辅助列!$H$4:$H$10</c:f>
              <c:numCache>
                <c:formatCode>General</c:formatCode>
                <c:ptCount val="7"/>
                <c:pt idx="0">
                  <c:v>0</c:v>
                </c:pt>
                <c:pt idx="1">
                  <c:v>0</c:v>
                </c:pt>
                <c:pt idx="2">
                  <c:v>0</c:v>
                </c:pt>
                <c:pt idx="3">
                  <c:v>1</c:v>
                </c:pt>
                <c:pt idx="4">
                  <c:v>0</c:v>
                </c:pt>
                <c:pt idx="5">
                  <c:v>0</c:v>
                </c:pt>
                <c:pt idx="6">
                  <c:v>0</c:v>
                </c:pt>
              </c:numCache>
            </c:numRef>
          </c:val>
          <c:extLst>
            <c:ext xmlns:c16="http://schemas.microsoft.com/office/drawing/2014/chart" uri="{C3380CC4-5D6E-409C-BE32-E72D297353CC}">
              <c16:uniqueId val="{00000000-9A80-4C63-AE12-DFD808D22917}"/>
            </c:ext>
          </c:extLst>
        </c:ser>
        <c:ser>
          <c:idx val="1"/>
          <c:order val="1"/>
          <c:tx>
            <c:strRef>
              <c:f>辅助列!$I$3</c:f>
              <c:strCache>
                <c:ptCount val="1"/>
                <c:pt idx="0">
                  <c:v>涉及金额</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辅助列!$G$4:$G$10</c:f>
              <c:strCache>
                <c:ptCount val="7"/>
                <c:pt idx="0">
                  <c:v>预付款</c:v>
                </c:pt>
                <c:pt idx="1">
                  <c:v>进度款</c:v>
                </c:pt>
                <c:pt idx="2">
                  <c:v>提货款</c:v>
                </c:pt>
                <c:pt idx="3">
                  <c:v>到货款</c:v>
                </c:pt>
                <c:pt idx="4">
                  <c:v>调试款</c:v>
                </c:pt>
                <c:pt idx="5">
                  <c:v>验收款</c:v>
                </c:pt>
                <c:pt idx="6">
                  <c:v>质保金</c:v>
                </c:pt>
              </c:strCache>
            </c:strRef>
          </c:cat>
          <c:val>
            <c:numRef>
              <c:f>辅助列!$I$4:$I$10</c:f>
              <c:numCache>
                <c:formatCode>#,##0.00_ </c:formatCode>
                <c:ptCount val="7"/>
                <c:pt idx="0">
                  <c:v>0</c:v>
                </c:pt>
                <c:pt idx="1">
                  <c:v>0</c:v>
                </c:pt>
                <c:pt idx="2">
                  <c:v>0</c:v>
                </c:pt>
                <c:pt idx="3">
                  <c:v>33.5</c:v>
                </c:pt>
                <c:pt idx="4">
                  <c:v>0</c:v>
                </c:pt>
                <c:pt idx="5">
                  <c:v>0</c:v>
                </c:pt>
                <c:pt idx="6">
                  <c:v>0</c:v>
                </c:pt>
              </c:numCache>
            </c:numRef>
          </c:val>
          <c:extLst>
            <c:ext xmlns:c16="http://schemas.microsoft.com/office/drawing/2014/chart" uri="{C3380CC4-5D6E-409C-BE32-E72D297353CC}">
              <c16:uniqueId val="{00000001-9A80-4C63-AE12-DFD808D22917}"/>
            </c:ext>
          </c:extLst>
        </c:ser>
        <c:dLbls>
          <c:showLegendKey val="0"/>
          <c:showVal val="1"/>
          <c:showCatName val="0"/>
          <c:showSerName val="0"/>
          <c:showPercent val="0"/>
          <c:showBubbleSize val="0"/>
        </c:dLbls>
        <c:gapWidth val="219"/>
        <c:overlap val="-27"/>
        <c:axId val="143968430"/>
        <c:axId val="61287520"/>
      </c:barChart>
      <c:catAx>
        <c:axId val="14396843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61287520"/>
        <c:crosses val="autoZero"/>
        <c:auto val="1"/>
        <c:lblAlgn val="ctr"/>
        <c:lblOffset val="100"/>
        <c:noMultiLvlLbl val="0"/>
      </c:catAx>
      <c:valAx>
        <c:axId val="612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43968430"/>
        <c:crosses val="autoZero"/>
        <c:crossBetween val="between"/>
      </c:valAx>
      <c:spPr>
        <a:noFill/>
        <a:ln>
          <a:noFill/>
        </a:ln>
        <a:effectLst/>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264160</xdr:colOff>
      <xdr:row>1</xdr:row>
      <xdr:rowOff>0</xdr:rowOff>
    </xdr:from>
    <xdr:to>
      <xdr:col>19</xdr:col>
      <xdr:colOff>470535</xdr:colOff>
      <xdr:row>6</xdr:row>
      <xdr:rowOff>158115</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xdr:colOff>
      <xdr:row>1</xdr:row>
      <xdr:rowOff>394335</xdr:rowOff>
    </xdr:from>
    <xdr:to>
      <xdr:col>1</xdr:col>
      <xdr:colOff>967740</xdr:colOff>
      <xdr:row>6</xdr:row>
      <xdr:rowOff>91440</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717550</xdr:colOff>
      <xdr:row>2</xdr:row>
      <xdr:rowOff>103505</xdr:rowOff>
    </xdr:from>
    <xdr:to>
      <xdr:col>40</xdr:col>
      <xdr:colOff>318135</xdr:colOff>
      <xdr:row>6</xdr:row>
      <xdr:rowOff>132715</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1721485</xdr:colOff>
      <xdr:row>1</xdr:row>
      <xdr:rowOff>125730</xdr:rowOff>
    </xdr:from>
    <xdr:to>
      <xdr:col>12</xdr:col>
      <xdr:colOff>1721485</xdr:colOff>
      <xdr:row>7</xdr:row>
      <xdr:rowOff>86995</xdr:rowOff>
    </xdr:to>
    <xdr:graphicFrame macro="">
      <xdr:nvGraphicFramePr>
        <xdr:cNvPr id="9" name="图表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838200</xdr:colOff>
          <xdr:row>11</xdr:row>
          <xdr:rowOff>742950</xdr:rowOff>
        </xdr:from>
        <xdr:to>
          <xdr:col>6</xdr:col>
          <xdr:colOff>381000</xdr:colOff>
          <xdr:row>12</xdr:row>
          <xdr:rowOff>38100</xdr:rowOff>
        </xdr:to>
        <xdr:sp macro="" textlink="">
          <xdr:nvSpPr>
            <xdr:cNvPr id="1034" name="HTMLHidden1"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895350</xdr:colOff>
          <xdr:row>11</xdr:row>
          <xdr:rowOff>742950</xdr:rowOff>
        </xdr:from>
        <xdr:to>
          <xdr:col>8</xdr:col>
          <xdr:colOff>361950</xdr:colOff>
          <xdr:row>12</xdr:row>
          <xdr:rowOff>38100</xdr:rowOff>
        </xdr:to>
        <xdr:sp macro="" textlink="">
          <xdr:nvSpPr>
            <xdr:cNvPr id="1035" name="HTMLHidden2"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11</xdr:row>
          <xdr:rowOff>742950</xdr:rowOff>
        </xdr:from>
        <xdr:to>
          <xdr:col>3</xdr:col>
          <xdr:colOff>428625</xdr:colOff>
          <xdr:row>12</xdr:row>
          <xdr:rowOff>38100</xdr:rowOff>
        </xdr:to>
        <xdr:sp macro="" textlink="">
          <xdr:nvSpPr>
            <xdr:cNvPr id="1066" name="HTMLHidden3"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41</xdr:col>
      <xdr:colOff>267335</xdr:colOff>
      <xdr:row>1</xdr:row>
      <xdr:rowOff>0</xdr:rowOff>
    </xdr:from>
    <xdr:to>
      <xdr:col>49</xdr:col>
      <xdr:colOff>487045</xdr:colOff>
      <xdr:row>6</xdr:row>
      <xdr:rowOff>100330</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14605</xdr:colOff>
      <xdr:row>11</xdr:row>
      <xdr:rowOff>34925</xdr:rowOff>
    </xdr:from>
    <xdr:to>
      <xdr:col>26</xdr:col>
      <xdr:colOff>775335</xdr:colOff>
      <xdr:row>11</xdr:row>
      <xdr:rowOff>784860</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6"/>
        <a:stretch>
          <a:fillRect/>
        </a:stretch>
      </xdr:blipFill>
      <xdr:spPr>
        <a:xfrm>
          <a:off x="13665835" y="3990975"/>
          <a:ext cx="7562850" cy="749935"/>
        </a:xfrm>
        <a:prstGeom prst="rect">
          <a:avLst/>
        </a:prstGeom>
        <a:noFill/>
        <a:ln w="9525">
          <a:noFill/>
        </a:ln>
      </xdr:spPr>
    </xdr:pic>
    <xdr:clientData/>
  </xdr:twoCellAnchor>
  <xdr:twoCellAnchor editAs="oneCell">
    <xdr:from>
      <xdr:col>0</xdr:col>
      <xdr:colOff>0</xdr:colOff>
      <xdr:row>11</xdr:row>
      <xdr:rowOff>0</xdr:rowOff>
    </xdr:from>
    <xdr:to>
      <xdr:col>6</xdr:col>
      <xdr:colOff>838200</xdr:colOff>
      <xdr:row>11</xdr:row>
      <xdr:rowOff>736600</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0" y="3956050"/>
          <a:ext cx="7353300" cy="7366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0</xdr:row>
      <xdr:rowOff>0</xdr:rowOff>
    </xdr:from>
    <xdr:to>
      <xdr:col>4</xdr:col>
      <xdr:colOff>171450</xdr:colOff>
      <xdr:row>2</xdr:row>
      <xdr:rowOff>57785</xdr:rowOff>
    </xdr:to>
    <xdr:pic>
      <xdr:nvPicPr>
        <xdr:cNvPr id="3" name="E657119C-6982-421D-8BA7-E74DEB70A7DB-1">
          <a:extLst>
            <a:ext uri="{FF2B5EF4-FFF2-40B4-BE49-F238E27FC236}">
              <a16:creationId xmlns:a16="http://schemas.microsoft.com/office/drawing/2014/main" id="{00000000-0008-0000-0500-000003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5" name="E657119C-6982-421D-8BA7-E74DEB70A7DB-2">
          <a:extLst>
            <a:ext uri="{FF2B5EF4-FFF2-40B4-BE49-F238E27FC236}">
              <a16:creationId xmlns:a16="http://schemas.microsoft.com/office/drawing/2014/main" id="{00000000-0008-0000-0500-000005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7" name="E657119C-6982-421D-8BA7-E74DEB70A7DB-3">
          <a:extLst>
            <a:ext uri="{FF2B5EF4-FFF2-40B4-BE49-F238E27FC236}">
              <a16:creationId xmlns:a16="http://schemas.microsoft.com/office/drawing/2014/main" id="{00000000-0008-0000-0500-000007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9" name="E657119C-6982-421D-8BA7-E74DEB70A7DB-4">
          <a:extLst>
            <a:ext uri="{FF2B5EF4-FFF2-40B4-BE49-F238E27FC236}">
              <a16:creationId xmlns:a16="http://schemas.microsoft.com/office/drawing/2014/main" id="{00000000-0008-0000-0500-000009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11" name="E657119C-6982-421D-8BA7-E74DEB70A7DB-5">
          <a:extLst>
            <a:ext uri="{FF2B5EF4-FFF2-40B4-BE49-F238E27FC236}">
              <a16:creationId xmlns:a16="http://schemas.microsoft.com/office/drawing/2014/main" id="{00000000-0008-0000-0500-00000B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13" name="E657119C-6982-421D-8BA7-E74DEB70A7DB-6">
          <a:extLst>
            <a:ext uri="{FF2B5EF4-FFF2-40B4-BE49-F238E27FC236}">
              <a16:creationId xmlns:a16="http://schemas.microsoft.com/office/drawing/2014/main" id="{00000000-0008-0000-0500-00000D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15" name="E657119C-6982-421D-8BA7-E74DEB70A7DB-7">
          <a:extLst>
            <a:ext uri="{FF2B5EF4-FFF2-40B4-BE49-F238E27FC236}">
              <a16:creationId xmlns:a16="http://schemas.microsoft.com/office/drawing/2014/main" id="{00000000-0008-0000-0500-00000F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17" name="E657119C-6982-421D-8BA7-E74DEB70A7DB-8">
          <a:extLst>
            <a:ext uri="{FF2B5EF4-FFF2-40B4-BE49-F238E27FC236}">
              <a16:creationId xmlns:a16="http://schemas.microsoft.com/office/drawing/2014/main" id="{00000000-0008-0000-0500-000011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19" name="E657119C-6982-421D-8BA7-E74DEB70A7DB-9">
          <a:extLst>
            <a:ext uri="{FF2B5EF4-FFF2-40B4-BE49-F238E27FC236}">
              <a16:creationId xmlns:a16="http://schemas.microsoft.com/office/drawing/2014/main" id="{00000000-0008-0000-0500-000013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21" name="E657119C-6982-421D-8BA7-E74DEB70A7DB-10">
          <a:extLst>
            <a:ext uri="{FF2B5EF4-FFF2-40B4-BE49-F238E27FC236}">
              <a16:creationId xmlns:a16="http://schemas.microsoft.com/office/drawing/2014/main" id="{00000000-0008-0000-0500-000015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23" name="E657119C-6982-421D-8BA7-E74DEB70A7DB-11">
          <a:extLst>
            <a:ext uri="{FF2B5EF4-FFF2-40B4-BE49-F238E27FC236}">
              <a16:creationId xmlns:a16="http://schemas.microsoft.com/office/drawing/2014/main" id="{00000000-0008-0000-0500-000017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25" name="E657119C-6982-421D-8BA7-E74DEB70A7DB-12">
          <a:extLst>
            <a:ext uri="{FF2B5EF4-FFF2-40B4-BE49-F238E27FC236}">
              <a16:creationId xmlns:a16="http://schemas.microsoft.com/office/drawing/2014/main" id="{00000000-0008-0000-0500-000019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27" name="E657119C-6982-421D-8BA7-E74DEB70A7DB-13">
          <a:extLst>
            <a:ext uri="{FF2B5EF4-FFF2-40B4-BE49-F238E27FC236}">
              <a16:creationId xmlns:a16="http://schemas.microsoft.com/office/drawing/2014/main" id="{00000000-0008-0000-0500-00001B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29" name="E657119C-6982-421D-8BA7-E74DEB70A7DB-14">
          <a:extLst>
            <a:ext uri="{FF2B5EF4-FFF2-40B4-BE49-F238E27FC236}">
              <a16:creationId xmlns:a16="http://schemas.microsoft.com/office/drawing/2014/main" id="{00000000-0008-0000-0500-00001D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31" name="E657119C-6982-421D-8BA7-E74DEB70A7DB-15">
          <a:extLst>
            <a:ext uri="{FF2B5EF4-FFF2-40B4-BE49-F238E27FC236}">
              <a16:creationId xmlns:a16="http://schemas.microsoft.com/office/drawing/2014/main" id="{00000000-0008-0000-0500-00001F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33" name="E657119C-6982-421D-8BA7-E74DEB70A7DB-16">
          <a:extLst>
            <a:ext uri="{FF2B5EF4-FFF2-40B4-BE49-F238E27FC236}">
              <a16:creationId xmlns:a16="http://schemas.microsoft.com/office/drawing/2014/main" id="{00000000-0008-0000-0500-000021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48260</xdr:rowOff>
    </xdr:to>
    <xdr:pic>
      <xdr:nvPicPr>
        <xdr:cNvPr id="35" name="E657119C-6982-421D-8BA7-E74DEB70A7DB-17">
          <a:extLst>
            <a:ext uri="{FF2B5EF4-FFF2-40B4-BE49-F238E27FC236}">
              <a16:creationId xmlns:a16="http://schemas.microsoft.com/office/drawing/2014/main" id="{00000000-0008-0000-0500-000023000000}"/>
            </a:ext>
          </a:extLst>
        </xdr:cNvPr>
        <xdr:cNvPicPr/>
      </xdr:nvPicPr>
      <xdr:blipFill>
        <a:stretch>
          <a:fillRect/>
        </a:stretch>
      </xdr:blipFill>
      <xdr:spPr>
        <a:xfrm>
          <a:off x="1753870" y="0"/>
          <a:ext cx="972820" cy="410210"/>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37" name="E657119C-6982-421D-8BA7-E74DEB70A7DB-18">
          <a:extLst>
            <a:ext uri="{FF2B5EF4-FFF2-40B4-BE49-F238E27FC236}">
              <a16:creationId xmlns:a16="http://schemas.microsoft.com/office/drawing/2014/main" id="{00000000-0008-0000-0500-000025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39" name="E657119C-6982-421D-8BA7-E74DEB70A7DB-19">
          <a:extLst>
            <a:ext uri="{FF2B5EF4-FFF2-40B4-BE49-F238E27FC236}">
              <a16:creationId xmlns:a16="http://schemas.microsoft.com/office/drawing/2014/main" id="{00000000-0008-0000-0500-000027000000}"/>
            </a:ext>
          </a:extLst>
        </xdr:cNvPr>
        <xdr:cNvPicPr/>
      </xdr:nvPicPr>
      <xdr:blipFill>
        <a:stretch>
          <a:fillRect/>
        </a:stretch>
      </xdr:blipFill>
      <xdr:spPr>
        <a:xfrm>
          <a:off x="1753870" y="0"/>
          <a:ext cx="972820" cy="419735"/>
        </a:xfrm>
        <a:prstGeom prst="rect">
          <a:avLst/>
        </a:prstGeom>
        <a:noFill/>
        <a:ln w="9525">
          <a:noFill/>
        </a:ln>
      </xdr:spPr>
    </xdr:pic>
    <xdr:clientData/>
  </xdr:twoCellAnchor>
  <xdr:twoCellAnchor editAs="oneCell">
    <xdr:from>
      <xdr:col>2</xdr:col>
      <xdr:colOff>476250</xdr:colOff>
      <xdr:row>0</xdr:row>
      <xdr:rowOff>0</xdr:rowOff>
    </xdr:from>
    <xdr:to>
      <xdr:col>4</xdr:col>
      <xdr:colOff>171450</xdr:colOff>
      <xdr:row>2</xdr:row>
      <xdr:rowOff>57785</xdr:rowOff>
    </xdr:to>
    <xdr:pic>
      <xdr:nvPicPr>
        <xdr:cNvPr id="41" name="E657119C-6982-421D-8BA7-E74DEB70A7DB-20">
          <a:extLst>
            <a:ext uri="{FF2B5EF4-FFF2-40B4-BE49-F238E27FC236}">
              <a16:creationId xmlns:a16="http://schemas.microsoft.com/office/drawing/2014/main" id="{00000000-0008-0000-0500-000029000000}"/>
            </a:ext>
          </a:extLst>
        </xdr:cNvPr>
        <xdr:cNvPicPr/>
      </xdr:nvPicPr>
      <xdr:blipFill>
        <a:stretch>
          <a:fillRect/>
        </a:stretch>
      </xdr:blipFill>
      <xdr:spPr>
        <a:xfrm>
          <a:off x="1753870" y="0"/>
          <a:ext cx="972820" cy="41973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1103;&#26412;&#36187;&#36842;&#35013;&#22791;&#38144;&#21806;&#21512;&#21516;&#25191;&#34892;&#21488;&#36134;&#21450;6-8&#26376;&#25910;&#27454;&#35745;&#21010;2023.5.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JajH"/>
      <sheetName val="汇总"/>
      <sheetName val="东北大区"/>
      <sheetName val="长三角专区"/>
      <sheetName val="中部大区"/>
      <sheetName val="西部大区"/>
      <sheetName val="内部组"/>
      <sheetName val="明细汇总"/>
    </sheetNames>
    <sheetDataSet>
      <sheetData sheetId="0"/>
      <sheetData sheetId="1"/>
      <sheetData sheetId="2"/>
      <sheetData sheetId="3"/>
      <sheetData sheetId="4"/>
      <sheetData sheetId="5"/>
      <sheetData sheetId="6"/>
      <sheetData sheetId="7">
        <row r="1">
          <cell r="C1" t="str">
            <v>合同号</v>
          </cell>
          <cell r="D1" t="str">
            <v>对方合同号</v>
          </cell>
          <cell r="E1" t="str">
            <v>客户名称</v>
          </cell>
          <cell r="F1" t="str">
            <v>业主名称</v>
          </cell>
          <cell r="G1" t="str">
            <v>项目名称</v>
          </cell>
          <cell r="H1" t="str">
            <v>合同金额  (万元)</v>
          </cell>
          <cell r="I1" t="str">
            <v>毛利率</v>
          </cell>
          <cell r="J1" t="str">
            <v>合同收入
（万元）</v>
          </cell>
          <cell r="K1" t="str">
            <v>责任人</v>
          </cell>
          <cell r="L1" t="str">
            <v>所属大区</v>
          </cell>
          <cell r="M1" t="str">
            <v>合同签订时间</v>
          </cell>
          <cell r="N1" t="str">
            <v>合同生效时间</v>
          </cell>
          <cell r="O1" t="str">
            <v>合同交货期</v>
          </cell>
          <cell r="P1" t="str">
            <v>合同付款方式</v>
          </cell>
          <cell r="Q1" t="str">
            <v>开票情况
(万元)</v>
          </cell>
          <cell r="R1" t="str">
            <v>合同执行情况</v>
          </cell>
          <cell r="W1" t="str">
            <v>结算情况</v>
          </cell>
          <cell r="Y1" t="str">
            <v>到期应收款情况</v>
          </cell>
        </row>
        <row r="2">
          <cell r="R2" t="str">
            <v>制造情况</v>
          </cell>
          <cell r="S2" t="str">
            <v>发货情况</v>
          </cell>
          <cell r="U2" t="str">
            <v>调试/使用时间</v>
          </cell>
          <cell r="V2" t="str">
            <v>质保到期时间</v>
          </cell>
          <cell r="W2" t="str">
            <v>是否结算</v>
          </cell>
          <cell r="X2" t="str">
            <v>结算进度</v>
          </cell>
          <cell r="Y2" t="str">
            <v>到期应收款比例</v>
          </cell>
          <cell r="Z2" t="str">
            <v>到期应收款</v>
          </cell>
          <cell r="AA2" t="str">
            <v>累计已收款</v>
          </cell>
          <cell r="AB2" t="str">
            <v>已收款比例</v>
          </cell>
          <cell r="AC2" t="str">
            <v>欠款</v>
          </cell>
        </row>
        <row r="3">
          <cell r="S3" t="str">
            <v>是否发货</v>
          </cell>
          <cell r="T3" t="str">
            <v>发货时间</v>
          </cell>
        </row>
        <row r="4">
          <cell r="C4" t="str">
            <v>CT20170001-0</v>
          </cell>
          <cell r="D4" t="str">
            <v>XRLT-9#高炉-008</v>
          </cell>
          <cell r="E4" t="str">
            <v>张家港兴荣炼铁有限公司</v>
          </cell>
          <cell r="F4" t="str">
            <v>张家港兴荣炼铁有限公司</v>
          </cell>
          <cell r="G4" t="str">
            <v>兴荣9#炉改造主卷17001</v>
          </cell>
          <cell r="H4">
            <v>82.29</v>
          </cell>
          <cell r="I4">
            <v>0.3</v>
          </cell>
          <cell r="J4">
            <v>24.9</v>
          </cell>
          <cell r="K4" t="str">
            <v>田继东</v>
          </cell>
          <cell r="L4" t="str">
            <v>东北大区</v>
          </cell>
          <cell r="M4">
            <v>42576</v>
          </cell>
          <cell r="N4">
            <v>42576</v>
          </cell>
          <cell r="O4">
            <v>42855</v>
          </cell>
          <cell r="P4" t="str">
            <v>20%预付,30%到货,20%调试,20%验收,10%质保</v>
          </cell>
          <cell r="Q4">
            <v>82.29</v>
          </cell>
          <cell r="T4">
            <v>43042</v>
          </cell>
          <cell r="X4" t="str">
            <v>进行中</v>
          </cell>
          <cell r="Y4">
            <v>0.9</v>
          </cell>
          <cell r="Z4">
            <v>74.061000000000007</v>
          </cell>
          <cell r="AA4">
            <v>72.053799999999995</v>
          </cell>
          <cell r="AB4">
            <v>0.87560821484992102</v>
          </cell>
          <cell r="AC4">
            <v>2.0072000000000099</v>
          </cell>
        </row>
        <row r="5">
          <cell r="C5" t="str">
            <v>CT20170261-0</v>
          </cell>
          <cell r="D5" t="str">
            <v>NETC-2017-SJ550-FN(备）-014</v>
          </cell>
          <cell r="E5" t="str">
            <v>中冶北方（大连）工程技术有限公司</v>
          </cell>
          <cell r="F5" t="str">
            <v>河北纵横集团丰南钢铁有限公司</v>
          </cell>
          <cell r="G5" t="str">
            <v>丰南钢铁柔性传动装置供货17199</v>
          </cell>
          <cell r="H5">
            <v>332.56619999999998</v>
          </cell>
          <cell r="I5">
            <v>0.3</v>
          </cell>
          <cell r="J5">
            <v>100.5</v>
          </cell>
          <cell r="K5" t="str">
            <v>田继东</v>
          </cell>
          <cell r="L5" t="str">
            <v>东北大区</v>
          </cell>
          <cell r="M5">
            <v>42941</v>
          </cell>
          <cell r="N5">
            <v>42941</v>
          </cell>
          <cell r="O5">
            <v>43157</v>
          </cell>
          <cell r="P5" t="str">
            <v>30%预付 ，20%发货，10%验收，10%投产，5%投产一年，5%投产2年，10%投产3年，10%质保</v>
          </cell>
          <cell r="Q5">
            <v>50.25</v>
          </cell>
          <cell r="T5">
            <v>43682</v>
          </cell>
          <cell r="X5" t="str">
            <v>进行中</v>
          </cell>
          <cell r="Y5">
            <v>0.7</v>
          </cell>
          <cell r="Z5">
            <v>232.79633999999999</v>
          </cell>
          <cell r="AA5">
            <v>224.57499999999999</v>
          </cell>
          <cell r="AB5">
            <v>0.675279087291493</v>
          </cell>
          <cell r="AC5">
            <v>8.2213399999999695</v>
          </cell>
        </row>
        <row r="6">
          <cell r="C6" t="str">
            <v>CT20180054-0</v>
          </cell>
          <cell r="D6" t="str">
            <v>LG/YX-BJ-173-2017.12</v>
          </cell>
          <cell r="E6" t="str">
            <v>陕西龙门钢铁有限责任公司</v>
          </cell>
          <cell r="F6" t="str">
            <v>陕西龙门钢铁有限责任公司</v>
          </cell>
          <cell r="G6" t="str">
            <v>陕西龙门圆盘给料机（含振动漏斗）18049</v>
          </cell>
          <cell r="H6">
            <v>130.87179499999999</v>
          </cell>
          <cell r="I6">
            <v>0.3</v>
          </cell>
          <cell r="J6">
            <v>39.2615385</v>
          </cell>
          <cell r="K6" t="str">
            <v>田继东</v>
          </cell>
          <cell r="L6" t="str">
            <v>东北大区</v>
          </cell>
          <cell r="M6">
            <v>43098</v>
          </cell>
          <cell r="N6">
            <v>43098</v>
          </cell>
          <cell r="O6">
            <v>43230</v>
          </cell>
          <cell r="P6" t="str">
            <v>30%预付，60%发货，10%质保</v>
          </cell>
          <cell r="Q6">
            <v>0</v>
          </cell>
          <cell r="T6">
            <v>43283</v>
          </cell>
          <cell r="X6" t="str">
            <v>进行中</v>
          </cell>
          <cell r="Y6">
            <v>1</v>
          </cell>
          <cell r="Z6">
            <v>130.87179499999999</v>
          </cell>
          <cell r="AA6">
            <v>128.59179499999999</v>
          </cell>
          <cell r="AB6">
            <v>0.98257836992302305</v>
          </cell>
          <cell r="AC6">
            <v>2.2799999999999701</v>
          </cell>
        </row>
        <row r="7">
          <cell r="C7" t="str">
            <v>CP20190051-0</v>
          </cell>
          <cell r="D7" t="str">
            <v>WJCG190153</v>
          </cell>
          <cell r="E7" t="str">
            <v>张家港宏昌钢板有限公司</v>
          </cell>
          <cell r="F7" t="str">
            <v>张家港宏昌钢板有限公司</v>
          </cell>
          <cell r="G7" t="str">
            <v>张家港宏昌三环减速器19051</v>
          </cell>
          <cell r="H7">
            <v>119.819</v>
          </cell>
          <cell r="I7">
            <v>0.3</v>
          </cell>
          <cell r="J7">
            <v>35.945700000000002</v>
          </cell>
          <cell r="K7" t="str">
            <v>田继东</v>
          </cell>
          <cell r="L7" t="str">
            <v>东北大区</v>
          </cell>
          <cell r="M7">
            <v>43489</v>
          </cell>
          <cell r="N7">
            <v>43489</v>
          </cell>
          <cell r="O7">
            <v>43697</v>
          </cell>
          <cell r="P7" t="str">
            <v>20%预付，75%到货，5%质保</v>
          </cell>
          <cell r="Q7">
            <v>119.819</v>
          </cell>
          <cell r="T7">
            <v>43703</v>
          </cell>
          <cell r="X7" t="str">
            <v>进行中</v>
          </cell>
          <cell r="Y7">
            <v>0.95</v>
          </cell>
          <cell r="Z7">
            <v>113.82805</v>
          </cell>
          <cell r="AA7">
            <v>115.011335</v>
          </cell>
          <cell r="AB7">
            <v>0.95987560403608796</v>
          </cell>
          <cell r="AC7">
            <v>-1.1832850000000299</v>
          </cell>
        </row>
        <row r="8">
          <cell r="C8" t="str">
            <v>CP20190072-0</v>
          </cell>
          <cell r="D8" t="str">
            <v>18ZGME-GZN0549-JH014</v>
          </cell>
          <cell r="E8" t="str">
            <v>中钢设备有限公司</v>
          </cell>
          <cell r="F8" t="str">
            <v>广西钢铁集团有限公司</v>
          </cell>
          <cell r="G8" t="str">
            <v>广西钢铁集团防城港焦化工程圆盘给料机19073</v>
          </cell>
          <cell r="H8">
            <v>504.60340000000002</v>
          </cell>
          <cell r="I8">
            <v>0.3</v>
          </cell>
          <cell r="J8">
            <v>151.38102000000001</v>
          </cell>
          <cell r="K8" t="str">
            <v>田继东</v>
          </cell>
          <cell r="L8" t="str">
            <v>东北大区</v>
          </cell>
          <cell r="M8">
            <v>43525</v>
          </cell>
          <cell r="N8">
            <v>43525</v>
          </cell>
          <cell r="O8">
            <v>43707</v>
          </cell>
          <cell r="P8" t="str">
            <v>10%预付，10%进度，20%出厂
检验，10%到货款，25%接收
款，15验收，10%质保</v>
          </cell>
          <cell r="Q8">
            <v>504.60340000000002</v>
          </cell>
          <cell r="T8">
            <v>43784</v>
          </cell>
          <cell r="X8" t="str">
            <v>进行中</v>
          </cell>
          <cell r="Y8">
            <v>0.9</v>
          </cell>
          <cell r="Z8">
            <v>454.14305999999999</v>
          </cell>
          <cell r="AA8">
            <v>453.54306000000003</v>
          </cell>
          <cell r="AB8">
            <v>0.89881094736975597</v>
          </cell>
          <cell r="AC8">
            <v>0.60000000000008002</v>
          </cell>
        </row>
        <row r="9">
          <cell r="C9" t="str">
            <v>CP20190128-0</v>
          </cell>
          <cell r="D9" t="str">
            <v>LG/YX-BJ-035-2019.05</v>
          </cell>
          <cell r="E9" t="str">
            <v>陕西龙门钢铁有限责任公司</v>
          </cell>
          <cell r="F9" t="str">
            <v>陕西龙门钢铁有限责任公司</v>
          </cell>
          <cell r="G9" t="str">
            <v>陕西龙门圆盘给料机减速机19126</v>
          </cell>
          <cell r="H9">
            <v>10</v>
          </cell>
          <cell r="I9">
            <v>0.3</v>
          </cell>
          <cell r="J9">
            <v>3</v>
          </cell>
          <cell r="K9" t="str">
            <v>田继东</v>
          </cell>
          <cell r="L9" t="str">
            <v>东北大区</v>
          </cell>
          <cell r="M9">
            <v>43593</v>
          </cell>
          <cell r="N9">
            <v>43593</v>
          </cell>
          <cell r="O9">
            <v>43723</v>
          </cell>
          <cell r="P9" t="str">
            <v>90%发货，10%质保</v>
          </cell>
          <cell r="Q9">
            <v>10</v>
          </cell>
          <cell r="T9">
            <v>43783</v>
          </cell>
          <cell r="X9" t="str">
            <v>进行中</v>
          </cell>
          <cell r="Y9">
            <v>1</v>
          </cell>
          <cell r="Z9">
            <v>10</v>
          </cell>
          <cell r="AA9">
            <v>9.0449999999999999</v>
          </cell>
          <cell r="AB9">
            <v>0.90449999999999997</v>
          </cell>
          <cell r="AC9">
            <v>0.95499999999999996</v>
          </cell>
        </row>
        <row r="10">
          <cell r="C10" t="str">
            <v>CP20190209-0</v>
          </cell>
          <cell r="D10" t="str">
            <v>1001-0721-20190808-1052</v>
          </cell>
          <cell r="E10" t="str">
            <v>莱芜钢铁集团银山型钢有限公司</v>
          </cell>
          <cell r="F10" t="str">
            <v>莱芜钢铁集团银山型钢有限公司</v>
          </cell>
          <cell r="G10" t="str">
            <v>莱芜钢铁链篦机柔性传动装置19201</v>
          </cell>
          <cell r="H10">
            <v>59</v>
          </cell>
          <cell r="I10">
            <v>0.3</v>
          </cell>
          <cell r="J10">
            <v>17.7</v>
          </cell>
          <cell r="K10" t="str">
            <v>田继东</v>
          </cell>
          <cell r="L10" t="str">
            <v>东北大区</v>
          </cell>
          <cell r="M10">
            <v>43685</v>
          </cell>
          <cell r="N10">
            <v>43685</v>
          </cell>
          <cell r="O10">
            <v>43799</v>
          </cell>
          <cell r="P10" t="str">
            <v>18万元预付，38万元发货，3万元质保</v>
          </cell>
          <cell r="Q10">
            <v>59</v>
          </cell>
          <cell r="T10">
            <v>43822</v>
          </cell>
          <cell r="X10" t="str">
            <v>进行中</v>
          </cell>
          <cell r="Y10">
            <v>1</v>
          </cell>
          <cell r="Z10">
            <v>59</v>
          </cell>
          <cell r="AA10">
            <v>56</v>
          </cell>
          <cell r="AB10">
            <v>0.94915254237288105</v>
          </cell>
          <cell r="AC10">
            <v>3</v>
          </cell>
        </row>
        <row r="11">
          <cell r="C11" t="str">
            <v>CP20190242-0</v>
          </cell>
          <cell r="D11" t="str">
            <v>SGRZ190826004</v>
          </cell>
          <cell r="E11" t="str">
            <v>山东钢铁集团日照有限公司</v>
          </cell>
          <cell r="F11" t="str">
            <v>山东钢铁集团日照有限公司</v>
          </cell>
          <cell r="G11" t="str">
            <v>山东钢铁集团日照扭力杆装置19233</v>
          </cell>
          <cell r="H11">
            <v>23.6</v>
          </cell>
          <cell r="I11">
            <v>0.3</v>
          </cell>
          <cell r="J11">
            <v>7.08</v>
          </cell>
          <cell r="K11" t="str">
            <v>田继东</v>
          </cell>
          <cell r="L11" t="str">
            <v>东北大区</v>
          </cell>
          <cell r="M11">
            <v>43711</v>
          </cell>
          <cell r="N11">
            <v>43711</v>
          </cell>
          <cell r="O11">
            <v>43829</v>
          </cell>
          <cell r="P11" t="str">
            <v>90%发货，10%质保</v>
          </cell>
          <cell r="T11">
            <v>44158</v>
          </cell>
          <cell r="X11" t="str">
            <v>进行中</v>
          </cell>
          <cell r="Y11">
            <v>0.9</v>
          </cell>
          <cell r="Z11">
            <v>21.24</v>
          </cell>
          <cell r="AA11">
            <v>21.24</v>
          </cell>
          <cell r="AB11">
            <v>0.9</v>
          </cell>
          <cell r="AC11">
            <v>0</v>
          </cell>
        </row>
        <row r="12">
          <cell r="C12" t="str">
            <v>CP20190259-0</v>
          </cell>
          <cell r="D12" t="str">
            <v>NETC-2018-QT120-YP（备）-018</v>
          </cell>
          <cell r="E12" t="str">
            <v>中冶北方(大连)工程技术有限公司</v>
          </cell>
          <cell r="F12" t="str">
            <v>原平市华悦球团制造有限公司</v>
          </cell>
          <cell r="G12" t="str">
            <v>原平市华悦球团制造链篦机柔性传动装置19250</v>
          </cell>
          <cell r="H12">
            <v>52</v>
          </cell>
          <cell r="I12">
            <v>0.3</v>
          </cell>
          <cell r="J12">
            <v>15.6</v>
          </cell>
          <cell r="K12" t="str">
            <v>田继东</v>
          </cell>
          <cell r="L12" t="str">
            <v>东北大区</v>
          </cell>
          <cell r="M12">
            <v>43747</v>
          </cell>
          <cell r="N12">
            <v>43747</v>
          </cell>
          <cell r="O12">
            <v>43871</v>
          </cell>
          <cell r="P12" t="str">
            <v>10%预付，20%进度，20%发货，20%到
货验收，10%试车，10%投产，10%质保</v>
          </cell>
          <cell r="T12">
            <v>43920</v>
          </cell>
          <cell r="X12" t="str">
            <v>进行中</v>
          </cell>
          <cell r="Y12">
            <v>0.9</v>
          </cell>
          <cell r="Z12">
            <v>46.8</v>
          </cell>
          <cell r="AA12">
            <v>46.2</v>
          </cell>
          <cell r="AB12">
            <v>0.88846153846153897</v>
          </cell>
          <cell r="AC12">
            <v>0.60000000000000098</v>
          </cell>
        </row>
        <row r="13">
          <cell r="C13" t="str">
            <v>CP20190300-0</v>
          </cell>
          <cell r="D13" t="str">
            <v>NETC-2019-SJ
300-TH(备）-016</v>
          </cell>
          <cell r="E13" t="str">
            <v>中冶北方（大连）工程技
术有限公司</v>
          </cell>
          <cell r="F13" t="str">
            <v>河北太行钢铁</v>
          </cell>
          <cell r="G13" t="str">
            <v>河北太行钢铁烧结机柔性传
动装置19290</v>
          </cell>
          <cell r="H13">
            <v>170</v>
          </cell>
          <cell r="I13">
            <v>0.3</v>
          </cell>
          <cell r="J13">
            <v>51</v>
          </cell>
          <cell r="K13" t="str">
            <v>田继东</v>
          </cell>
          <cell r="L13" t="str">
            <v>东北大区</v>
          </cell>
          <cell r="M13">
            <v>43808</v>
          </cell>
          <cell r="N13">
            <v>43808</v>
          </cell>
          <cell r="O13">
            <v>43981</v>
          </cell>
          <cell r="P13" t="str">
            <v>10%预付，20%进度，20%发
货，10%到货，10%考核款，
30%投产款</v>
          </cell>
          <cell r="R13" t="str">
            <v>已完工</v>
          </cell>
          <cell r="S13" t="str">
            <v>是</v>
          </cell>
          <cell r="T13">
            <v>44035</v>
          </cell>
          <cell r="X13" t="str">
            <v>进行中</v>
          </cell>
          <cell r="Y13">
            <v>0.8</v>
          </cell>
          <cell r="Z13">
            <v>136</v>
          </cell>
          <cell r="AA13">
            <v>136</v>
          </cell>
          <cell r="AB13">
            <v>0.8</v>
          </cell>
          <cell r="AC13">
            <v>0</v>
          </cell>
        </row>
        <row r="14">
          <cell r="C14" t="str">
            <v>CP20200036-0</v>
          </cell>
          <cell r="D14" t="str">
            <v>LG/YX-BJ-021-
2020.02</v>
          </cell>
          <cell r="E14" t="str">
            <v>陕西龙门钢铁有限责任公司</v>
          </cell>
          <cell r="F14" t="str">
            <v>陕西龙门钢铁有限责任公司</v>
          </cell>
          <cell r="G14" t="str">
            <v>陕西龙门钢铁圆盘给料机及
回转支承20041</v>
          </cell>
          <cell r="H14">
            <v>37.200000000000003</v>
          </cell>
          <cell r="I14">
            <v>0.3</v>
          </cell>
          <cell r="J14">
            <v>11.16</v>
          </cell>
          <cell r="K14" t="str">
            <v>田继东</v>
          </cell>
          <cell r="L14" t="str">
            <v>东北大区</v>
          </cell>
          <cell r="M14">
            <v>43881</v>
          </cell>
          <cell r="N14">
            <v>43881</v>
          </cell>
          <cell r="O14">
            <v>44027</v>
          </cell>
          <cell r="P14" t="str">
            <v>90%发货，10%质保</v>
          </cell>
          <cell r="R14" t="str">
            <v>已完工</v>
          </cell>
          <cell r="S14" t="str">
            <v>是</v>
          </cell>
          <cell r="T14">
            <v>44034</v>
          </cell>
          <cell r="X14" t="str">
            <v>进行中</v>
          </cell>
          <cell r="Y14">
            <v>1</v>
          </cell>
          <cell r="Z14">
            <v>37.200000000000003</v>
          </cell>
          <cell r="AA14">
            <v>33.479999999999997</v>
          </cell>
          <cell r="AB14">
            <v>0.9</v>
          </cell>
          <cell r="AC14">
            <v>3.72000000000001</v>
          </cell>
        </row>
        <row r="15">
          <cell r="C15" t="str">
            <v>CP20200102-0</v>
          </cell>
          <cell r="D15" t="str">
            <v>TH2020052102
(YL）</v>
          </cell>
          <cell r="E15" t="str">
            <v>河北太行钢铁集团有限公司</v>
          </cell>
          <cell r="F15" t="str">
            <v>河北太行钢铁集团有限公司</v>
          </cell>
          <cell r="G15" t="str">
            <v>河北太行钢铁定量给料装置20108</v>
          </cell>
          <cell r="H15">
            <v>350</v>
          </cell>
          <cell r="I15">
            <v>0.3</v>
          </cell>
          <cell r="J15">
            <v>105</v>
          </cell>
          <cell r="K15" t="str">
            <v>田继东</v>
          </cell>
          <cell r="L15" t="str">
            <v>东北大区</v>
          </cell>
          <cell r="M15">
            <v>43970</v>
          </cell>
          <cell r="N15">
            <v>43970</v>
          </cell>
          <cell r="O15">
            <v>44074</v>
          </cell>
          <cell r="P15" t="str">
            <v>30%预付，50%发货，10%调
试，10%质保</v>
          </cell>
          <cell r="R15" t="str">
            <v>已完工</v>
          </cell>
          <cell r="S15" t="str">
            <v>是</v>
          </cell>
          <cell r="T15">
            <v>44092</v>
          </cell>
          <cell r="X15" t="str">
            <v>进行中</v>
          </cell>
          <cell r="Y15">
            <v>0.8</v>
          </cell>
          <cell r="Z15">
            <v>280</v>
          </cell>
          <cell r="AA15">
            <v>280</v>
          </cell>
          <cell r="AB15">
            <v>0.8</v>
          </cell>
          <cell r="AC15">
            <v>0</v>
          </cell>
        </row>
        <row r="16">
          <cell r="C16" t="str">
            <v>CP20200118-0</v>
          </cell>
          <cell r="D16" t="str">
            <v>LGSJYL-SC-004</v>
          </cell>
          <cell r="E16" t="str">
            <v>山东钢铁集团永锋临港有
限公司</v>
          </cell>
          <cell r="F16" t="str">
            <v>山东钢铁集团永锋临港有
限公司</v>
          </cell>
          <cell r="G16" t="str">
            <v>山东钢铁集团永锋原料场区域圆盘给料机20123</v>
          </cell>
          <cell r="H16">
            <v>574.6</v>
          </cell>
          <cell r="I16">
            <v>0.3</v>
          </cell>
          <cell r="J16">
            <v>172.38</v>
          </cell>
          <cell r="K16" t="str">
            <v>田继东</v>
          </cell>
          <cell r="L16" t="str">
            <v>东北大区</v>
          </cell>
          <cell r="M16">
            <v>43988</v>
          </cell>
          <cell r="N16">
            <v>43988</v>
          </cell>
          <cell r="O16">
            <v>44111</v>
          </cell>
          <cell r="P16" t="str">
            <v>30%预付，30%发货，30%调
试，10%质保</v>
          </cell>
          <cell r="R16" t="str">
            <v>已完工</v>
          </cell>
          <cell r="S16" t="str">
            <v>是</v>
          </cell>
          <cell r="T16">
            <v>44256</v>
          </cell>
          <cell r="X16" t="str">
            <v>进行中</v>
          </cell>
          <cell r="Y16">
            <v>0.9</v>
          </cell>
          <cell r="Z16">
            <v>517.14</v>
          </cell>
          <cell r="AA16">
            <v>504.45800000000003</v>
          </cell>
          <cell r="AB16">
            <v>0.87792899408283998</v>
          </cell>
          <cell r="AC16">
            <v>12.682</v>
          </cell>
        </row>
        <row r="17">
          <cell r="C17" t="str">
            <v>CP20200119-0</v>
          </cell>
          <cell r="D17" t="str">
            <v>LGSJSJ-SC-008</v>
          </cell>
          <cell r="E17" t="str">
            <v>山东钢铁集团永锋临港有
限公司</v>
          </cell>
          <cell r="F17" t="str">
            <v>山东钢铁集团永锋临港有
限公司</v>
          </cell>
          <cell r="G17" t="str">
            <v>山东钢铁集团永锋烧结区域圆盘给料机20124</v>
          </cell>
          <cell r="H17">
            <v>95.7</v>
          </cell>
          <cell r="I17">
            <v>0.3</v>
          </cell>
          <cell r="J17">
            <v>28.71</v>
          </cell>
          <cell r="K17" t="str">
            <v>田继东</v>
          </cell>
          <cell r="L17" t="str">
            <v>东北大区</v>
          </cell>
          <cell r="M17">
            <v>43988</v>
          </cell>
          <cell r="N17">
            <v>43988</v>
          </cell>
          <cell r="O17">
            <v>44111</v>
          </cell>
          <cell r="P17" t="str">
            <v>30%预付，30%发货，30%调
试，10%质保</v>
          </cell>
          <cell r="R17" t="str">
            <v>已完工</v>
          </cell>
          <cell r="S17" t="str">
            <v>是</v>
          </cell>
          <cell r="T17">
            <v>44216</v>
          </cell>
          <cell r="X17" t="str">
            <v>进行中</v>
          </cell>
          <cell r="Y17">
            <v>0.9</v>
          </cell>
          <cell r="Z17">
            <v>86.13</v>
          </cell>
          <cell r="AA17">
            <v>86.13</v>
          </cell>
          <cell r="AB17">
            <v>0.9</v>
          </cell>
          <cell r="AC17">
            <v>0</v>
          </cell>
        </row>
        <row r="18">
          <cell r="C18" t="str">
            <v>CP20200120-0</v>
          </cell>
          <cell r="D18" t="str">
            <v>LGSJQT-SC-009</v>
          </cell>
          <cell r="E18" t="str">
            <v>山东钢铁集团永锋临港有
限公司</v>
          </cell>
          <cell r="F18" t="str">
            <v>山东钢铁集团永锋临港有
限公司</v>
          </cell>
          <cell r="G18" t="str">
            <v>山东钢铁集团永锋球团区域圆盘给料机20125</v>
          </cell>
          <cell r="H18">
            <v>38.64</v>
          </cell>
          <cell r="I18">
            <v>0.3</v>
          </cell>
          <cell r="J18">
            <v>11.592000000000001</v>
          </cell>
          <cell r="K18" t="str">
            <v>田继东</v>
          </cell>
          <cell r="L18" t="str">
            <v>东北大区</v>
          </cell>
          <cell r="M18">
            <v>43988</v>
          </cell>
          <cell r="N18">
            <v>43988</v>
          </cell>
          <cell r="O18">
            <v>44111</v>
          </cell>
          <cell r="P18" t="str">
            <v>30%预付，30%发货，30%调
试，10%质保</v>
          </cell>
          <cell r="R18" t="str">
            <v>已完工</v>
          </cell>
          <cell r="S18" t="str">
            <v>是</v>
          </cell>
          <cell r="T18">
            <v>44216</v>
          </cell>
          <cell r="X18" t="str">
            <v>进行中</v>
          </cell>
          <cell r="Y18">
            <v>0.9</v>
          </cell>
          <cell r="Z18">
            <v>34.776000000000003</v>
          </cell>
          <cell r="AA18">
            <v>34.776000000000003</v>
          </cell>
          <cell r="AB18">
            <v>0.9</v>
          </cell>
          <cell r="AC18">
            <v>0</v>
          </cell>
        </row>
        <row r="19">
          <cell r="C19" t="str">
            <v>CP20200122-0</v>
          </cell>
          <cell r="D19" t="str">
            <v>NETC-2020-SJ4
50-RZ(备）-014</v>
          </cell>
          <cell r="E19" t="str">
            <v>中冶北方(大连)工程技术有限公司</v>
          </cell>
          <cell r="F19" t="str">
            <v>日照钢铁有限公司</v>
          </cell>
          <cell r="G19" t="str">
            <v>日照钢铁烧结机柔性传动装置20127</v>
          </cell>
          <cell r="H19">
            <v>168</v>
          </cell>
          <cell r="I19">
            <v>0.3</v>
          </cell>
          <cell r="J19">
            <v>50.4</v>
          </cell>
          <cell r="K19" t="str">
            <v>田继东</v>
          </cell>
          <cell r="L19" t="str">
            <v>东北大区</v>
          </cell>
          <cell r="M19">
            <v>43998</v>
          </cell>
          <cell r="N19">
            <v>43998</v>
          </cell>
          <cell r="O19">
            <v>44111</v>
          </cell>
          <cell r="P19" t="str">
            <v>10%预付，20%进度，30%发货，10%到货，10%调试，10%竣工，10%质保</v>
          </cell>
          <cell r="R19" t="str">
            <v>已完工</v>
          </cell>
          <cell r="S19" t="str">
            <v>是</v>
          </cell>
          <cell r="T19">
            <v>44398</v>
          </cell>
          <cell r="X19" t="str">
            <v>进行中</v>
          </cell>
          <cell r="Y19">
            <v>0.8</v>
          </cell>
          <cell r="Z19">
            <v>134.4</v>
          </cell>
          <cell r="AA19">
            <v>117.6</v>
          </cell>
          <cell r="AB19">
            <v>0.7</v>
          </cell>
          <cell r="AC19">
            <v>16.8</v>
          </cell>
        </row>
        <row r="20">
          <cell r="C20" t="str">
            <v>CP20200123-0</v>
          </cell>
          <cell r="D20" t="str">
            <v>NETC-2020-SJ4
50-RZ(备）-022</v>
          </cell>
          <cell r="E20" t="str">
            <v>中冶北方(大连)工程技术有限公司</v>
          </cell>
          <cell r="F20" t="str">
            <v>日照钢铁有限公司</v>
          </cell>
          <cell r="G20" t="str">
            <v>日照钢铁圆盘给料机20128</v>
          </cell>
          <cell r="H20">
            <v>150</v>
          </cell>
          <cell r="I20">
            <v>0.3</v>
          </cell>
          <cell r="J20">
            <v>45</v>
          </cell>
          <cell r="K20" t="str">
            <v>田继东</v>
          </cell>
          <cell r="L20" t="str">
            <v>东北大区</v>
          </cell>
          <cell r="M20">
            <v>43998</v>
          </cell>
          <cell r="N20">
            <v>43998</v>
          </cell>
          <cell r="O20">
            <v>44111</v>
          </cell>
          <cell r="P20" t="str">
            <v>10%预付，20%进度，30%发货，10%到货，10%调试，10%竣工，10%质保</v>
          </cell>
          <cell r="R20" t="str">
            <v>已完工</v>
          </cell>
          <cell r="S20" t="str">
            <v>是</v>
          </cell>
          <cell r="T20">
            <v>44270</v>
          </cell>
          <cell r="X20" t="str">
            <v>进行中</v>
          </cell>
          <cell r="Y20">
            <v>0.8</v>
          </cell>
          <cell r="Z20">
            <v>120</v>
          </cell>
          <cell r="AA20">
            <v>105</v>
          </cell>
          <cell r="AB20">
            <v>0.7</v>
          </cell>
          <cell r="AC20">
            <v>15</v>
          </cell>
        </row>
        <row r="21">
          <cell r="C21" t="str">
            <v>CP20200129-0</v>
          </cell>
          <cell r="D21" t="str">
            <v>ZY20200522-001</v>
          </cell>
          <cell r="E21" t="str">
            <v>山东铸友机床有限公司</v>
          </cell>
          <cell r="F21" t="str">
            <v>山东铸友机床有限公司</v>
          </cell>
          <cell r="G21" t="str">
            <v>山东铸友机床高炉料车卷扬机等20134</v>
          </cell>
          <cell r="H21">
            <v>107</v>
          </cell>
          <cell r="I21">
            <v>0.3</v>
          </cell>
          <cell r="J21">
            <v>32.1</v>
          </cell>
          <cell r="K21" t="str">
            <v>田继东</v>
          </cell>
          <cell r="L21" t="str">
            <v>东北大区</v>
          </cell>
          <cell r="M21">
            <v>44000</v>
          </cell>
          <cell r="N21">
            <v>44000</v>
          </cell>
          <cell r="O21">
            <v>44132</v>
          </cell>
          <cell r="P21" t="str">
            <v>30%预付，50%发货，10%调试
，10%质保</v>
          </cell>
          <cell r="R21" t="str">
            <v>已完工</v>
          </cell>
          <cell r="S21" t="str">
            <v>是</v>
          </cell>
          <cell r="T21">
            <v>44181</v>
          </cell>
          <cell r="X21" t="str">
            <v>进行中</v>
          </cell>
          <cell r="Y21">
            <v>0.8</v>
          </cell>
          <cell r="Z21">
            <v>85.6</v>
          </cell>
          <cell r="AA21">
            <v>85.6</v>
          </cell>
          <cell r="AB21">
            <v>0.8</v>
          </cell>
          <cell r="AC21">
            <v>0</v>
          </cell>
        </row>
        <row r="22">
          <cell r="C22" t="str">
            <v>CP20200244-0</v>
          </cell>
          <cell r="D22" t="str">
            <v>XGIM-2020091701</v>
          </cell>
          <cell r="E22" t="str">
            <v>莱芜钢铁集团银山型钢有限公司</v>
          </cell>
          <cell r="F22" t="str">
            <v>莱芜钢铁集团银山型钢有限公司</v>
          </cell>
          <cell r="G22" t="str">
            <v>莱芜钢铁集团银山型钢非标行星齿轮减速机20245</v>
          </cell>
          <cell r="H22">
            <v>54</v>
          </cell>
          <cell r="I22">
            <v>0.3</v>
          </cell>
          <cell r="J22">
            <v>16.2</v>
          </cell>
          <cell r="K22" t="str">
            <v>田继东</v>
          </cell>
          <cell r="L22" t="str">
            <v>东北大区</v>
          </cell>
          <cell r="M22">
            <v>44091</v>
          </cell>
          <cell r="N22">
            <v>44091</v>
          </cell>
          <cell r="O22">
            <v>44227</v>
          </cell>
          <cell r="P22" t="str">
            <v>22%预付，78%发货</v>
          </cell>
          <cell r="R22" t="str">
            <v>已完工</v>
          </cell>
          <cell r="S22" t="str">
            <v>是</v>
          </cell>
          <cell r="T22">
            <v>44557</v>
          </cell>
          <cell r="X22" t="str">
            <v>进行中</v>
          </cell>
          <cell r="Y22">
            <v>1</v>
          </cell>
          <cell r="Z22">
            <v>54</v>
          </cell>
          <cell r="AA22">
            <v>40</v>
          </cell>
          <cell r="AB22">
            <v>0.74074074074074103</v>
          </cell>
          <cell r="AC22">
            <v>14</v>
          </cell>
        </row>
        <row r="23">
          <cell r="C23" t="str">
            <v>CP20210031-0</v>
          </cell>
          <cell r="D23" t="str">
            <v>AP21100058</v>
          </cell>
          <cell r="E23" t="str">
            <v>西王金属科技有限公司</v>
          </cell>
          <cell r="F23" t="str">
            <v>西王金属科技有限公司</v>
          </cell>
          <cell r="G23" t="str">
            <v>西王金属科技卷扬机减速机等备件21031</v>
          </cell>
          <cell r="H23">
            <v>68</v>
          </cell>
          <cell r="I23">
            <v>0.3</v>
          </cell>
          <cell r="J23">
            <v>20.399999999999999</v>
          </cell>
          <cell r="K23" t="str">
            <v>田继东</v>
          </cell>
          <cell r="L23" t="str">
            <v>东北大区</v>
          </cell>
          <cell r="M23">
            <v>44206</v>
          </cell>
          <cell r="N23">
            <v>44206</v>
          </cell>
          <cell r="O23">
            <v>44357</v>
          </cell>
          <cell r="P23" t="str">
            <v>30%预付，70%发货</v>
          </cell>
          <cell r="R23" t="str">
            <v>未完工</v>
          </cell>
          <cell r="S23" t="str">
            <v>否</v>
          </cell>
          <cell r="X23" t="str">
            <v>进行中</v>
          </cell>
          <cell r="Y23">
            <v>0.3</v>
          </cell>
          <cell r="Z23">
            <v>20.399999999999999</v>
          </cell>
          <cell r="AA23">
            <v>20.399999999999999</v>
          </cell>
          <cell r="AB23">
            <v>0.3</v>
          </cell>
          <cell r="AC23">
            <v>0</v>
          </cell>
        </row>
        <row r="24">
          <cell r="C24" t="str">
            <v>CP20210049-0</v>
          </cell>
          <cell r="D24" t="str">
            <v>TH2021012701(JH)</v>
          </cell>
          <cell r="E24" t="str">
            <v>河北太行钢铁集团有限公司</v>
          </cell>
          <cell r="F24" t="str">
            <v>河北太行钢铁集团有限公司</v>
          </cell>
          <cell r="G24" t="str">
            <v>河北太行钢铁焦化圆盘给料机21048</v>
          </cell>
          <cell r="H24">
            <v>589.99680000000001</v>
          </cell>
          <cell r="I24">
            <v>0.3</v>
          </cell>
          <cell r="J24">
            <v>176.99904000000001</v>
          </cell>
          <cell r="K24" t="str">
            <v>田继东</v>
          </cell>
          <cell r="L24" t="str">
            <v>东北大区</v>
          </cell>
          <cell r="M24">
            <v>44219</v>
          </cell>
          <cell r="N24">
            <v>44219</v>
          </cell>
          <cell r="O24">
            <v>44409</v>
          </cell>
          <cell r="P24" t="str">
            <v>30%预付，40%发货，20%调
试，10%质保</v>
          </cell>
          <cell r="R24" t="str">
            <v>已完工</v>
          </cell>
          <cell r="S24" t="str">
            <v>是</v>
          </cell>
          <cell r="T24">
            <v>44448</v>
          </cell>
          <cell r="X24" t="str">
            <v>进行中</v>
          </cell>
          <cell r="Y24">
            <v>0.7</v>
          </cell>
          <cell r="Z24">
            <v>412.99776000000003</v>
          </cell>
          <cell r="AA24">
            <v>416.99</v>
          </cell>
          <cell r="AB24">
            <v>0.70676654517448201</v>
          </cell>
          <cell r="AC24">
            <v>-3.9922400000000402</v>
          </cell>
        </row>
        <row r="25">
          <cell r="C25" t="str">
            <v>CP20210050-0</v>
          </cell>
          <cell r="D25" t="str">
            <v>TH2021012809(SJ)</v>
          </cell>
          <cell r="E25" t="str">
            <v>河北太行钢铁集团有限公司</v>
          </cell>
          <cell r="F25" t="str">
            <v>河北太行钢铁集团有限公司</v>
          </cell>
          <cell r="G25" t="str">
            <v>河北太行钢铁烧结机柔性传动备件21049</v>
          </cell>
          <cell r="H25">
            <v>86.5</v>
          </cell>
          <cell r="I25">
            <v>0.3</v>
          </cell>
          <cell r="J25">
            <v>25.95</v>
          </cell>
          <cell r="K25" t="str">
            <v>田继东</v>
          </cell>
          <cell r="L25" t="str">
            <v>东北大区</v>
          </cell>
          <cell r="M25">
            <v>44220</v>
          </cell>
          <cell r="N25">
            <v>44220</v>
          </cell>
          <cell r="O25">
            <v>44367</v>
          </cell>
          <cell r="P25" t="str">
            <v>30%预付，65%发货，5%质保</v>
          </cell>
          <cell r="R25" t="str">
            <v>已完工</v>
          </cell>
          <cell r="S25" t="str">
            <v>是</v>
          </cell>
          <cell r="T25">
            <v>44433</v>
          </cell>
          <cell r="X25" t="str">
            <v>进行中</v>
          </cell>
          <cell r="Y25">
            <v>0.95</v>
          </cell>
          <cell r="Z25">
            <v>82.174999999999997</v>
          </cell>
          <cell r="AA25">
            <v>82.174999999999997</v>
          </cell>
          <cell r="AB25">
            <v>0.95</v>
          </cell>
          <cell r="AC25">
            <v>0</v>
          </cell>
        </row>
        <row r="26">
          <cell r="C26" t="str">
            <v>CP20210054-0</v>
          </cell>
          <cell r="D26" t="str">
            <v>LG/YX-BJ-062-
2021.01</v>
          </cell>
          <cell r="E26" t="str">
            <v>陕西龙门钢铁有限责任公司</v>
          </cell>
          <cell r="F26" t="str">
            <v>陕西龙门钢铁有限责任公司</v>
          </cell>
          <cell r="G26" t="str">
            <v>陕西龙门钢铁圆盘给料机减速机21053</v>
          </cell>
          <cell r="H26">
            <v>3.5</v>
          </cell>
          <cell r="I26">
            <v>0.3</v>
          </cell>
          <cell r="J26">
            <v>1.05</v>
          </cell>
          <cell r="K26" t="str">
            <v>田继东</v>
          </cell>
          <cell r="L26" t="str">
            <v>东北大区</v>
          </cell>
          <cell r="M26">
            <v>44214</v>
          </cell>
          <cell r="N26">
            <v>44214</v>
          </cell>
          <cell r="O26">
            <v>44316</v>
          </cell>
          <cell r="P26" t="str">
            <v>95%发货，5%质保</v>
          </cell>
          <cell r="R26" t="str">
            <v>已完工</v>
          </cell>
          <cell r="S26" t="str">
            <v>是</v>
          </cell>
          <cell r="T26">
            <v>44433</v>
          </cell>
          <cell r="X26" t="str">
            <v>进行中</v>
          </cell>
          <cell r="Y26">
            <v>1</v>
          </cell>
          <cell r="Z26">
            <v>3.5</v>
          </cell>
          <cell r="AA26">
            <v>3.3250000000000002</v>
          </cell>
          <cell r="AB26">
            <v>0.95</v>
          </cell>
          <cell r="AC26">
            <v>0.17499999999999999</v>
          </cell>
        </row>
        <row r="27">
          <cell r="C27" t="str">
            <v>CP20210019-0</v>
          </cell>
          <cell r="D27" t="str">
            <v>NETC-2020-SJ318-TX(备注）-017</v>
          </cell>
          <cell r="E27" t="str">
            <v>中冶北方（大连）工程技术有限公司</v>
          </cell>
          <cell r="F27" t="str">
            <v>河北天柱钢铁集团有限公司</v>
          </cell>
          <cell r="G27" t="str">
            <v>河北天柱烧结机柔性传动21019</v>
          </cell>
          <cell r="H27">
            <v>142</v>
          </cell>
          <cell r="I27">
            <v>0.3</v>
          </cell>
          <cell r="J27">
            <v>42.6</v>
          </cell>
          <cell r="K27" t="str">
            <v>田继东</v>
          </cell>
          <cell r="L27" t="str">
            <v>东北大区</v>
          </cell>
          <cell r="M27">
            <v>44174</v>
          </cell>
          <cell r="N27">
            <v>44174</v>
          </cell>
          <cell r="O27">
            <v>44306</v>
          </cell>
          <cell r="P27" t="str">
            <v>10%预付，20%进度，20%发
货，10%到货，10%调试，20%运行</v>
          </cell>
          <cell r="R27" t="str">
            <v>已完工</v>
          </cell>
          <cell r="S27" t="str">
            <v>是</v>
          </cell>
          <cell r="T27">
            <v>44551</v>
          </cell>
          <cell r="X27" t="str">
            <v>完成</v>
          </cell>
          <cell r="Y27">
            <v>0.6</v>
          </cell>
          <cell r="Z27">
            <v>85.2</v>
          </cell>
          <cell r="AA27">
            <v>85.2</v>
          </cell>
          <cell r="AB27">
            <v>0.6</v>
          </cell>
          <cell r="AC27">
            <v>0</v>
          </cell>
        </row>
        <row r="28">
          <cell r="C28" t="str">
            <v>CP20210052-0</v>
          </cell>
          <cell r="D28" t="str">
            <v>NETC-2020-SJ450-KG（备）-012</v>
          </cell>
          <cell r="E28" t="str">
            <v>中冶北方(大连)工程技术有限公司</v>
          </cell>
          <cell r="F28" t="str">
            <v>武钢集团昆明钢铁股份有限公司</v>
          </cell>
          <cell r="G28" t="str">
            <v>武钢集团昆明钢铁烧结机柔性传动装置21051</v>
          </cell>
          <cell r="H28">
            <v>128</v>
          </cell>
          <cell r="I28">
            <v>0.3</v>
          </cell>
          <cell r="J28">
            <v>38.4</v>
          </cell>
          <cell r="K28" t="str">
            <v>田继东</v>
          </cell>
          <cell r="L28" t="str">
            <v>东北大区</v>
          </cell>
          <cell r="M28">
            <v>44223</v>
          </cell>
          <cell r="N28">
            <v>44223</v>
          </cell>
          <cell r="O28">
            <v>44409</v>
          </cell>
          <cell r="P28" t="str">
            <v>10%预付，20%进度，30%发
货，20%到货，10%考核，10%质保</v>
          </cell>
          <cell r="R28" t="str">
            <v>已完工</v>
          </cell>
          <cell r="S28" t="str">
            <v>是</v>
          </cell>
          <cell r="T28">
            <v>44466</v>
          </cell>
          <cell r="X28" t="str">
            <v>进行中</v>
          </cell>
          <cell r="Y28">
            <v>0.8</v>
          </cell>
          <cell r="Z28">
            <v>102.4</v>
          </cell>
          <cell r="AA28">
            <v>102.4</v>
          </cell>
          <cell r="AB28">
            <v>0.8</v>
          </cell>
          <cell r="AC28">
            <v>0</v>
          </cell>
        </row>
        <row r="29">
          <cell r="C29" t="str">
            <v>CP20210114-0</v>
          </cell>
          <cell r="D29" t="str">
            <v>201312-2021-G2530E2021002-NE014</v>
          </cell>
          <cell r="E29" t="str">
            <v>中冶东方工程技术有限公司</v>
          </cell>
          <cell r="F29" t="str">
            <v>福建三宝钢铁有限公司</v>
          </cell>
          <cell r="G29" t="str">
            <v>福建三宝料车卷扬机21112</v>
          </cell>
          <cell r="H29">
            <v>235</v>
          </cell>
          <cell r="I29">
            <v>0.3</v>
          </cell>
          <cell r="J29">
            <v>70.5</v>
          </cell>
          <cell r="K29" t="str">
            <v>田继东</v>
          </cell>
          <cell r="L29" t="str">
            <v>东北大区</v>
          </cell>
          <cell r="M29">
            <v>44315</v>
          </cell>
          <cell r="N29">
            <v>44315</v>
          </cell>
          <cell r="O29">
            <v>44407</v>
          </cell>
          <cell r="P29" t="str">
            <v>10%预付，30%进度，30%发
货，20%调试，10%质保</v>
          </cell>
          <cell r="R29" t="str">
            <v>已完工</v>
          </cell>
          <cell r="S29" t="str">
            <v>是</v>
          </cell>
          <cell r="T29">
            <v>44428</v>
          </cell>
          <cell r="X29" t="str">
            <v>进行中</v>
          </cell>
          <cell r="Y29">
            <v>0.8</v>
          </cell>
          <cell r="Z29">
            <v>188</v>
          </cell>
          <cell r="AA29">
            <v>188</v>
          </cell>
          <cell r="AB29">
            <v>0.8</v>
          </cell>
          <cell r="AC29">
            <v>0</v>
          </cell>
        </row>
        <row r="30">
          <cell r="C30" t="str">
            <v>CP20210115-0</v>
          </cell>
          <cell r="D30" t="str">
            <v>201312-2021-GFE2021045000-NE018</v>
          </cell>
          <cell r="E30" t="str">
            <v>中冶东方工程技术有限公司</v>
          </cell>
          <cell r="F30" t="str">
            <v>安钢集团信阳钢铁有限责任公司</v>
          </cell>
          <cell r="G30" t="str">
            <v>安钢集团信阳钢铁料车卷扬机等21113</v>
          </cell>
          <cell r="H30">
            <v>305</v>
          </cell>
          <cell r="I30">
            <v>0.3</v>
          </cell>
          <cell r="J30">
            <v>91.5</v>
          </cell>
          <cell r="K30" t="str">
            <v>田继东</v>
          </cell>
          <cell r="L30" t="str">
            <v>东北大区</v>
          </cell>
          <cell r="M30">
            <v>44326</v>
          </cell>
          <cell r="N30">
            <v>44326</v>
          </cell>
          <cell r="O30">
            <v>44439</v>
          </cell>
          <cell r="P30" t="str">
            <v>10%预付，20%进度，30%发
货，30%调试，10%质保</v>
          </cell>
          <cell r="R30" t="str">
            <v>已完工</v>
          </cell>
          <cell r="S30" t="str">
            <v>是</v>
          </cell>
          <cell r="T30">
            <v>44497</v>
          </cell>
          <cell r="X30" t="str">
            <v>进行中</v>
          </cell>
          <cell r="Y30">
            <v>0.6</v>
          </cell>
          <cell r="Z30">
            <v>183</v>
          </cell>
          <cell r="AA30">
            <v>183</v>
          </cell>
          <cell r="AB30">
            <v>0.6</v>
          </cell>
          <cell r="AC30">
            <v>0</v>
          </cell>
        </row>
        <row r="31">
          <cell r="C31" t="str">
            <v>CP20210150-0</v>
          </cell>
          <cell r="D31" t="str">
            <v>LLGT-GYHT-2021060501012</v>
          </cell>
          <cell r="E31" t="str">
            <v>山东鲁丽钢铁有限公司</v>
          </cell>
          <cell r="F31" t="str">
            <v>山东鲁丽钢铁有限公司</v>
          </cell>
          <cell r="G31" t="str">
            <v>山东鲁丽钢铁圆盘给料机备件21148</v>
          </cell>
          <cell r="H31">
            <v>21.8</v>
          </cell>
          <cell r="I31">
            <v>0.3</v>
          </cell>
          <cell r="J31">
            <v>6.54</v>
          </cell>
          <cell r="K31" t="str">
            <v>田继东</v>
          </cell>
          <cell r="L31" t="str">
            <v>东北大区</v>
          </cell>
          <cell r="M31">
            <v>44352</v>
          </cell>
          <cell r="N31">
            <v>44352</v>
          </cell>
          <cell r="O31">
            <v>44489</v>
          </cell>
          <cell r="P31" t="str">
            <v>30%预付，70%发货</v>
          </cell>
          <cell r="R31" t="str">
            <v>未完工</v>
          </cell>
          <cell r="S31" t="str">
            <v>否</v>
          </cell>
          <cell r="X31" t="str">
            <v>进行中</v>
          </cell>
          <cell r="Y31">
            <v>0.3</v>
          </cell>
          <cell r="Z31">
            <v>6.54</v>
          </cell>
          <cell r="AA31">
            <v>6.54</v>
          </cell>
          <cell r="AB31">
            <v>0.3</v>
          </cell>
          <cell r="AC31">
            <v>0</v>
          </cell>
        </row>
        <row r="32">
          <cell r="C32" t="str">
            <v>CP20210176-0</v>
          </cell>
          <cell r="D32" t="str">
            <v>SGRZ210716018</v>
          </cell>
          <cell r="E32" t="str">
            <v>山东钢铁集团日照有限公司</v>
          </cell>
          <cell r="F32" t="str">
            <v>山东钢铁集团日照有限公司</v>
          </cell>
          <cell r="G32" t="str">
            <v>山东钢铁集团日照烧结机主传动扭力杆装置21172</v>
          </cell>
          <cell r="H32">
            <v>23.6</v>
          </cell>
          <cell r="I32">
            <v>0.3</v>
          </cell>
          <cell r="J32">
            <v>7.08</v>
          </cell>
          <cell r="K32" t="str">
            <v>田继东</v>
          </cell>
          <cell r="L32" t="str">
            <v>东北大区</v>
          </cell>
          <cell r="M32">
            <v>44406</v>
          </cell>
          <cell r="N32">
            <v>44406</v>
          </cell>
          <cell r="O32">
            <v>44520</v>
          </cell>
          <cell r="P32" t="str">
            <v>90%发货，10%质保</v>
          </cell>
          <cell r="R32" t="str">
            <v>未完工</v>
          </cell>
          <cell r="S32" t="str">
            <v>否</v>
          </cell>
          <cell r="X32" t="str">
            <v>进行中</v>
          </cell>
          <cell r="Y32">
            <v>0.9</v>
          </cell>
          <cell r="Z32">
            <v>21.24</v>
          </cell>
          <cell r="AA32">
            <v>21.24</v>
          </cell>
          <cell r="AB32">
            <v>0.9</v>
          </cell>
          <cell r="AC32">
            <v>0</v>
          </cell>
        </row>
        <row r="33">
          <cell r="C33" t="str">
            <v>CP20220007-0</v>
          </cell>
          <cell r="D33" t="str">
            <v>NETC-2021-SJ450-TH(备)-010</v>
          </cell>
          <cell r="E33" t="str">
            <v>中冶北方（大连）工程技术有限公司</v>
          </cell>
          <cell r="F33" t="str">
            <v>河北太行钢铁集团有限公司</v>
          </cell>
          <cell r="G33" t="str">
            <v>中冶北方-河北太行钢铁二期烧结机柔性传动22007</v>
          </cell>
          <cell r="H33">
            <v>95</v>
          </cell>
          <cell r="I33">
            <v>0.3</v>
          </cell>
          <cell r="J33">
            <v>28.5</v>
          </cell>
          <cell r="K33" t="str">
            <v>田继东</v>
          </cell>
          <cell r="L33" t="str">
            <v>东北大区</v>
          </cell>
          <cell r="M33">
            <v>44539</v>
          </cell>
          <cell r="N33">
            <v>44539</v>
          </cell>
          <cell r="O33">
            <v>44706</v>
          </cell>
          <cell r="P33" t="str">
            <v>10%预付，20%进度，30%发货，
10%到货，20%调试，10%质保</v>
          </cell>
          <cell r="R33" t="str">
            <v>已完工</v>
          </cell>
          <cell r="S33" t="str">
            <v>是</v>
          </cell>
          <cell r="T33">
            <v>44858</v>
          </cell>
          <cell r="X33" t="str">
            <v>进行中</v>
          </cell>
          <cell r="Y33">
            <v>0.7</v>
          </cell>
          <cell r="Z33">
            <v>66.5</v>
          </cell>
          <cell r="AA33">
            <v>66.5</v>
          </cell>
          <cell r="AB33">
            <v>0.7</v>
          </cell>
          <cell r="AC33">
            <v>0</v>
          </cell>
        </row>
        <row r="34">
          <cell r="C34" t="str">
            <v>CP20210228-0</v>
          </cell>
          <cell r="D34" t="str">
            <v>NETC-2021-SJ300-JY(备）-043</v>
          </cell>
          <cell r="E34" t="str">
            <v>中冶北方（大连）工程技术有限公司</v>
          </cell>
          <cell r="F34" t="str">
            <v>河南济源钢铁（集团）有限
公司</v>
          </cell>
          <cell r="G34" t="str">
            <v>中冶北方（大连）-河南济源钢铁二期烧结机柔性传动21223</v>
          </cell>
          <cell r="H34">
            <v>76</v>
          </cell>
          <cell r="I34">
            <v>0.3</v>
          </cell>
          <cell r="J34">
            <v>22.8</v>
          </cell>
          <cell r="K34" t="str">
            <v>田继东</v>
          </cell>
          <cell r="L34" t="str">
            <v>东北大区</v>
          </cell>
          <cell r="M34">
            <v>44515</v>
          </cell>
          <cell r="N34">
            <v>44515</v>
          </cell>
          <cell r="O34">
            <v>44620</v>
          </cell>
          <cell r="P34" t="str">
            <v>15%预付，15%进度，30%发货，
10%到货，20%调试，10%质保</v>
          </cell>
          <cell r="R34" t="str">
            <v>已完工</v>
          </cell>
          <cell r="S34" t="str">
            <v>是</v>
          </cell>
          <cell r="T34">
            <v>44653</v>
          </cell>
          <cell r="X34" t="str">
            <v>进行中</v>
          </cell>
          <cell r="Y34">
            <v>0.7</v>
          </cell>
          <cell r="Z34">
            <v>53.2</v>
          </cell>
          <cell r="AA34">
            <v>53.2</v>
          </cell>
          <cell r="AB34">
            <v>0.7</v>
          </cell>
          <cell r="AC34">
            <v>0</v>
          </cell>
        </row>
        <row r="35">
          <cell r="C35" t="str">
            <v>CP20210229-0</v>
          </cell>
          <cell r="D35" t="str">
            <v>NETC-2021-SJ300-JY(备）-033</v>
          </cell>
          <cell r="E35" t="str">
            <v>中冶北方（大连）工程技术有限公司</v>
          </cell>
          <cell r="F35" t="str">
            <v>河南济源钢铁（集团）有限
公司</v>
          </cell>
          <cell r="G35" t="str">
            <v>中冶北方（大连）-河南济源钢铁圆盘给料机21224</v>
          </cell>
          <cell r="H35">
            <v>92.4</v>
          </cell>
          <cell r="I35">
            <v>0.3</v>
          </cell>
          <cell r="J35">
            <v>27.72</v>
          </cell>
          <cell r="K35" t="str">
            <v>田继东</v>
          </cell>
          <cell r="L35" t="str">
            <v>东北大区</v>
          </cell>
          <cell r="M35">
            <v>44515</v>
          </cell>
          <cell r="N35">
            <v>44515</v>
          </cell>
          <cell r="O35">
            <v>44620</v>
          </cell>
          <cell r="P35" t="str">
            <v>15%预付，15%进度，30%发货，
10%到货，20%调试，10%质保</v>
          </cell>
          <cell r="R35" t="str">
            <v>已完工</v>
          </cell>
          <cell r="S35" t="str">
            <v>是</v>
          </cell>
          <cell r="T35">
            <v>44637</v>
          </cell>
          <cell r="X35" t="str">
            <v>进行中</v>
          </cell>
          <cell r="Y35">
            <v>0.7</v>
          </cell>
          <cell r="Z35">
            <v>64.680000000000007</v>
          </cell>
          <cell r="AA35">
            <v>64.680000000000007</v>
          </cell>
          <cell r="AB35">
            <v>0.7</v>
          </cell>
          <cell r="AC35">
            <v>0</v>
          </cell>
        </row>
        <row r="36">
          <cell r="C36" t="str">
            <v>CP20220024-0</v>
          </cell>
          <cell r="E36" t="str">
            <v>吉林建龙钢铁有限责任公司</v>
          </cell>
          <cell r="F36" t="str">
            <v>吉林建龙钢铁有限责任公司</v>
          </cell>
          <cell r="G36" t="str">
            <v>吉林建龙焦化圆盘给料机22023</v>
          </cell>
          <cell r="H36">
            <v>90.4</v>
          </cell>
          <cell r="I36">
            <v>0.3</v>
          </cell>
          <cell r="J36">
            <v>27.12</v>
          </cell>
          <cell r="K36" t="str">
            <v>田继东</v>
          </cell>
          <cell r="L36" t="str">
            <v>东北大区</v>
          </cell>
          <cell r="M36">
            <v>44090</v>
          </cell>
          <cell r="N36">
            <v>44090</v>
          </cell>
          <cell r="O36">
            <v>44722</v>
          </cell>
          <cell r="P36" t="str">
            <v>30%预付，60%发货，10%质保</v>
          </cell>
          <cell r="R36" t="str">
            <v>已完工</v>
          </cell>
          <cell r="S36" t="str">
            <v>是</v>
          </cell>
          <cell r="T36">
            <v>44806</v>
          </cell>
          <cell r="X36" t="str">
            <v>进行中</v>
          </cell>
          <cell r="Y36">
            <v>0.9</v>
          </cell>
          <cell r="Z36">
            <v>81.36</v>
          </cell>
          <cell r="AA36">
            <v>81.36</v>
          </cell>
          <cell r="AB36">
            <v>0.9</v>
          </cell>
          <cell r="AC36">
            <v>0</v>
          </cell>
        </row>
        <row r="37">
          <cell r="C37" t="str">
            <v>CP20220008-0</v>
          </cell>
          <cell r="E37" t="str">
            <v>中钢设备有限公司</v>
          </cell>
          <cell r="F37" t="str">
            <v>旭阳伟山新能源（印尼）有限公司</v>
          </cell>
          <cell r="G37" t="str">
            <v>中钢设备-旭阳伟山工程焦化圆盘给料机22008</v>
          </cell>
          <cell r="H37">
            <v>452.65</v>
          </cell>
          <cell r="I37">
            <v>0.3</v>
          </cell>
          <cell r="J37">
            <v>135.79499999999999</v>
          </cell>
          <cell r="K37" t="str">
            <v>田继东</v>
          </cell>
          <cell r="L37" t="str">
            <v>东北大区</v>
          </cell>
          <cell r="M37">
            <v>44546</v>
          </cell>
          <cell r="N37">
            <v>44546</v>
          </cell>
          <cell r="O37">
            <v>44732</v>
          </cell>
          <cell r="P37" t="str">
            <v>10%预付，10%进度，20%发货，
10%到货款，20%调试，20%投产，10%质保</v>
          </cell>
          <cell r="R37" t="str">
            <v>已完工</v>
          </cell>
          <cell r="S37" t="str">
            <v>是</v>
          </cell>
          <cell r="T37">
            <v>44756</v>
          </cell>
          <cell r="X37" t="str">
            <v>进行中</v>
          </cell>
          <cell r="Y37">
            <v>0.5</v>
          </cell>
          <cell r="Z37">
            <v>226.32499999999999</v>
          </cell>
          <cell r="AA37">
            <v>226.32499999999999</v>
          </cell>
          <cell r="AB37">
            <v>0.5</v>
          </cell>
          <cell r="AC37">
            <v>0</v>
          </cell>
        </row>
        <row r="38">
          <cell r="C38" t="str">
            <v>CP20220056-0</v>
          </cell>
          <cell r="D38" t="str">
            <v>NETC-2021-SJ450-TH（备）-037</v>
          </cell>
          <cell r="E38" t="str">
            <v>中冶北方（大连）工程技术有限公司</v>
          </cell>
          <cell r="F38" t="str">
            <v>河北太行钢铁集团有限公司</v>
          </cell>
          <cell r="G38" t="str">
            <v>中冶北方（大连）工程-河北太行钢二期烧结圆盘给料机22054</v>
          </cell>
          <cell r="H38">
            <v>180</v>
          </cell>
          <cell r="I38">
            <v>0.3</v>
          </cell>
          <cell r="J38">
            <v>54</v>
          </cell>
          <cell r="K38" t="str">
            <v>田继东</v>
          </cell>
          <cell r="L38" t="str">
            <v>东北大区</v>
          </cell>
          <cell r="M38">
            <v>44631</v>
          </cell>
          <cell r="N38">
            <v>44631</v>
          </cell>
          <cell r="O38">
            <v>44711</v>
          </cell>
          <cell r="P38" t="str">
            <v>10%预付，20%进度，30%发货，
10%到货，30%调试</v>
          </cell>
          <cell r="R38" t="str">
            <v>已完工</v>
          </cell>
          <cell r="S38" t="str">
            <v>是</v>
          </cell>
          <cell r="T38">
            <v>44858</v>
          </cell>
          <cell r="X38" t="str">
            <v>进行中</v>
          </cell>
          <cell r="Y38">
            <v>0.7</v>
          </cell>
          <cell r="Z38">
            <v>126</v>
          </cell>
          <cell r="AA38">
            <v>126</v>
          </cell>
          <cell r="AB38">
            <v>0.7</v>
          </cell>
          <cell r="AC38">
            <v>0</v>
          </cell>
        </row>
        <row r="39">
          <cell r="C39" t="str">
            <v>CP20220068-0</v>
          </cell>
          <cell r="D39" t="str">
            <v>HT(GT)-2022-0008-FB-M016</v>
          </cell>
          <cell r="E39" t="str">
            <v>中冶华天工程技术有限公
司</v>
          </cell>
          <cell r="F39" t="str">
            <v>安徽长江钢铁股份有限公司</v>
          </cell>
          <cell r="G39" t="str">
            <v>中冶华天-安徽长江钢铁料车卷扬机22066</v>
          </cell>
          <cell r="H39">
            <v>180</v>
          </cell>
          <cell r="I39">
            <v>0.3</v>
          </cell>
          <cell r="J39">
            <v>54</v>
          </cell>
          <cell r="K39" t="str">
            <v>田继东</v>
          </cell>
          <cell r="L39" t="str">
            <v>东北大区</v>
          </cell>
          <cell r="M39">
            <v>44651</v>
          </cell>
          <cell r="N39">
            <v>44651</v>
          </cell>
          <cell r="O39">
            <v>44767</v>
          </cell>
          <cell r="P39" t="str">
            <v>20%预付，20%发货，20%到
货，10%试车，20%竣工，10%质保</v>
          </cell>
          <cell r="R39" t="str">
            <v>已完工</v>
          </cell>
          <cell r="S39" t="str">
            <v>是</v>
          </cell>
          <cell r="T39">
            <v>44783</v>
          </cell>
          <cell r="X39" t="str">
            <v>进行中</v>
          </cell>
          <cell r="Y39">
            <v>0.8</v>
          </cell>
          <cell r="Z39">
            <v>144</v>
          </cell>
          <cell r="AA39">
            <v>144</v>
          </cell>
          <cell r="AB39">
            <v>0.8</v>
          </cell>
          <cell r="AC39">
            <v>0</v>
          </cell>
        </row>
        <row r="40">
          <cell r="C40" t="str">
            <v>CP20220071-0</v>
          </cell>
          <cell r="D40" t="str">
            <v>NETC-2021-SJ300-PY（备）-016</v>
          </cell>
          <cell r="E40" t="str">
            <v>中冶北方（大连）工程技
术有限公司</v>
          </cell>
          <cell r="F40" t="str">
            <v>河北普阳钢铁有限公司</v>
          </cell>
          <cell r="G40" t="str">
            <v>中冶北方（大连）-河北普阳钢铁烧结机柔性传动装置22069</v>
          </cell>
          <cell r="H40">
            <v>175</v>
          </cell>
          <cell r="I40">
            <v>0.3</v>
          </cell>
          <cell r="J40">
            <v>52.5</v>
          </cell>
          <cell r="K40" t="str">
            <v>田继东</v>
          </cell>
          <cell r="L40" t="str">
            <v>东北大区</v>
          </cell>
          <cell r="M40">
            <v>44662</v>
          </cell>
          <cell r="N40">
            <v>44662</v>
          </cell>
          <cell r="O40">
            <v>44772</v>
          </cell>
          <cell r="P40" t="str">
            <v>10%预付，20%进度，20%发货，
25%到货款，15%调试，10%质保</v>
          </cell>
          <cell r="R40" t="str">
            <v>未完工</v>
          </cell>
          <cell r="S40" t="str">
            <v>否</v>
          </cell>
          <cell r="X40" t="str">
            <v>进行中</v>
          </cell>
          <cell r="Y40">
            <v>0.5</v>
          </cell>
          <cell r="Z40">
            <v>87.5</v>
          </cell>
          <cell r="AA40">
            <v>52.5</v>
          </cell>
          <cell r="AB40">
            <v>0.3</v>
          </cell>
          <cell r="AC40">
            <v>35</v>
          </cell>
        </row>
        <row r="41">
          <cell r="C41" t="str">
            <v>CP20220079-0</v>
          </cell>
          <cell r="D41" t="str">
            <v>TH2022051206(YL）</v>
          </cell>
          <cell r="E41" t="str">
            <v>河北太行钢铁集团有限公司</v>
          </cell>
          <cell r="F41" t="str">
            <v>河北太行钢铁集团有限公司</v>
          </cell>
          <cell r="G41" t="str">
            <v>河北太行钢铁二期原料场定量配料装置22077</v>
          </cell>
          <cell r="H41">
            <v>98</v>
          </cell>
          <cell r="I41">
            <v>0.3</v>
          </cell>
          <cell r="J41">
            <v>29.4</v>
          </cell>
          <cell r="K41" t="str">
            <v>田继东</v>
          </cell>
          <cell r="L41" t="str">
            <v>东北大区</v>
          </cell>
          <cell r="M41">
            <v>44678</v>
          </cell>
          <cell r="N41">
            <v>44678</v>
          </cell>
          <cell r="O41">
            <v>44834</v>
          </cell>
          <cell r="P41" t="str">
            <v>30%预付，60%发货，10%质保</v>
          </cell>
          <cell r="R41" t="str">
            <v>已完工</v>
          </cell>
          <cell r="S41" t="str">
            <v>是</v>
          </cell>
          <cell r="T41">
            <v>44867</v>
          </cell>
          <cell r="X41" t="str">
            <v>进行中</v>
          </cell>
          <cell r="Y41">
            <v>0.9</v>
          </cell>
          <cell r="Z41">
            <v>88.2</v>
          </cell>
          <cell r="AA41">
            <v>88</v>
          </cell>
          <cell r="AB41">
            <v>0.89795918367346905</v>
          </cell>
          <cell r="AC41">
            <v>0.20000000000000301</v>
          </cell>
        </row>
        <row r="42">
          <cell r="C42" t="str">
            <v>CP20220150-0</v>
          </cell>
          <cell r="D42" t="str">
            <v>GFM20220816</v>
          </cell>
          <cell r="E42" t="str">
            <v>山东钢铁股份有限公司莱芜分公司</v>
          </cell>
          <cell r="F42" t="str">
            <v>山东钢铁股份有限公司莱芜分公司</v>
          </cell>
          <cell r="G42" t="str">
            <v>山东钢铁股份莱芜分公司非标行星齿轮减速机22137</v>
          </cell>
          <cell r="H42">
            <v>23</v>
          </cell>
          <cell r="I42">
            <v>0.3</v>
          </cell>
          <cell r="J42">
            <v>6.9</v>
          </cell>
          <cell r="K42" t="str">
            <v>田继东</v>
          </cell>
          <cell r="L42" t="str">
            <v>东北大区</v>
          </cell>
          <cell r="M42">
            <v>44788</v>
          </cell>
          <cell r="N42">
            <v>44788</v>
          </cell>
          <cell r="O42">
            <v>45076</v>
          </cell>
          <cell r="P42" t="str">
            <v>100%到货</v>
          </cell>
          <cell r="R42" t="str">
            <v>未完工</v>
          </cell>
          <cell r="S42" t="str">
            <v>否</v>
          </cell>
          <cell r="X42" t="str">
            <v>进行中</v>
          </cell>
          <cell r="Y42">
            <v>1</v>
          </cell>
          <cell r="Z42">
            <v>23</v>
          </cell>
          <cell r="AA42">
            <v>0</v>
          </cell>
          <cell r="AB42">
            <v>0</v>
          </cell>
          <cell r="AC42">
            <v>23</v>
          </cell>
        </row>
        <row r="43">
          <cell r="C43" t="str">
            <v>CP20230041-0</v>
          </cell>
          <cell r="D43" t="str">
            <v>LLGT-GYHT-2023030100303</v>
          </cell>
          <cell r="E43" t="str">
            <v>山东鲁丽钢铁有限公司</v>
          </cell>
          <cell r="F43" t="str">
            <v>山东鲁丽钢铁有限公司</v>
          </cell>
          <cell r="G43" t="str">
            <v>山东鲁丽钢铁圆盘给料机小齿轮总成备件23030</v>
          </cell>
          <cell r="H43">
            <v>2.64</v>
          </cell>
          <cell r="I43">
            <v>0.3</v>
          </cell>
          <cell r="J43">
            <v>0.79200000000000004</v>
          </cell>
          <cell r="K43" t="str">
            <v>田继东</v>
          </cell>
          <cell r="L43" t="str">
            <v>东北大区</v>
          </cell>
          <cell r="M43">
            <v>44986</v>
          </cell>
          <cell r="N43">
            <v>44986</v>
          </cell>
          <cell r="O43">
            <v>45143</v>
          </cell>
          <cell r="P43" t="str">
            <v>30%预付，70%发货</v>
          </cell>
          <cell r="R43" t="str">
            <v>未完工</v>
          </cell>
          <cell r="S43" t="str">
            <v>否</v>
          </cell>
          <cell r="X43" t="str">
            <v>进行中</v>
          </cell>
          <cell r="Y43">
            <v>1</v>
          </cell>
          <cell r="Z43">
            <v>2.64</v>
          </cell>
          <cell r="AA43">
            <v>0.79200000000000004</v>
          </cell>
          <cell r="AB43">
            <v>0.3</v>
          </cell>
          <cell r="AC43">
            <v>1.8480000000000001</v>
          </cell>
        </row>
        <row r="44">
          <cell r="C44" t="str">
            <v>CP20230046-0</v>
          </cell>
          <cell r="D44" t="str">
            <v>EQLTSJ-SC-012</v>
          </cell>
          <cell r="E44" t="str">
            <v>山东钢铁集团永锋临港有
限公司</v>
          </cell>
          <cell r="F44" t="str">
            <v>山东钢铁集团永锋临港有
限公司</v>
          </cell>
          <cell r="G44" t="str">
            <v>山东钢铁集团永锋临港二期烧结圆盘给料机23035</v>
          </cell>
          <cell r="H44">
            <v>108</v>
          </cell>
          <cell r="I44">
            <v>0.3</v>
          </cell>
          <cell r="J44">
            <v>32.4</v>
          </cell>
          <cell r="K44" t="str">
            <v>田继东</v>
          </cell>
          <cell r="L44" t="str">
            <v>东北大区</v>
          </cell>
          <cell r="M44">
            <v>44997</v>
          </cell>
          <cell r="N44">
            <v>44997</v>
          </cell>
          <cell r="O44">
            <v>45137</v>
          </cell>
          <cell r="P44" t="str">
            <v>20%预付，40%发货，20%到货，
10%调试，10%质保</v>
          </cell>
          <cell r="R44" t="str">
            <v>未完工</v>
          </cell>
          <cell r="S44" t="str">
            <v>否</v>
          </cell>
          <cell r="X44" t="str">
            <v>进行中</v>
          </cell>
          <cell r="Y44">
            <v>0.6</v>
          </cell>
          <cell r="Z44">
            <v>64.8</v>
          </cell>
          <cell r="AA44">
            <v>20</v>
          </cell>
          <cell r="AB44">
            <v>0.18518518518518501</v>
          </cell>
          <cell r="AC44">
            <v>44.8</v>
          </cell>
        </row>
        <row r="45">
          <cell r="C45" t="str">
            <v>CP20230043-0</v>
          </cell>
          <cell r="D45" t="str">
            <v>PO2023030900079</v>
          </cell>
          <cell r="E45" t="str">
            <v>建龙阿城钢铁有限公司</v>
          </cell>
          <cell r="F45" t="str">
            <v>建龙阿城钢铁有限公司</v>
          </cell>
          <cell r="G45" t="str">
            <v>建龙阿城钢铁卷扬机减速机备件23032</v>
          </cell>
          <cell r="H45">
            <v>27.2</v>
          </cell>
          <cell r="I45">
            <v>0.3</v>
          </cell>
          <cell r="J45">
            <v>8.16</v>
          </cell>
          <cell r="K45" t="str">
            <v>田继东</v>
          </cell>
          <cell r="L45" t="str">
            <v>东北大区</v>
          </cell>
          <cell r="M45">
            <v>44996</v>
          </cell>
          <cell r="N45">
            <v>44996</v>
          </cell>
          <cell r="O45">
            <v>45122</v>
          </cell>
          <cell r="P45" t="str">
            <v>30%预付，70%发货</v>
          </cell>
          <cell r="R45" t="str">
            <v>未完工</v>
          </cell>
          <cell r="S45" t="str">
            <v>否</v>
          </cell>
          <cell r="X45" t="str">
            <v>进行中</v>
          </cell>
          <cell r="Y45">
            <v>1</v>
          </cell>
          <cell r="Z45">
            <v>27.2</v>
          </cell>
          <cell r="AA45">
            <v>8.16</v>
          </cell>
          <cell r="AB45">
            <v>0.3</v>
          </cell>
          <cell r="AC45">
            <v>19.04</v>
          </cell>
        </row>
        <row r="46">
          <cell r="C46" t="str">
            <v>CP20230058-0</v>
          </cell>
          <cell r="D46" t="str">
            <v>PO2023032900016</v>
          </cell>
          <cell r="E46" t="str">
            <v>建龙阿城钢铁有限公司</v>
          </cell>
          <cell r="F46" t="str">
            <v>建龙阿城钢铁有限公司</v>
          </cell>
          <cell r="G46" t="str">
            <v>建龙阿城钢铁圆盘给料机减速机备件23045</v>
          </cell>
          <cell r="H46">
            <v>4.9000000000000004</v>
          </cell>
          <cell r="I46">
            <v>0.3</v>
          </cell>
          <cell r="J46">
            <v>1.47</v>
          </cell>
          <cell r="K46" t="str">
            <v>田继东</v>
          </cell>
          <cell r="L46" t="str">
            <v>东北大区</v>
          </cell>
          <cell r="M46">
            <v>45020</v>
          </cell>
          <cell r="N46">
            <v>45020</v>
          </cell>
          <cell r="O46">
            <v>45106</v>
          </cell>
          <cell r="P46" t="str">
            <v>100%发货</v>
          </cell>
          <cell r="R46" t="str">
            <v>未完工</v>
          </cell>
          <cell r="S46" t="str">
            <v>否</v>
          </cell>
          <cell r="X46" t="str">
            <v>进行中</v>
          </cell>
          <cell r="Y46">
            <v>1</v>
          </cell>
          <cell r="Z46">
            <v>4.9000000000000004</v>
          </cell>
          <cell r="AA46">
            <v>0</v>
          </cell>
          <cell r="AB46">
            <v>0</v>
          </cell>
          <cell r="AC46">
            <v>4.9000000000000004</v>
          </cell>
        </row>
        <row r="47">
          <cell r="C47" t="str">
            <v>CP20230064-0</v>
          </cell>
          <cell r="D47" t="str">
            <v>P16842304034</v>
          </cell>
          <cell r="E47" t="str">
            <v>建龙西林钢铁有限公司</v>
          </cell>
          <cell r="F47" t="str">
            <v>建龙西林钢铁有限公司</v>
          </cell>
          <cell r="G47" t="str">
            <v>建龙西林钢铁扭力杆装置等备件23051</v>
          </cell>
          <cell r="H47">
            <v>8.16</v>
          </cell>
          <cell r="I47">
            <v>0.3</v>
          </cell>
          <cell r="J47">
            <v>2.448</v>
          </cell>
          <cell r="K47" t="str">
            <v>田继东</v>
          </cell>
          <cell r="L47" t="str">
            <v>东北大区</v>
          </cell>
          <cell r="M47">
            <v>45027</v>
          </cell>
          <cell r="N47">
            <v>45027</v>
          </cell>
          <cell r="O47">
            <v>45152</v>
          </cell>
          <cell r="P47" t="str">
            <v>100%发货</v>
          </cell>
          <cell r="R47" t="str">
            <v>未完工</v>
          </cell>
          <cell r="S47" t="str">
            <v>否</v>
          </cell>
          <cell r="X47" t="str">
            <v>进行中</v>
          </cell>
          <cell r="Y47">
            <v>1</v>
          </cell>
          <cell r="Z47">
            <v>8.16</v>
          </cell>
          <cell r="AA47">
            <v>0</v>
          </cell>
          <cell r="AB47">
            <v>0</v>
          </cell>
          <cell r="AC47">
            <v>8.16</v>
          </cell>
        </row>
        <row r="48">
          <cell r="C48" t="str">
            <v>CP20230075-0</v>
          </cell>
          <cell r="D48" t="str">
            <v>NETC-2022-SJ220-HS(备）-011</v>
          </cell>
          <cell r="E48" t="str">
            <v>中冶北方（大连）工程技
术有限公司</v>
          </cell>
          <cell r="F48" t="str">
            <v>海城市恒盛铸业有限公司</v>
          </cell>
          <cell r="G48" t="str">
            <v>中冶北方-海城市恒盛铸业烧结机柔性传动23062</v>
          </cell>
          <cell r="H48">
            <v>49.5</v>
          </cell>
          <cell r="I48">
            <v>0.3</v>
          </cell>
          <cell r="J48">
            <v>14.85</v>
          </cell>
          <cell r="K48" t="str">
            <v>田继东</v>
          </cell>
          <cell r="L48" t="str">
            <v>东北大区</v>
          </cell>
          <cell r="M48">
            <v>45065</v>
          </cell>
          <cell r="N48">
            <v>45065</v>
          </cell>
          <cell r="O48">
            <v>45199</v>
          </cell>
          <cell r="P48" t="str">
            <v>10%预付款、15%进度款、20%发货
款、无负荷试车合格付3%、热负荷试车合格付2%、热负荷试车合格三个月付20%、热负荷试车合格六个月付20%、10%质保金。</v>
          </cell>
          <cell r="R48" t="str">
            <v>未完工</v>
          </cell>
          <cell r="S48" t="str">
            <v>否</v>
          </cell>
          <cell r="X48" t="str">
            <v>进行中</v>
          </cell>
          <cell r="Y48">
            <v>0.1</v>
          </cell>
          <cell r="Z48">
            <v>4.95</v>
          </cell>
          <cell r="AA48">
            <v>0</v>
          </cell>
          <cell r="AB48">
            <v>0</v>
          </cell>
          <cell r="AC48">
            <v>4.95</v>
          </cell>
        </row>
        <row r="49">
          <cell r="C49" t="str">
            <v>CT20170304-0</v>
          </cell>
          <cell r="E49" t="str">
            <v>廊坊市洸远金属制品有限公司</v>
          </cell>
          <cell r="F49" t="str">
            <v>廊坊市洸远金属制品有限公司</v>
          </cell>
          <cell r="G49" t="str">
            <v>廊坊洸远维修减速机17230</v>
          </cell>
          <cell r="H49">
            <v>41.5</v>
          </cell>
          <cell r="I49">
            <v>0.3</v>
          </cell>
          <cell r="J49">
            <v>12.45</v>
          </cell>
          <cell r="K49" t="str">
            <v>袁树军</v>
          </cell>
          <cell r="L49" t="str">
            <v>东北大区</v>
          </cell>
          <cell r="M49">
            <v>42990</v>
          </cell>
          <cell r="N49">
            <v>42990</v>
          </cell>
          <cell r="O49">
            <v>43091</v>
          </cell>
          <cell r="P49" t="str">
            <v>100%发货款</v>
          </cell>
          <cell r="Q49">
            <v>0</v>
          </cell>
          <cell r="X49" t="str">
            <v>进行中</v>
          </cell>
          <cell r="Y49">
            <v>0</v>
          </cell>
          <cell r="Z49">
            <v>0</v>
          </cell>
          <cell r="AA49">
            <v>0</v>
          </cell>
          <cell r="AB49">
            <v>0</v>
          </cell>
          <cell r="AC49">
            <v>0</v>
          </cell>
        </row>
        <row r="50">
          <cell r="C50" t="str">
            <v>CT20170346-0</v>
          </cell>
          <cell r="D50" t="str">
            <v>WJZ17-086</v>
          </cell>
          <cell r="E50" t="str">
            <v>北方重工集团有限公司物资分公司</v>
          </cell>
          <cell r="F50" t="str">
            <v>北方重工集团有限公司物资分公司</v>
          </cell>
          <cell r="G50" t="str">
            <v>北方重工链篦机17261</v>
          </cell>
          <cell r="H50">
            <v>177.92</v>
          </cell>
          <cell r="I50">
            <v>0.3</v>
          </cell>
          <cell r="J50">
            <v>53.375999999999998</v>
          </cell>
          <cell r="K50" t="str">
            <v>袁树军</v>
          </cell>
          <cell r="L50" t="str">
            <v>东北大区</v>
          </cell>
          <cell r="M50">
            <v>43032</v>
          </cell>
          <cell r="N50">
            <v>43032</v>
          </cell>
          <cell r="O50">
            <v>43141</v>
          </cell>
          <cell r="P50" t="str">
            <v>30%预付，70%发货</v>
          </cell>
          <cell r="Q50">
            <v>0</v>
          </cell>
          <cell r="X50" t="str">
            <v>进行中</v>
          </cell>
          <cell r="Y50">
            <v>0.3</v>
          </cell>
          <cell r="Z50">
            <v>53.375999999999998</v>
          </cell>
          <cell r="AA50">
            <v>15</v>
          </cell>
          <cell r="AB50">
            <v>8.4307553956834494E-2</v>
          </cell>
          <cell r="AC50">
            <v>38.375999999999998</v>
          </cell>
        </row>
        <row r="51">
          <cell r="C51" t="str">
            <v>CP20180077-0</v>
          </cell>
          <cell r="E51" t="str">
            <v>中冶赛迪工程技术股份有限公司</v>
          </cell>
          <cell r="F51" t="str">
            <v>石钢京诚装备技术有限公司</v>
          </cell>
          <cell r="G51" t="str">
            <v>石钢京诚轧机拉杆装配18187</v>
          </cell>
          <cell r="H51">
            <v>20.196000000000002</v>
          </cell>
          <cell r="I51">
            <v>0.3</v>
          </cell>
          <cell r="J51">
            <v>6.0587999999999997</v>
          </cell>
          <cell r="K51" t="str">
            <v>袁树军</v>
          </cell>
          <cell r="L51" t="str">
            <v>东北大区</v>
          </cell>
          <cell r="M51">
            <v>43272</v>
          </cell>
          <cell r="N51">
            <v>43272</v>
          </cell>
          <cell r="O51">
            <v>43322</v>
          </cell>
          <cell r="P51" t="str">
            <v>30%预付，70%发货</v>
          </cell>
          <cell r="R51" t="str">
            <v>执行中</v>
          </cell>
          <cell r="S51" t="str">
            <v>否</v>
          </cell>
          <cell r="X51" t="str">
            <v>进行中</v>
          </cell>
          <cell r="Y51">
            <v>1</v>
          </cell>
          <cell r="Z51">
            <v>20.196000000000002</v>
          </cell>
          <cell r="AA51">
            <v>18.756</v>
          </cell>
          <cell r="AB51">
            <v>0.928698752228164</v>
          </cell>
          <cell r="AC51">
            <v>1.44</v>
          </cell>
        </row>
        <row r="52">
          <cell r="C52" t="str">
            <v>CP20180118-0</v>
          </cell>
          <cell r="D52" t="str">
            <v>LTC-2018-7-26-4</v>
          </cell>
          <cell r="E52" t="str">
            <v>唐山天茂实业有限公司</v>
          </cell>
          <cell r="F52" t="str">
            <v>唐山天茂实业有限公司</v>
          </cell>
          <cell r="G52" t="str">
            <v>唐山天茂12立方米料车用高炉料车卷扬机18229</v>
          </cell>
          <cell r="H52">
            <v>158</v>
          </cell>
          <cell r="I52">
            <v>0.3</v>
          </cell>
          <cell r="J52">
            <v>47.4</v>
          </cell>
          <cell r="K52" t="str">
            <v>袁树军</v>
          </cell>
          <cell r="L52" t="str">
            <v>东北大区</v>
          </cell>
          <cell r="M52">
            <v>43327</v>
          </cell>
          <cell r="N52">
            <v>43327</v>
          </cell>
          <cell r="O52">
            <v>43481</v>
          </cell>
          <cell r="P52" t="str">
            <v>18%预付，20%进度，52%提
货，10%质保</v>
          </cell>
          <cell r="T52">
            <v>43493</v>
          </cell>
          <cell r="X52" t="str">
            <v>进行中</v>
          </cell>
          <cell r="Y52">
            <v>1</v>
          </cell>
          <cell r="Z52">
            <v>158</v>
          </cell>
          <cell r="AA52">
            <v>151.5</v>
          </cell>
          <cell r="AB52">
            <v>0.958860759493671</v>
          </cell>
          <cell r="AC52">
            <v>6.4999999999999698</v>
          </cell>
        </row>
        <row r="53">
          <cell r="C53" t="str">
            <v>CP20190108-0</v>
          </cell>
          <cell r="E53" t="str">
            <v>吉林鑫达钢铁有限公司</v>
          </cell>
          <cell r="F53" t="str">
            <v>吉林鑫达钢铁有限公司</v>
          </cell>
          <cell r="G53" t="str">
            <v>吉林鑫达2米圆盘给料机19108</v>
          </cell>
          <cell r="H53">
            <v>76</v>
          </cell>
          <cell r="I53">
            <v>0.3</v>
          </cell>
          <cell r="J53">
            <v>22.8</v>
          </cell>
          <cell r="K53" t="str">
            <v>袁树军</v>
          </cell>
          <cell r="L53" t="str">
            <v>东北大区</v>
          </cell>
          <cell r="M53">
            <v>43571</v>
          </cell>
          <cell r="N53">
            <v>43571</v>
          </cell>
          <cell r="O53">
            <v>43697</v>
          </cell>
          <cell r="P53" t="str">
            <v>20%预付，70%发货，10%质保</v>
          </cell>
          <cell r="Q53">
            <v>76</v>
          </cell>
          <cell r="T53">
            <v>43724</v>
          </cell>
          <cell r="X53" t="str">
            <v>进行中</v>
          </cell>
          <cell r="Y53">
            <v>0.9</v>
          </cell>
          <cell r="Z53">
            <v>68.400000000000006</v>
          </cell>
          <cell r="AA53">
            <v>68.400000000000006</v>
          </cell>
          <cell r="AB53">
            <v>0.9</v>
          </cell>
          <cell r="AC53">
            <v>0</v>
          </cell>
        </row>
        <row r="54">
          <cell r="C54" t="str">
            <v>CP20190198-0</v>
          </cell>
          <cell r="D54" t="str">
            <v>HG101-20190814-01Q</v>
          </cell>
          <cell r="E54" t="str">
            <v>新余钢铁股份有限公司</v>
          </cell>
          <cell r="F54" t="str">
            <v>新余钢铁股份有限公司</v>
          </cell>
          <cell r="G54" t="str">
            <v>江西新余圆盘给料机19192</v>
          </cell>
          <cell r="H54">
            <v>775.28</v>
          </cell>
          <cell r="I54">
            <v>0.05</v>
          </cell>
          <cell r="J54">
            <v>38.764000000000003</v>
          </cell>
          <cell r="K54" t="str">
            <v>袁树军</v>
          </cell>
          <cell r="L54" t="str">
            <v>东北大区</v>
          </cell>
          <cell r="M54">
            <v>43691</v>
          </cell>
          <cell r="N54">
            <v>43691</v>
          </cell>
          <cell r="O54">
            <v>43982</v>
          </cell>
          <cell r="P54" t="str">
            <v>10%预付，10%收到资料，10%
投料后，10%A检，10%到货，
30%调试，10%投产，10%质保</v>
          </cell>
          <cell r="T54">
            <v>44182</v>
          </cell>
          <cell r="X54" t="str">
            <v>进行中</v>
          </cell>
          <cell r="Y54">
            <v>1</v>
          </cell>
          <cell r="Z54">
            <v>697.75199999999995</v>
          </cell>
          <cell r="AA54">
            <v>697.75199999999995</v>
          </cell>
          <cell r="AB54">
            <v>0.9</v>
          </cell>
          <cell r="AC54">
            <v>0</v>
          </cell>
        </row>
        <row r="55">
          <cell r="C55" t="str">
            <v>CP20200116-0</v>
          </cell>
          <cell r="E55" t="str">
            <v>辽宁通鑫炉料有限公司</v>
          </cell>
          <cell r="F55" t="str">
            <v>辽宁通鑫炉料有限公司</v>
          </cell>
          <cell r="G55" t="str">
            <v>辽宁通鑫炉料圆盘给料机20121</v>
          </cell>
          <cell r="H55">
            <v>166.4</v>
          </cell>
          <cell r="I55">
            <v>0.3</v>
          </cell>
          <cell r="J55">
            <v>49.92</v>
          </cell>
          <cell r="K55" t="str">
            <v>袁树军</v>
          </cell>
          <cell r="L55" t="str">
            <v>东北大区</v>
          </cell>
          <cell r="M55">
            <v>43989</v>
          </cell>
          <cell r="N55">
            <v>43989</v>
          </cell>
          <cell r="O55">
            <v>44091</v>
          </cell>
          <cell r="P55" t="str">
            <v>30%预付，60%发货，10%质保</v>
          </cell>
          <cell r="R55" t="str">
            <v>已完工</v>
          </cell>
          <cell r="S55" t="str">
            <v>是</v>
          </cell>
          <cell r="T55">
            <v>44146</v>
          </cell>
          <cell r="X55" t="str">
            <v>进行中</v>
          </cell>
          <cell r="Y55">
            <v>0.9</v>
          </cell>
          <cell r="Z55">
            <v>149.76</v>
          </cell>
          <cell r="AA55">
            <v>149.76</v>
          </cell>
          <cell r="AB55">
            <v>0.9</v>
          </cell>
          <cell r="AC55">
            <v>0</v>
          </cell>
        </row>
        <row r="56">
          <cell r="C56" t="str">
            <v>CP20210033-1</v>
          </cell>
          <cell r="D56" t="str">
            <v>BT-21-039</v>
          </cell>
          <cell r="E56" t="str">
            <v>珠海粤裕丰钢铁有限公司</v>
          </cell>
          <cell r="F56" t="str">
            <v>珠海粤裕丰钢铁有限公司</v>
          </cell>
          <cell r="G56" t="str">
            <v>珠海粤裕丰烧结柔传二次机曲轴21033</v>
          </cell>
          <cell r="H56">
            <v>4</v>
          </cell>
          <cell r="I56">
            <v>0.3</v>
          </cell>
          <cell r="J56">
            <v>1.2</v>
          </cell>
          <cell r="K56" t="str">
            <v>袁树军</v>
          </cell>
          <cell r="L56" t="str">
            <v>东北大区</v>
          </cell>
          <cell r="M56">
            <v>44229</v>
          </cell>
          <cell r="N56">
            <v>44229</v>
          </cell>
          <cell r="O56">
            <v>44301</v>
          </cell>
          <cell r="P56" t="str">
            <v>100%发货</v>
          </cell>
          <cell r="R56" t="str">
            <v>未完工</v>
          </cell>
          <cell r="S56" t="str">
            <v>否</v>
          </cell>
          <cell r="X56" t="str">
            <v>进行中</v>
          </cell>
          <cell r="Y56">
            <v>1</v>
          </cell>
          <cell r="Z56">
            <v>4</v>
          </cell>
          <cell r="AA56">
            <v>0</v>
          </cell>
          <cell r="AB56">
            <v>0</v>
          </cell>
          <cell r="AC56">
            <v>4</v>
          </cell>
        </row>
        <row r="57">
          <cell r="C57" t="str">
            <v>CP20210092-0</v>
          </cell>
          <cell r="D57" t="str">
            <v>4002-PIOJT21030022</v>
          </cell>
          <cell r="E57" t="str">
            <v>凌源钢铁股份有限公司</v>
          </cell>
          <cell r="F57" t="str">
            <v>凌源钢铁股份有限公司</v>
          </cell>
          <cell r="G57" t="str">
            <v>凌钢钢水罐车21091</v>
          </cell>
          <cell r="H57">
            <v>289.03579999999999</v>
          </cell>
          <cell r="I57">
            <v>0.3</v>
          </cell>
          <cell r="J57">
            <v>86.710740000000001</v>
          </cell>
          <cell r="K57" t="str">
            <v>袁树军</v>
          </cell>
          <cell r="L57" t="str">
            <v>东北大区</v>
          </cell>
          <cell r="M57">
            <v>44285</v>
          </cell>
          <cell r="N57">
            <v>44285</v>
          </cell>
          <cell r="O57">
            <v>44712</v>
          </cell>
          <cell r="P57" t="str">
            <v>30%预付，40%发货，25%调
试，5%质保</v>
          </cell>
          <cell r="R57" t="str">
            <v>已完工</v>
          </cell>
          <cell r="S57" t="str">
            <v>是</v>
          </cell>
          <cell r="T57">
            <v>44777</v>
          </cell>
          <cell r="X57" t="str">
            <v>进行中</v>
          </cell>
          <cell r="Y57">
            <v>0.95</v>
          </cell>
          <cell r="Z57">
            <v>274.58400999999998</v>
          </cell>
          <cell r="AA57">
            <v>274.58396199999999</v>
          </cell>
          <cell r="AB57">
            <v>0.94999983393060605</v>
          </cell>
          <cell r="AC57">
            <v>4.7999999992498501E-5</v>
          </cell>
        </row>
        <row r="58">
          <cell r="C58" t="str">
            <v>CP20210092-1</v>
          </cell>
          <cell r="D58" t="str">
            <v>4002-PIOJT21030022</v>
          </cell>
          <cell r="E58" t="str">
            <v>凌源钢铁股份有限公司</v>
          </cell>
          <cell r="F58" t="str">
            <v>凌源钢铁股份有限公司</v>
          </cell>
          <cell r="G58" t="str">
            <v>凌钢渣罐车、过跨车21091</v>
          </cell>
          <cell r="H58">
            <v>256.25850000000003</v>
          </cell>
          <cell r="I58">
            <v>0.3</v>
          </cell>
          <cell r="J58">
            <v>76.877549999999999</v>
          </cell>
          <cell r="K58" t="str">
            <v>袁树军</v>
          </cell>
          <cell r="L58" t="str">
            <v>东北大区</v>
          </cell>
          <cell r="M58">
            <v>44285</v>
          </cell>
          <cell r="N58">
            <v>44285</v>
          </cell>
          <cell r="O58">
            <v>44712</v>
          </cell>
          <cell r="P58" t="str">
            <v>30%预付，40%发货，25%调
试，5%质保</v>
          </cell>
          <cell r="R58" t="str">
            <v>未完工</v>
          </cell>
          <cell r="S58" t="str">
            <v>否</v>
          </cell>
          <cell r="T58">
            <v>44820</v>
          </cell>
          <cell r="X58" t="str">
            <v>进行中</v>
          </cell>
          <cell r="Y58">
            <v>0.95</v>
          </cell>
          <cell r="Z58">
            <v>243.44557499999999</v>
          </cell>
          <cell r="AA58">
            <v>243.44557499999999</v>
          </cell>
          <cell r="AB58">
            <v>0.95</v>
          </cell>
          <cell r="AC58">
            <v>0</v>
          </cell>
        </row>
        <row r="59">
          <cell r="C59" t="str">
            <v>CP20210113-0</v>
          </cell>
          <cell r="D59" t="str">
            <v>NHI/CG2021-0467-CT</v>
          </cell>
          <cell r="E59" t="str">
            <v>北方重工集团有限公司</v>
          </cell>
          <cell r="F59" t="str">
            <v>唐山港陆</v>
          </cell>
          <cell r="G59" t="str">
            <v>唐山港陆柔性传动装置21111</v>
          </cell>
          <cell r="H59">
            <v>118</v>
          </cell>
          <cell r="I59">
            <v>0.3</v>
          </cell>
          <cell r="J59">
            <v>35.4</v>
          </cell>
          <cell r="K59" t="str">
            <v>袁树军</v>
          </cell>
          <cell r="L59" t="str">
            <v>东北大区</v>
          </cell>
          <cell r="M59">
            <v>44329</v>
          </cell>
          <cell r="N59">
            <v>44329</v>
          </cell>
          <cell r="O59">
            <v>44454</v>
          </cell>
          <cell r="P59" t="str">
            <v>20%预付，70%发货，10%质保</v>
          </cell>
          <cell r="R59" t="str">
            <v>已完工</v>
          </cell>
          <cell r="S59" t="str">
            <v>是</v>
          </cell>
          <cell r="T59">
            <v>44560</v>
          </cell>
          <cell r="X59" t="str">
            <v>进行中</v>
          </cell>
          <cell r="Y59">
            <v>0.9</v>
          </cell>
          <cell r="Z59">
            <v>106.2</v>
          </cell>
          <cell r="AA59">
            <v>106.2</v>
          </cell>
          <cell r="AB59">
            <v>0.9</v>
          </cell>
          <cell r="AC59">
            <v>0</v>
          </cell>
        </row>
        <row r="60">
          <cell r="C60" t="str">
            <v>CP20210129-0</v>
          </cell>
          <cell r="D60" t="str">
            <v>NHI/YJ2021-0994-C21-005-CD</v>
          </cell>
          <cell r="E60" t="str">
            <v>北方重工集团有限公司</v>
          </cell>
          <cell r="F60" t="str">
            <v>福建亿鑫钢铁有限公司</v>
          </cell>
          <cell r="G60" t="str">
            <v>福建亿鑫的柔性传动装置21127</v>
          </cell>
          <cell r="H60">
            <v>49.8</v>
          </cell>
          <cell r="I60">
            <v>0.3</v>
          </cell>
          <cell r="J60">
            <v>14.94</v>
          </cell>
          <cell r="K60" t="str">
            <v>袁树军</v>
          </cell>
          <cell r="L60" t="str">
            <v>东北大区</v>
          </cell>
          <cell r="M60">
            <v>44347</v>
          </cell>
          <cell r="N60">
            <v>44347</v>
          </cell>
          <cell r="O60">
            <v>44438</v>
          </cell>
          <cell r="P60" t="str">
            <v>30%预付，60%发货，10%质保</v>
          </cell>
          <cell r="R60" t="str">
            <v>已完工</v>
          </cell>
          <cell r="S60" t="str">
            <v>是</v>
          </cell>
          <cell r="T60">
            <v>44610</v>
          </cell>
          <cell r="X60" t="str">
            <v>进行中</v>
          </cell>
          <cell r="Y60">
            <v>0.9</v>
          </cell>
          <cell r="Z60">
            <v>44.82</v>
          </cell>
          <cell r="AA60">
            <v>44.82</v>
          </cell>
          <cell r="AB60">
            <v>0.9</v>
          </cell>
          <cell r="AC60">
            <v>0</v>
          </cell>
        </row>
        <row r="61">
          <cell r="C61" t="str">
            <v>CP20210162-0</v>
          </cell>
          <cell r="D61" t="str">
            <v>4002-PIOJT21060027</v>
          </cell>
          <cell r="E61" t="str">
            <v>凌源钢铁股份有限公司</v>
          </cell>
          <cell r="F61" t="str">
            <v>凌源钢铁股份有限公司</v>
          </cell>
          <cell r="G61" t="str">
            <v>凌钢氧枪升降横移装置21160</v>
          </cell>
          <cell r="H61">
            <v>357.57</v>
          </cell>
          <cell r="I61">
            <v>0.3</v>
          </cell>
          <cell r="J61">
            <v>107.271</v>
          </cell>
          <cell r="K61" t="str">
            <v>袁树军</v>
          </cell>
          <cell r="L61" t="str">
            <v>东北大区</v>
          </cell>
          <cell r="M61">
            <v>44376</v>
          </cell>
          <cell r="N61">
            <v>44376</v>
          </cell>
          <cell r="O61">
            <v>44713</v>
          </cell>
          <cell r="P61" t="str">
            <v>30%预付，40%发货，25%调
试，5%质保</v>
          </cell>
          <cell r="R61" t="str">
            <v>已完工</v>
          </cell>
          <cell r="S61" t="str">
            <v>是</v>
          </cell>
          <cell r="T61">
            <v>44732</v>
          </cell>
          <cell r="X61" t="str">
            <v>进行中</v>
          </cell>
          <cell r="Y61">
            <v>0.95</v>
          </cell>
          <cell r="Z61">
            <v>339.69150000000002</v>
          </cell>
          <cell r="AA61">
            <v>339.69150000000002</v>
          </cell>
          <cell r="AB61">
            <v>0.95</v>
          </cell>
          <cell r="AC61">
            <v>0</v>
          </cell>
        </row>
        <row r="62">
          <cell r="C62" t="str">
            <v>CP20220083-0</v>
          </cell>
          <cell r="D62" t="str">
            <v>21ZGME-GZN0463-LT032</v>
          </cell>
          <cell r="E62" t="str">
            <v>中钢设备有限公司</v>
          </cell>
          <cell r="F62" t="str">
            <v>唐山东华钢铁企业集团有
限公司</v>
          </cell>
          <cell r="G62" t="str">
            <v>中钢-唐山东华二期原料棚圆盘给料机22081</v>
          </cell>
          <cell r="H62">
            <v>650</v>
          </cell>
          <cell r="I62">
            <v>0.3</v>
          </cell>
          <cell r="J62">
            <v>195</v>
          </cell>
          <cell r="K62" t="str">
            <v>袁树军</v>
          </cell>
          <cell r="L62" t="str">
            <v>东北大区</v>
          </cell>
          <cell r="M62">
            <v>44701</v>
          </cell>
          <cell r="N62">
            <v>44701</v>
          </cell>
          <cell r="O62">
            <v>44844</v>
          </cell>
          <cell r="P62" t="str">
            <v>10%预付，20%进度，10%发
货，20%到货，30%调试，10%质保</v>
          </cell>
          <cell r="R62" t="str">
            <v>未完工</v>
          </cell>
          <cell r="S62" t="str">
            <v>否</v>
          </cell>
          <cell r="X62" t="str">
            <v>进行中</v>
          </cell>
          <cell r="Y62">
            <v>0.4</v>
          </cell>
          <cell r="Z62">
            <v>260</v>
          </cell>
          <cell r="AA62">
            <v>232.68323100000001</v>
          </cell>
          <cell r="AB62">
            <v>0.35797420153846099</v>
          </cell>
          <cell r="AC62">
            <v>27.316769000000001</v>
          </cell>
        </row>
        <row r="63">
          <cell r="C63" t="str">
            <v>CP20220163-0</v>
          </cell>
          <cell r="D63" t="str">
            <v>PO2022092500020</v>
          </cell>
          <cell r="E63" t="str">
            <v>抚顺新钢铁有限责任公司</v>
          </cell>
          <cell r="F63" t="str">
            <v>抚顺新钢铁有限责任公司</v>
          </cell>
          <cell r="G63" t="str">
            <v>抚顺新钢铁圆盘给料机22148</v>
          </cell>
          <cell r="H63">
            <v>47.2</v>
          </cell>
          <cell r="I63">
            <v>0.3</v>
          </cell>
          <cell r="J63">
            <v>14.16</v>
          </cell>
          <cell r="K63" t="str">
            <v>袁树军</v>
          </cell>
          <cell r="L63" t="str">
            <v>东北大区</v>
          </cell>
          <cell r="M63">
            <v>44832</v>
          </cell>
          <cell r="N63">
            <v>44832</v>
          </cell>
          <cell r="O63">
            <v>44925</v>
          </cell>
          <cell r="P63" t="str">
            <v>30%预付，60%发货，10%质保</v>
          </cell>
          <cell r="R63" t="str">
            <v>未完工</v>
          </cell>
          <cell r="S63" t="str">
            <v>否</v>
          </cell>
          <cell r="X63" t="str">
            <v>进行中</v>
          </cell>
          <cell r="Y63">
            <v>0.9</v>
          </cell>
          <cell r="Z63">
            <v>42.48</v>
          </cell>
          <cell r="AA63">
            <v>42.48</v>
          </cell>
          <cell r="AB63">
            <v>0.9</v>
          </cell>
          <cell r="AC63">
            <v>0</v>
          </cell>
        </row>
        <row r="64">
          <cell r="C64" t="str">
            <v>CP20230019-0</v>
          </cell>
          <cell r="D64" t="str">
            <v>TZ-CG-BJ-23-192</v>
          </cell>
          <cell r="E64" t="str">
            <v>河北天柱钢铁集团有限公司</v>
          </cell>
          <cell r="F64" t="str">
            <v>河北天柱钢铁集团有限公司</v>
          </cell>
          <cell r="G64" t="str">
            <v>河北天柱单齿辊减速机和链篦机一次减速机23011</v>
          </cell>
          <cell r="H64">
            <v>58</v>
          </cell>
          <cell r="I64">
            <v>0.3</v>
          </cell>
          <cell r="J64">
            <v>17.399999999999999</v>
          </cell>
          <cell r="K64" t="str">
            <v>袁树军</v>
          </cell>
          <cell r="L64" t="str">
            <v>东北大区</v>
          </cell>
          <cell r="M64">
            <v>44944</v>
          </cell>
          <cell r="N64">
            <v>44944</v>
          </cell>
          <cell r="O64">
            <v>45065</v>
          </cell>
          <cell r="P64" t="str">
            <v>20%预付，80%发货</v>
          </cell>
          <cell r="R64" t="str">
            <v>未完工</v>
          </cell>
          <cell r="S64" t="str">
            <v>否</v>
          </cell>
          <cell r="X64" t="str">
            <v>进行中</v>
          </cell>
          <cell r="Y64">
            <v>1</v>
          </cell>
          <cell r="Z64">
            <v>11.6</v>
          </cell>
          <cell r="AA64">
            <v>11.6</v>
          </cell>
          <cell r="AB64">
            <v>0.2</v>
          </cell>
          <cell r="AC64">
            <v>0</v>
          </cell>
        </row>
        <row r="65">
          <cell r="C65" t="str">
            <v>CP20230038-0</v>
          </cell>
          <cell r="E65" t="str">
            <v>辽宁通鑫炉料有限公司</v>
          </cell>
          <cell r="F65" t="str">
            <v>辽宁通鑫炉料有限公司</v>
          </cell>
          <cell r="G65" t="str">
            <v>辽宁通鑫炉料圆盘给料机减速机23027</v>
          </cell>
          <cell r="H65">
            <v>7.6</v>
          </cell>
          <cell r="I65">
            <v>0.3</v>
          </cell>
          <cell r="J65">
            <v>2.2799999999999998</v>
          </cell>
          <cell r="K65" t="str">
            <v>袁树军</v>
          </cell>
          <cell r="L65" t="str">
            <v>东北大区</v>
          </cell>
          <cell r="M65">
            <v>44998</v>
          </cell>
          <cell r="N65">
            <v>44998</v>
          </cell>
          <cell r="O65">
            <v>45087</v>
          </cell>
          <cell r="P65" t="str">
            <v>30%预付，70%发货</v>
          </cell>
          <cell r="R65" t="str">
            <v>未完工</v>
          </cell>
          <cell r="S65" t="str">
            <v>否</v>
          </cell>
          <cell r="X65" t="str">
            <v>进行中</v>
          </cell>
          <cell r="Y65">
            <v>1</v>
          </cell>
          <cell r="Z65">
            <v>2.2799999999999998</v>
          </cell>
          <cell r="AA65">
            <v>2.2799999999999998</v>
          </cell>
          <cell r="AB65">
            <v>0.3</v>
          </cell>
          <cell r="AC65">
            <v>0</v>
          </cell>
        </row>
        <row r="66">
          <cell r="C66" t="str">
            <v>CP20230050-0</v>
          </cell>
          <cell r="D66" t="str">
            <v>XDDQBJ202303044</v>
          </cell>
          <cell r="E66" t="str">
            <v>河北鑫达钢铁集团有限公司</v>
          </cell>
          <cell r="F66" t="str">
            <v>河北鑫达钢铁集团有限公司</v>
          </cell>
          <cell r="G66" t="str">
            <v>河北鑫达钢铁集团智能主令控制器23039</v>
          </cell>
          <cell r="H66">
            <v>4.3</v>
          </cell>
          <cell r="I66">
            <v>0.3</v>
          </cell>
          <cell r="J66">
            <v>1.29</v>
          </cell>
          <cell r="K66" t="str">
            <v>袁树军</v>
          </cell>
          <cell r="L66" t="str">
            <v>东北大区</v>
          </cell>
          <cell r="M66">
            <v>45012</v>
          </cell>
          <cell r="N66">
            <v>45012</v>
          </cell>
          <cell r="O66">
            <v>45097</v>
          </cell>
          <cell r="P66" t="str">
            <v>100%发货</v>
          </cell>
          <cell r="R66" t="str">
            <v>未完工</v>
          </cell>
          <cell r="S66" t="str">
            <v>否</v>
          </cell>
          <cell r="X66" t="str">
            <v>进行中</v>
          </cell>
          <cell r="Y66">
            <v>1</v>
          </cell>
          <cell r="Z66">
            <v>4.3</v>
          </cell>
          <cell r="AA66">
            <v>0</v>
          </cell>
          <cell r="AB66">
            <v>0</v>
          </cell>
          <cell r="AC66">
            <v>4.3</v>
          </cell>
        </row>
        <row r="67">
          <cell r="C67" t="str">
            <v>CT20230043-0</v>
          </cell>
          <cell r="E67" t="str">
            <v>赤峰市利鑫金属制造有限公司</v>
          </cell>
          <cell r="F67" t="str">
            <v>赤峰市利鑫金属制造有限公司</v>
          </cell>
          <cell r="G67" t="str">
            <v>赤峰市利鑫金属制造1420冷轧项目酸洗-轧机联合机组设备成套23052</v>
          </cell>
          <cell r="H67">
            <v>19777</v>
          </cell>
          <cell r="I67">
            <v>0.1082</v>
          </cell>
          <cell r="J67">
            <v>2139.8714</v>
          </cell>
          <cell r="K67" t="str">
            <v>袁树军</v>
          </cell>
          <cell r="L67" t="str">
            <v>东北大区</v>
          </cell>
          <cell r="M67">
            <v>45036</v>
          </cell>
          <cell r="N67">
            <v>45036</v>
          </cell>
          <cell r="O67">
            <v>45462</v>
          </cell>
          <cell r="P67" t="str">
            <v>500万预付，500万审查、1977.7万
进度1、1977.7万进度2、1977.7万进度3、988.85万进度4、1977.7万发货1、1977.7万发货2、1977.7万试车、3944.25万考核，1977.7万质保</v>
          </cell>
          <cell r="R67" t="str">
            <v>未完工</v>
          </cell>
          <cell r="S67" t="str">
            <v>否</v>
          </cell>
          <cell r="X67" t="str">
            <v>进行中</v>
          </cell>
          <cell r="Y67">
            <v>2.5281893108155901E-2</v>
          </cell>
          <cell r="Z67">
            <v>500</v>
          </cell>
          <cell r="AA67">
            <v>100</v>
          </cell>
          <cell r="AB67">
            <v>5.0563786216311904E-3</v>
          </cell>
          <cell r="AC67">
            <v>400</v>
          </cell>
        </row>
        <row r="68">
          <cell r="C68" t="str">
            <v>CP20230062-0</v>
          </cell>
          <cell r="D68" t="str">
            <v>NHI/YJ2023-0063-C23-001-CT</v>
          </cell>
          <cell r="E68" t="str">
            <v>北方重工集团有限公司</v>
          </cell>
          <cell r="F68" t="str">
            <v>新疆昕昊</v>
          </cell>
          <cell r="G68" t="str">
            <v>北方重工-新疆昕昊达链篦机柔传23049</v>
          </cell>
          <cell r="H68">
            <v>59.6</v>
          </cell>
          <cell r="I68">
            <v>0.3</v>
          </cell>
          <cell r="J68">
            <v>17.88</v>
          </cell>
          <cell r="K68" t="str">
            <v>袁树军</v>
          </cell>
          <cell r="L68" t="str">
            <v>东北大区</v>
          </cell>
          <cell r="M68">
            <v>45039</v>
          </cell>
          <cell r="N68">
            <v>45039</v>
          </cell>
          <cell r="O68">
            <v>45148</v>
          </cell>
          <cell r="P68" t="str">
            <v>25%预付，65%发货，10%质保</v>
          </cell>
          <cell r="R68" t="str">
            <v>未完工</v>
          </cell>
          <cell r="S68" t="str">
            <v>否</v>
          </cell>
          <cell r="X68" t="str">
            <v>进行中</v>
          </cell>
          <cell r="Y68">
            <v>0.25167785234899298</v>
          </cell>
          <cell r="Z68">
            <v>15</v>
          </cell>
          <cell r="AA68">
            <v>0</v>
          </cell>
          <cell r="AB68">
            <v>0</v>
          </cell>
          <cell r="AC68">
            <v>15</v>
          </cell>
        </row>
        <row r="69">
          <cell r="C69" t="str">
            <v>CP20230070-0</v>
          </cell>
          <cell r="D69" t="str">
            <v>TBGT-SB20230419-0041</v>
          </cell>
          <cell r="E69" t="str">
            <v>云南省玉溪市太标钢铁有限公司</v>
          </cell>
          <cell r="F69" t="str">
            <v>云南省玉溪市太标钢铁有限公司</v>
          </cell>
          <cell r="G69" t="str">
            <v>云南省玉溪市太标钢铁减速机高速轴23058</v>
          </cell>
          <cell r="H69">
            <v>0.6</v>
          </cell>
          <cell r="I69">
            <v>0.3</v>
          </cell>
          <cell r="J69">
            <v>0.18</v>
          </cell>
          <cell r="K69" t="str">
            <v>袁树军</v>
          </cell>
          <cell r="L69" t="str">
            <v>东北大区</v>
          </cell>
          <cell r="M69">
            <v>45035</v>
          </cell>
          <cell r="N69">
            <v>45035</v>
          </cell>
          <cell r="O69">
            <v>45127</v>
          </cell>
          <cell r="P69" t="str">
            <v>30%预付，70%发货</v>
          </cell>
          <cell r="R69" t="str">
            <v>未完工</v>
          </cell>
          <cell r="S69" t="str">
            <v>否</v>
          </cell>
          <cell r="X69" t="str">
            <v>进行中</v>
          </cell>
          <cell r="Y69">
            <v>1</v>
          </cell>
          <cell r="Z69">
            <v>0.18</v>
          </cell>
          <cell r="AA69">
            <v>0.18</v>
          </cell>
          <cell r="AB69">
            <v>0.3</v>
          </cell>
          <cell r="AC69">
            <v>0</v>
          </cell>
        </row>
        <row r="70">
          <cell r="C70" t="str">
            <v>CP20210057-0</v>
          </cell>
          <cell r="D70" t="str">
            <v>TLCL-CGSB2021020001</v>
          </cell>
          <cell r="E70" t="str">
            <v>天津天钢联合特钢有限公司</v>
          </cell>
          <cell r="F70" t="str">
            <v>天津天钢联合特钢有限公司</v>
          </cell>
          <cell r="G70" t="str">
            <v>天津天钢联圆盘给料机21056</v>
          </cell>
          <cell r="H70">
            <v>66</v>
          </cell>
          <cell r="I70">
            <v>0.3</v>
          </cell>
          <cell r="J70">
            <v>19.8</v>
          </cell>
          <cell r="K70" t="str">
            <v>靳全锋</v>
          </cell>
          <cell r="L70" t="str">
            <v>东北大区</v>
          </cell>
          <cell r="M70">
            <v>44237</v>
          </cell>
          <cell r="N70">
            <v>44237</v>
          </cell>
          <cell r="O70">
            <v>44331</v>
          </cell>
          <cell r="P70" t="str">
            <v>30%预付，30%发货，30%调试
，10%质保</v>
          </cell>
          <cell r="R70" t="str">
            <v>已完工</v>
          </cell>
          <cell r="S70" t="str">
            <v>是</v>
          </cell>
          <cell r="T70">
            <v>44410</v>
          </cell>
          <cell r="X70" t="str">
            <v>进行中</v>
          </cell>
          <cell r="Y70">
            <v>0.9</v>
          </cell>
          <cell r="Z70">
            <v>59.4</v>
          </cell>
          <cell r="AA70">
            <v>59.4</v>
          </cell>
          <cell r="AB70">
            <v>0.9</v>
          </cell>
          <cell r="AC70">
            <v>0</v>
          </cell>
        </row>
        <row r="71">
          <cell r="C71" t="str">
            <v>CP20210058-0</v>
          </cell>
          <cell r="D71" t="str">
            <v>2020YZ029-FB015</v>
          </cell>
          <cell r="E71" t="str">
            <v>北京首钢国际工程技术有限公司</v>
          </cell>
          <cell r="F71" t="str">
            <v>攀钢西昌</v>
          </cell>
          <cell r="G71" t="str">
            <v>首钢国际圆盘给料机21057</v>
          </cell>
          <cell r="H71">
            <v>64.2</v>
          </cell>
          <cell r="I71">
            <v>0.3</v>
          </cell>
          <cell r="J71">
            <v>19.260000000000002</v>
          </cell>
          <cell r="K71" t="str">
            <v>靳全锋</v>
          </cell>
          <cell r="L71" t="str">
            <v>东北大区</v>
          </cell>
          <cell r="M71">
            <v>44258</v>
          </cell>
          <cell r="N71">
            <v>44258</v>
          </cell>
          <cell r="O71">
            <v>44407</v>
          </cell>
          <cell r="P71" t="str">
            <v>30%预付，30%到货，15%调试
，15%投产，10%质保</v>
          </cell>
          <cell r="R71" t="str">
            <v>已完工</v>
          </cell>
          <cell r="S71" t="str">
            <v>是</v>
          </cell>
          <cell r="T71">
            <v>44722</v>
          </cell>
          <cell r="X71" t="str">
            <v>进行中</v>
          </cell>
          <cell r="Y71">
            <v>0.75</v>
          </cell>
          <cell r="Z71">
            <v>48.15</v>
          </cell>
          <cell r="AA71">
            <v>38.26</v>
          </cell>
          <cell r="AB71">
            <v>0.59595015576323995</v>
          </cell>
          <cell r="AC71">
            <v>9.89</v>
          </cell>
        </row>
        <row r="72">
          <cell r="C72" t="str">
            <v>CP20230003-0</v>
          </cell>
          <cell r="D72" t="str">
            <v>TLCL-CGBJ2022120276</v>
          </cell>
          <cell r="E72" t="str">
            <v>天津市新天钢联合特钢有限公司</v>
          </cell>
          <cell r="F72" t="str">
            <v>天津市新天钢联合特钢有限公司</v>
          </cell>
          <cell r="G72" t="str">
            <v>天津市新天钢联合特钢柔性传动及圆盘给料机备件23003</v>
          </cell>
          <cell r="H72">
            <v>82.8</v>
          </cell>
          <cell r="I72">
            <v>0.3</v>
          </cell>
          <cell r="J72">
            <v>24.84</v>
          </cell>
          <cell r="K72" t="str">
            <v>靳全锋</v>
          </cell>
          <cell r="L72" t="str">
            <v>东北大区</v>
          </cell>
          <cell r="M72">
            <v>44922</v>
          </cell>
          <cell r="N72">
            <v>44922</v>
          </cell>
          <cell r="O72">
            <v>45107</v>
          </cell>
          <cell r="P72" t="str">
            <v>30%预付，70%发货</v>
          </cell>
          <cell r="R72" t="str">
            <v>未完工</v>
          </cell>
          <cell r="S72" t="str">
            <v>否</v>
          </cell>
          <cell r="X72" t="str">
            <v>进行中</v>
          </cell>
          <cell r="Y72">
            <v>1</v>
          </cell>
          <cell r="Z72">
            <v>82.8</v>
          </cell>
          <cell r="AA72">
            <v>24.84</v>
          </cell>
          <cell r="AB72">
            <v>0.3</v>
          </cell>
          <cell r="AC72">
            <v>57.96</v>
          </cell>
        </row>
        <row r="73">
          <cell r="C73" t="str">
            <v>CP20230028-0</v>
          </cell>
          <cell r="D73" t="str">
            <v>TLCL-CGBJ2023020032</v>
          </cell>
          <cell r="E73" t="str">
            <v>天津市新天钢联合特钢有限公司</v>
          </cell>
          <cell r="F73" t="str">
            <v>天津市新天钢联合特钢有限公司</v>
          </cell>
          <cell r="G73" t="str">
            <v>天津市新天钢联合卷筒装置备件23019</v>
          </cell>
          <cell r="H73">
            <v>34.5</v>
          </cell>
          <cell r="I73">
            <v>0.3</v>
          </cell>
          <cell r="J73">
            <v>10.35</v>
          </cell>
          <cell r="K73" t="str">
            <v>靳全锋</v>
          </cell>
          <cell r="L73" t="str">
            <v>东北大区</v>
          </cell>
          <cell r="M73">
            <v>44966</v>
          </cell>
          <cell r="N73">
            <v>44966</v>
          </cell>
          <cell r="O73">
            <v>45169</v>
          </cell>
          <cell r="P73" t="str">
            <v>30%预付，70%发货</v>
          </cell>
          <cell r="R73" t="str">
            <v>未完工</v>
          </cell>
          <cell r="S73" t="str">
            <v>否</v>
          </cell>
          <cell r="X73" t="str">
            <v>进行中</v>
          </cell>
          <cell r="Y73">
            <v>1</v>
          </cell>
          <cell r="Z73">
            <v>34.5</v>
          </cell>
          <cell r="AA73">
            <v>10.35</v>
          </cell>
          <cell r="AB73">
            <v>0.3</v>
          </cell>
          <cell r="AC73">
            <v>24.15</v>
          </cell>
        </row>
        <row r="74">
          <cell r="C74" t="str">
            <v>CP20180048-0</v>
          </cell>
          <cell r="D74" t="str">
            <v>YLB2018009</v>
          </cell>
          <cell r="E74" t="str">
            <v>联合钢铁（大马）集团公司</v>
          </cell>
          <cell r="F74" t="str">
            <v>关丹</v>
          </cell>
          <cell r="G74" t="str">
            <v>联合钢铁（大马）集团圆盘给料机的备件18156</v>
          </cell>
          <cell r="H74">
            <v>70.378</v>
          </cell>
          <cell r="I74">
            <v>0.3</v>
          </cell>
          <cell r="J74">
            <v>21.113399999999999</v>
          </cell>
          <cell r="K74" t="str">
            <v>刘智崴</v>
          </cell>
          <cell r="L74" t="str">
            <v>东北大区</v>
          </cell>
          <cell r="M74">
            <v>43217</v>
          </cell>
          <cell r="N74">
            <v>43217</v>
          </cell>
          <cell r="O74">
            <v>43339</v>
          </cell>
          <cell r="P74" t="str">
            <v>30%预付，40%发货，30%到货</v>
          </cell>
          <cell r="T74">
            <v>43389</v>
          </cell>
          <cell r="X74" t="str">
            <v>进行中</v>
          </cell>
          <cell r="Y74">
            <v>0.7</v>
          </cell>
          <cell r="Z74">
            <v>49.264600000000002</v>
          </cell>
          <cell r="AA74">
            <v>49.264600000000002</v>
          </cell>
          <cell r="AB74">
            <v>0.7</v>
          </cell>
          <cell r="AC74">
            <v>0</v>
          </cell>
        </row>
        <row r="75">
          <cell r="C75" t="str">
            <v>CP20200114-0</v>
          </cell>
          <cell r="D75" t="str">
            <v>2006R02S5UC00
04</v>
          </cell>
          <cell r="E75" t="str">
            <v>日照钢铁有限公司</v>
          </cell>
          <cell r="F75" t="str">
            <v>日照钢铁有限公司</v>
          </cell>
          <cell r="G75" t="str">
            <v>日钢新建烧结筒仓圆盘给料机20119</v>
          </cell>
          <cell r="H75">
            <v>192</v>
          </cell>
          <cell r="I75">
            <v>0.3</v>
          </cell>
          <cell r="J75">
            <v>57.6</v>
          </cell>
          <cell r="K75" t="str">
            <v>刘智崴</v>
          </cell>
          <cell r="L75" t="str">
            <v>东北大区</v>
          </cell>
          <cell r="M75">
            <v>43984</v>
          </cell>
          <cell r="N75">
            <v>43984</v>
          </cell>
          <cell r="O75">
            <v>44104</v>
          </cell>
          <cell r="P75" t="str">
            <v>30%预付，50%发货，10%验
收，10%质保</v>
          </cell>
          <cell r="R75" t="str">
            <v>已完工</v>
          </cell>
          <cell r="S75" t="str">
            <v>是</v>
          </cell>
          <cell r="T75">
            <v>44130</v>
          </cell>
          <cell r="X75" t="str">
            <v>进行中</v>
          </cell>
          <cell r="Y75">
            <v>0.9</v>
          </cell>
          <cell r="Z75">
            <v>172.8</v>
          </cell>
          <cell r="AA75">
            <v>172.8</v>
          </cell>
          <cell r="AB75">
            <v>0.9</v>
          </cell>
          <cell r="AC75">
            <v>0</v>
          </cell>
        </row>
        <row r="76">
          <cell r="C76" t="str">
            <v>CP20200187-0</v>
          </cell>
          <cell r="D76" t="str">
            <v>020200827000</v>
          </cell>
          <cell r="E76" t="str">
            <v>唐山市国跃机械设备制造有限公司</v>
          </cell>
          <cell r="F76" t="str">
            <v>营口、河津</v>
          </cell>
          <cell r="G76" t="str">
            <v>唐山国跃柔性传动装置（营口、河津）20188</v>
          </cell>
          <cell r="H76">
            <v>114</v>
          </cell>
          <cell r="I76">
            <v>0.3</v>
          </cell>
          <cell r="J76">
            <v>34.200000000000003</v>
          </cell>
          <cell r="K76" t="str">
            <v>刘智崴</v>
          </cell>
          <cell r="L76" t="str">
            <v>东北大区</v>
          </cell>
          <cell r="M76">
            <v>44070</v>
          </cell>
          <cell r="N76">
            <v>44070</v>
          </cell>
          <cell r="O76">
            <v>44165</v>
          </cell>
          <cell r="P76" t="str">
            <v>30%预付，60%发货，10%质保</v>
          </cell>
          <cell r="R76" t="str">
            <v>已完工</v>
          </cell>
          <cell r="S76" t="str">
            <v>是</v>
          </cell>
          <cell r="T76">
            <v>44305</v>
          </cell>
          <cell r="X76" t="str">
            <v>进行中</v>
          </cell>
          <cell r="Y76">
            <v>0.9</v>
          </cell>
          <cell r="Z76">
            <v>102.6</v>
          </cell>
          <cell r="AA76">
            <v>102.6</v>
          </cell>
          <cell r="AB76">
            <v>0.9</v>
          </cell>
          <cell r="AC76">
            <v>0</v>
          </cell>
        </row>
        <row r="77">
          <cell r="C77" t="str">
            <v>CP20200101-0</v>
          </cell>
          <cell r="D77" t="str">
            <v>20CNSHG3211097BW</v>
          </cell>
          <cell r="E77" t="str">
            <v>武汉钢铁有限公司</v>
          </cell>
          <cell r="F77" t="str">
            <v>武汉钢铁有限公司</v>
          </cell>
          <cell r="G77" t="str">
            <v>武钢烧结圆盘给料机20107</v>
          </cell>
          <cell r="H77">
            <v>444</v>
          </cell>
          <cell r="I77">
            <v>0.3</v>
          </cell>
          <cell r="J77">
            <v>133.19999999999999</v>
          </cell>
          <cell r="K77" t="str">
            <v>刘智崴</v>
          </cell>
          <cell r="L77" t="str">
            <v>东北大区</v>
          </cell>
          <cell r="M77">
            <v>43969</v>
          </cell>
          <cell r="N77">
            <v>43969</v>
          </cell>
          <cell r="O77">
            <v>44346</v>
          </cell>
          <cell r="P77" t="str">
            <v>20%预付，10%进度，55%到
货，5%调试，10%质保</v>
          </cell>
          <cell r="R77" t="str">
            <v>已完工</v>
          </cell>
          <cell r="S77" t="str">
            <v>是</v>
          </cell>
          <cell r="T77">
            <v>44350</v>
          </cell>
          <cell r="X77" t="str">
            <v>进行中</v>
          </cell>
          <cell r="Y77">
            <v>0.9</v>
          </cell>
          <cell r="Z77">
            <v>399.6</v>
          </cell>
          <cell r="AA77">
            <v>385.06194599999998</v>
          </cell>
          <cell r="AB77">
            <v>0.86725663513513496</v>
          </cell>
          <cell r="AC77">
            <v>14.538054000000001</v>
          </cell>
        </row>
        <row r="78">
          <cell r="C78" t="str">
            <v>CP20200201-0</v>
          </cell>
          <cell r="D78" t="str">
            <v>020200910000</v>
          </cell>
          <cell r="E78" t="str">
            <v>唐山市国跃机械设备制造有限公司</v>
          </cell>
          <cell r="F78" t="str">
            <v>辽宁彭辉</v>
          </cell>
          <cell r="G78" t="str">
            <v>唐山国跃单齿辊柔传-辽宁彭辉20201</v>
          </cell>
          <cell r="H78">
            <v>41</v>
          </cell>
          <cell r="I78">
            <v>0.3</v>
          </cell>
          <cell r="J78">
            <v>12.3</v>
          </cell>
          <cell r="K78" t="str">
            <v>刘智崴</v>
          </cell>
          <cell r="L78" t="str">
            <v>东北大区</v>
          </cell>
          <cell r="M78">
            <v>44084</v>
          </cell>
          <cell r="N78">
            <v>44084</v>
          </cell>
          <cell r="O78">
            <v>44165</v>
          </cell>
          <cell r="P78" t="str">
            <v>20%预付，70%发货，10%质保</v>
          </cell>
          <cell r="R78" t="str">
            <v>已完工</v>
          </cell>
          <cell r="S78" t="str">
            <v>是</v>
          </cell>
          <cell r="T78">
            <v>44224</v>
          </cell>
          <cell r="X78" t="str">
            <v>进行中</v>
          </cell>
          <cell r="Y78">
            <v>0.9</v>
          </cell>
          <cell r="Z78">
            <v>36.9</v>
          </cell>
          <cell r="AA78">
            <v>36.9</v>
          </cell>
          <cell r="AB78">
            <v>0.9</v>
          </cell>
          <cell r="AC78">
            <v>0</v>
          </cell>
        </row>
        <row r="79">
          <cell r="C79" t="str">
            <v>CP20200203-0</v>
          </cell>
          <cell r="D79" t="str">
            <v>020200910001</v>
          </cell>
          <cell r="E79" t="str">
            <v>唐山市国跃机械设备制造有限公司</v>
          </cell>
          <cell r="F79" t="str">
            <v>营口钢铁</v>
          </cell>
          <cell r="G79" t="str">
            <v>唐山国跃单齿辊柔传-营口钢铁20203</v>
          </cell>
          <cell r="H79">
            <v>41</v>
          </cell>
          <cell r="I79">
            <v>0.3</v>
          </cell>
          <cell r="J79">
            <v>12.3</v>
          </cell>
          <cell r="K79" t="str">
            <v>刘智崴</v>
          </cell>
          <cell r="L79" t="str">
            <v>东北大区</v>
          </cell>
          <cell r="M79">
            <v>44084</v>
          </cell>
          <cell r="N79">
            <v>44084</v>
          </cell>
          <cell r="O79">
            <v>44195</v>
          </cell>
          <cell r="P79" t="str">
            <v>20%预付，70%发货，10%质保</v>
          </cell>
          <cell r="R79" t="str">
            <v>已完工</v>
          </cell>
          <cell r="S79" t="str">
            <v>是</v>
          </cell>
          <cell r="T79">
            <v>44224</v>
          </cell>
          <cell r="X79" t="str">
            <v>进行中</v>
          </cell>
          <cell r="Y79">
            <v>0.9</v>
          </cell>
          <cell r="Z79">
            <v>36.9</v>
          </cell>
          <cell r="AA79">
            <v>36.9</v>
          </cell>
          <cell r="AB79">
            <v>0.9</v>
          </cell>
          <cell r="AC79">
            <v>0</v>
          </cell>
        </row>
        <row r="80">
          <cell r="C80" t="str">
            <v>CP20210006-0</v>
          </cell>
          <cell r="E80" t="str">
            <v>河北安丰钢铁有限公司</v>
          </cell>
          <cell r="F80" t="str">
            <v>河北安丰钢铁有限公司</v>
          </cell>
          <cell r="G80" t="str">
            <v>河北安丰钢铁-卷扬机21006</v>
          </cell>
          <cell r="H80">
            <v>182</v>
          </cell>
          <cell r="I80">
            <v>0.3</v>
          </cell>
          <cell r="J80">
            <v>54.6</v>
          </cell>
          <cell r="K80" t="str">
            <v>刘智崴</v>
          </cell>
          <cell r="L80" t="str">
            <v>东北大区</v>
          </cell>
          <cell r="M80">
            <v>44180</v>
          </cell>
          <cell r="N80">
            <v>44180</v>
          </cell>
          <cell r="O80">
            <v>44331</v>
          </cell>
          <cell r="P80" t="str">
            <v>30%预付，60%发货，10%质保</v>
          </cell>
          <cell r="R80" t="str">
            <v>已完工</v>
          </cell>
          <cell r="S80" t="str">
            <v>是</v>
          </cell>
          <cell r="T80">
            <v>44311</v>
          </cell>
          <cell r="X80" t="str">
            <v>进行中</v>
          </cell>
          <cell r="Y80">
            <v>1</v>
          </cell>
          <cell r="Z80">
            <v>182</v>
          </cell>
          <cell r="AA80">
            <v>177.1</v>
          </cell>
          <cell r="AB80">
            <v>0.97307692307692295</v>
          </cell>
          <cell r="AC80">
            <v>4.8999999999999799</v>
          </cell>
        </row>
        <row r="81">
          <cell r="C81" t="str">
            <v>CP20210037-0</v>
          </cell>
          <cell r="D81" t="str">
            <v>P13042101003</v>
          </cell>
          <cell r="E81" t="str">
            <v>乌海市包钢万腾钢铁有限 
责任公司</v>
          </cell>
          <cell r="F81" t="str">
            <v>乌海市包钢万腾钢铁有限 
责任公司</v>
          </cell>
          <cell r="G81" t="str">
            <v>乌海包钢万腾柔性传动21037</v>
          </cell>
          <cell r="H81">
            <v>95</v>
          </cell>
          <cell r="I81">
            <v>0.3</v>
          </cell>
          <cell r="J81">
            <v>28.5</v>
          </cell>
          <cell r="K81" t="str">
            <v>刘智崴</v>
          </cell>
          <cell r="L81" t="str">
            <v>东北大区</v>
          </cell>
          <cell r="M81">
            <v>44207</v>
          </cell>
          <cell r="N81">
            <v>44207</v>
          </cell>
          <cell r="O81">
            <v>44378</v>
          </cell>
          <cell r="P81" t="str">
            <v>30%预付，60%发货，10%质保</v>
          </cell>
          <cell r="R81" t="str">
            <v>已完工</v>
          </cell>
          <cell r="S81" t="str">
            <v>是</v>
          </cell>
          <cell r="T81">
            <v>44372</v>
          </cell>
          <cell r="X81" t="str">
            <v>进行中</v>
          </cell>
          <cell r="Y81">
            <v>0.9</v>
          </cell>
          <cell r="Z81">
            <v>85.5</v>
          </cell>
          <cell r="AA81">
            <v>85.5</v>
          </cell>
          <cell r="AB81">
            <v>0.9</v>
          </cell>
          <cell r="AC81">
            <v>0</v>
          </cell>
        </row>
        <row r="82">
          <cell r="C82" t="str">
            <v>CP20210081-0</v>
          </cell>
          <cell r="D82" t="str">
            <v>SL_原料厂SB(II)_21_03_13_01</v>
          </cell>
          <cell r="E82" t="str">
            <v>广西盛隆冶金有限公司</v>
          </cell>
          <cell r="F82" t="str">
            <v>广西盛隆冶金有限公司</v>
          </cell>
          <cell r="G82" t="str">
            <v>广西盛隆原料厂二次升级改造-圆盘给料机21080</v>
          </cell>
          <cell r="H82">
            <v>1320</v>
          </cell>
          <cell r="I82">
            <v>0.3</v>
          </cell>
          <cell r="J82">
            <v>396</v>
          </cell>
          <cell r="K82" t="str">
            <v>刘智崴</v>
          </cell>
          <cell r="L82" t="str">
            <v>东北大区</v>
          </cell>
          <cell r="M82">
            <v>44268</v>
          </cell>
          <cell r="N82">
            <v>44268</v>
          </cell>
          <cell r="O82">
            <v>44418</v>
          </cell>
          <cell r="P82" t="str">
            <v>30%预付，30%发货，30%调试
，10%质保</v>
          </cell>
          <cell r="R82" t="str">
            <v>已完工</v>
          </cell>
          <cell r="S82" t="str">
            <v>是</v>
          </cell>
          <cell r="T82">
            <v>44428</v>
          </cell>
          <cell r="X82" t="str">
            <v>进行中</v>
          </cell>
          <cell r="Y82">
            <v>0.6</v>
          </cell>
          <cell r="Z82">
            <v>792</v>
          </cell>
          <cell r="AA82">
            <v>792</v>
          </cell>
          <cell r="AB82">
            <v>0.6</v>
          </cell>
          <cell r="AC82">
            <v>0</v>
          </cell>
        </row>
        <row r="83">
          <cell r="C83" t="str">
            <v>CP20210090-0</v>
          </cell>
          <cell r="D83" t="str">
            <v>P13A22103223</v>
          </cell>
          <cell r="E83" t="str">
            <v>乌海市包钢万腾钢铁有限 
责任公司</v>
          </cell>
          <cell r="F83" t="str">
            <v>乌海市包钢万腾钢铁有限 
责任公司</v>
          </cell>
          <cell r="G83" t="str">
            <v>乌海包钢万腾圆盘21089</v>
          </cell>
          <cell r="H83">
            <v>136.5</v>
          </cell>
          <cell r="I83">
            <v>0.3</v>
          </cell>
          <cell r="J83">
            <v>40.950000000000003</v>
          </cell>
          <cell r="K83" t="str">
            <v>刘智崴</v>
          </cell>
          <cell r="L83" t="str">
            <v>东北大区</v>
          </cell>
          <cell r="M83">
            <v>44286</v>
          </cell>
          <cell r="N83">
            <v>44286</v>
          </cell>
          <cell r="O83">
            <v>44387</v>
          </cell>
          <cell r="P83" t="str">
            <v>30%预付，50%发货，10%调
试，10%质保</v>
          </cell>
          <cell r="R83" t="str">
            <v>已完工</v>
          </cell>
          <cell r="S83" t="str">
            <v>是</v>
          </cell>
          <cell r="T83">
            <v>44405</v>
          </cell>
          <cell r="X83" t="str">
            <v>进行中</v>
          </cell>
          <cell r="Y83">
            <v>0.8</v>
          </cell>
          <cell r="Z83">
            <v>109.2</v>
          </cell>
          <cell r="AA83">
            <v>109.2</v>
          </cell>
          <cell r="AB83">
            <v>0.8</v>
          </cell>
          <cell r="AC83">
            <v>0</v>
          </cell>
        </row>
        <row r="84">
          <cell r="C84" t="str">
            <v>CP20210098-0</v>
          </cell>
          <cell r="D84" t="str">
            <v>0202104130005</v>
          </cell>
          <cell r="E84" t="str">
            <v>唐山市国跃机械设备制造有限公司</v>
          </cell>
          <cell r="F84" t="str">
            <v>经安钢铁</v>
          </cell>
          <cell r="G84" t="str">
            <v>唐山国跃（经安钢铁）柔性传动21097</v>
          </cell>
          <cell r="H84">
            <v>64</v>
          </cell>
          <cell r="I84">
            <v>0.3</v>
          </cell>
          <cell r="J84">
            <v>19.2</v>
          </cell>
          <cell r="K84" t="str">
            <v>刘智崴</v>
          </cell>
          <cell r="L84" t="str">
            <v>东北大区</v>
          </cell>
          <cell r="M84">
            <v>44299</v>
          </cell>
          <cell r="N84">
            <v>44299</v>
          </cell>
          <cell r="O84">
            <v>44407</v>
          </cell>
          <cell r="P84" t="str">
            <v>10%预付，80%发货，10%质保</v>
          </cell>
          <cell r="R84" t="str">
            <v>已完工</v>
          </cell>
          <cell r="S84" t="str">
            <v>是</v>
          </cell>
          <cell r="T84">
            <v>44579</v>
          </cell>
          <cell r="X84" t="str">
            <v>进行中</v>
          </cell>
          <cell r="Y84">
            <v>0.9</v>
          </cell>
          <cell r="Z84">
            <v>57.6</v>
          </cell>
          <cell r="AA84">
            <v>57.6</v>
          </cell>
          <cell r="AB84">
            <v>0.9</v>
          </cell>
          <cell r="AC84">
            <v>0</v>
          </cell>
        </row>
        <row r="85">
          <cell r="C85" t="str">
            <v>CP20210135-0</v>
          </cell>
          <cell r="D85" t="str">
            <v>2021-球团二期</v>
          </cell>
          <cell r="E85" t="str">
            <v>河北安丰钢铁有限公司</v>
          </cell>
          <cell r="F85" t="str">
            <v>河北安丰钢铁有限公司</v>
          </cell>
          <cell r="G85" t="str">
            <v>河北安丰球团二期圆盘给料机21133</v>
          </cell>
          <cell r="H85">
            <v>154.19999999999999</v>
          </cell>
          <cell r="I85">
            <v>0.3</v>
          </cell>
          <cell r="J85">
            <v>46.26</v>
          </cell>
          <cell r="K85" t="str">
            <v>刘智崴</v>
          </cell>
          <cell r="L85" t="str">
            <v>东北大区</v>
          </cell>
          <cell r="M85">
            <v>44353</v>
          </cell>
          <cell r="N85">
            <v>44353</v>
          </cell>
          <cell r="O85">
            <v>44485</v>
          </cell>
          <cell r="P85" t="str">
            <v>30%预付，60%发货，10%质保</v>
          </cell>
          <cell r="R85" t="str">
            <v>已完工</v>
          </cell>
          <cell r="S85" t="str">
            <v>是</v>
          </cell>
          <cell r="T85">
            <v>44631</v>
          </cell>
          <cell r="X85" t="str">
            <v>进行中</v>
          </cell>
          <cell r="Y85">
            <v>0.9</v>
          </cell>
          <cell r="Z85">
            <v>138.78</v>
          </cell>
          <cell r="AA85">
            <v>138.78</v>
          </cell>
          <cell r="AB85">
            <v>0.9</v>
          </cell>
          <cell r="AC85">
            <v>0</v>
          </cell>
        </row>
        <row r="86">
          <cell r="C86" t="str">
            <v>CP20210196-0</v>
          </cell>
          <cell r="D86" t="str">
            <v>GLTC202108-29</v>
          </cell>
          <cell r="E86" t="str">
            <v>德龙钢铁有限公司</v>
          </cell>
          <cell r="F86" t="str">
            <v>德龙钢铁有限公司</v>
          </cell>
          <cell r="G86" t="str">
            <v>德龙钢铁主卷扬减速器21191</v>
          </cell>
          <cell r="H86">
            <v>44</v>
          </cell>
          <cell r="I86">
            <v>0.3</v>
          </cell>
          <cell r="J86">
            <v>13.2</v>
          </cell>
          <cell r="K86" t="str">
            <v>刘智崴</v>
          </cell>
          <cell r="L86" t="str">
            <v>东北大区</v>
          </cell>
          <cell r="M86">
            <v>44436</v>
          </cell>
          <cell r="N86">
            <v>44436</v>
          </cell>
          <cell r="O86">
            <v>44484</v>
          </cell>
          <cell r="P86" t="str">
            <v>30%预付，65%发货，5%质保</v>
          </cell>
          <cell r="R86" t="str">
            <v>已完工</v>
          </cell>
          <cell r="S86" t="str">
            <v>是</v>
          </cell>
          <cell r="T86">
            <v>44561</v>
          </cell>
          <cell r="X86" t="str">
            <v>进行中</v>
          </cell>
          <cell r="Y86">
            <v>0.95</v>
          </cell>
          <cell r="Z86">
            <v>41.8</v>
          </cell>
          <cell r="AA86">
            <v>41.8</v>
          </cell>
          <cell r="AB86">
            <v>0.95</v>
          </cell>
          <cell r="AC86">
            <v>0</v>
          </cell>
        </row>
        <row r="87">
          <cell r="C87" t="str">
            <v>CP20220038-0</v>
          </cell>
          <cell r="D87" t="str">
            <v>JGSY2022-S-10020</v>
          </cell>
          <cell r="E87" t="str">
            <v>山西晋钢智造科技实业有限公司</v>
          </cell>
          <cell r="F87" t="str">
            <v>山西晋钢智造科技实业有限公司</v>
          </cell>
          <cell r="G87" t="str">
            <v>山西晋钢智造料车卷扬22037</v>
          </cell>
          <cell r="H87">
            <v>340</v>
          </cell>
          <cell r="I87">
            <v>0.3</v>
          </cell>
          <cell r="J87">
            <v>102</v>
          </cell>
          <cell r="K87" t="str">
            <v>刘智崴</v>
          </cell>
          <cell r="L87" t="str">
            <v>东北大区</v>
          </cell>
          <cell r="M87">
            <v>44587</v>
          </cell>
          <cell r="N87">
            <v>44587</v>
          </cell>
          <cell r="O87">
            <v>44727</v>
          </cell>
          <cell r="P87" t="str">
            <v>30%预付，50%发货，10%调
试，10%质保</v>
          </cell>
          <cell r="R87" t="str">
            <v>已完工</v>
          </cell>
          <cell r="S87" t="str">
            <v>是</v>
          </cell>
          <cell r="T87">
            <v>44732</v>
          </cell>
          <cell r="X87" t="str">
            <v>进行中</v>
          </cell>
          <cell r="Y87">
            <v>0.8</v>
          </cell>
          <cell r="Z87">
            <v>272</v>
          </cell>
          <cell r="AA87">
            <v>272</v>
          </cell>
          <cell r="AB87">
            <v>0.8</v>
          </cell>
          <cell r="AC87">
            <v>0</v>
          </cell>
        </row>
        <row r="88">
          <cell r="C88" t="str">
            <v>CP20220073-0</v>
          </cell>
          <cell r="D88" t="str">
            <v>XCGC2022-LTGL005</v>
          </cell>
          <cell r="E88" t="str">
            <v>迁安市九江线材有限责任公司</v>
          </cell>
          <cell r="F88" t="str">
            <v>迁安市九江线材有限责任公司</v>
          </cell>
          <cell r="G88" t="str">
            <v>迁安市九江线材-高炉卷扬机22071</v>
          </cell>
          <cell r="H88">
            <v>456</v>
          </cell>
          <cell r="I88">
            <v>0.3</v>
          </cell>
          <cell r="J88">
            <v>136.80000000000001</v>
          </cell>
          <cell r="K88" t="str">
            <v>刘智崴</v>
          </cell>
          <cell r="L88" t="str">
            <v>东北大区</v>
          </cell>
          <cell r="M88">
            <v>44655</v>
          </cell>
          <cell r="N88">
            <v>44655</v>
          </cell>
          <cell r="O88">
            <v>44814</v>
          </cell>
          <cell r="P88" t="str">
            <v>10%预付，60%到货，20%调
试，10%质保</v>
          </cell>
          <cell r="R88" t="str">
            <v>已完工</v>
          </cell>
          <cell r="S88" t="str">
            <v>是</v>
          </cell>
          <cell r="T88">
            <v>45065</v>
          </cell>
          <cell r="X88" t="str">
            <v>进行中</v>
          </cell>
          <cell r="Y88">
            <v>0.1</v>
          </cell>
          <cell r="Z88">
            <v>45.6</v>
          </cell>
          <cell r="AA88">
            <v>45.6</v>
          </cell>
          <cell r="AB88">
            <v>0.1</v>
          </cell>
          <cell r="AC88">
            <v>0</v>
          </cell>
        </row>
        <row r="89">
          <cell r="C89" t="str">
            <v>CP20220154-0</v>
          </cell>
          <cell r="D89" t="str">
            <v>TJS-PCC-001-02</v>
          </cell>
          <cell r="E89" t="str">
            <v>天俱时工程科技集团有限公司</v>
          </cell>
          <cell r="F89" t="str">
            <v>辛集澳森</v>
          </cell>
          <cell r="G89" t="str">
            <v>辛集澳森柔性传动设备22140</v>
          </cell>
          <cell r="H89">
            <v>69.8</v>
          </cell>
          <cell r="I89">
            <v>0.3</v>
          </cell>
          <cell r="J89">
            <v>20.94</v>
          </cell>
          <cell r="K89" t="str">
            <v>刘智崴</v>
          </cell>
          <cell r="L89" t="str">
            <v>东北大区</v>
          </cell>
          <cell r="M89">
            <v>44790</v>
          </cell>
          <cell r="N89">
            <v>44790</v>
          </cell>
          <cell r="O89">
            <v>44926</v>
          </cell>
          <cell r="P89" t="str">
            <v>30%预付，30%到货，30%调试
，10%质保</v>
          </cell>
          <cell r="R89" t="str">
            <v>已完工</v>
          </cell>
          <cell r="S89" t="str">
            <v>是</v>
          </cell>
          <cell r="T89">
            <v>44977</v>
          </cell>
          <cell r="X89" t="str">
            <v>进行中</v>
          </cell>
          <cell r="Y89">
            <v>0.6</v>
          </cell>
          <cell r="Z89">
            <v>41.88</v>
          </cell>
          <cell r="AA89">
            <v>41.88</v>
          </cell>
          <cell r="AB89">
            <v>0.6</v>
          </cell>
          <cell r="AC89">
            <v>0</v>
          </cell>
        </row>
        <row r="90">
          <cell r="C90" t="str">
            <v>CP20220181-0</v>
          </cell>
          <cell r="D90" t="str">
            <v>0202210250001</v>
          </cell>
          <cell r="E90" t="str">
            <v>唐山市国跃机械设备制造有限公司</v>
          </cell>
          <cell r="F90" t="str">
            <v>唐山市国跃机械设备制造有限公司</v>
          </cell>
          <cell r="G90" t="str">
            <v>唐山瑞丰烧结和单辊柔性传动装置22162</v>
          </cell>
          <cell r="H90">
            <v>141.5</v>
          </cell>
          <cell r="I90">
            <v>0.3</v>
          </cell>
          <cell r="J90">
            <v>42.45</v>
          </cell>
          <cell r="K90" t="str">
            <v>刘智崴</v>
          </cell>
          <cell r="L90" t="str">
            <v>东北大区</v>
          </cell>
          <cell r="M90">
            <v>44859</v>
          </cell>
          <cell r="N90">
            <v>44859</v>
          </cell>
          <cell r="O90">
            <v>44967</v>
          </cell>
          <cell r="P90" t="str">
            <v>30%预付，60%发货，10%质保</v>
          </cell>
          <cell r="R90" t="str">
            <v>已完工</v>
          </cell>
          <cell r="S90" t="str">
            <v>是</v>
          </cell>
          <cell r="T90">
            <v>45033</v>
          </cell>
          <cell r="X90" t="str">
            <v>进行中</v>
          </cell>
          <cell r="Y90">
            <v>0.9</v>
          </cell>
          <cell r="Z90">
            <v>127.35</v>
          </cell>
          <cell r="AA90">
            <v>127.35</v>
          </cell>
          <cell r="AB90">
            <v>0.9</v>
          </cell>
          <cell r="AC90">
            <v>0</v>
          </cell>
        </row>
        <row r="91">
          <cell r="C91" t="str">
            <v>CP20230016-0</v>
          </cell>
          <cell r="E91" t="str">
            <v>河北安丰钢铁集团有限公司</v>
          </cell>
          <cell r="F91" t="str">
            <v>河北安丰钢铁集团有限公司</v>
          </cell>
          <cell r="G91" t="str">
            <v>河北安丰-球团减速器维修二23009</v>
          </cell>
          <cell r="H91">
            <v>22</v>
          </cell>
          <cell r="I91">
            <v>0.3</v>
          </cell>
          <cell r="J91">
            <v>6.6</v>
          </cell>
          <cell r="K91" t="str">
            <v>刘智崴</v>
          </cell>
          <cell r="L91" t="str">
            <v>东北大区</v>
          </cell>
          <cell r="M91">
            <v>44936</v>
          </cell>
          <cell r="N91">
            <v>44936</v>
          </cell>
          <cell r="O91">
            <v>45046</v>
          </cell>
          <cell r="P91" t="str">
            <v>100%发货</v>
          </cell>
          <cell r="R91" t="str">
            <v>未完工</v>
          </cell>
          <cell r="S91" t="str">
            <v>否</v>
          </cell>
          <cell r="X91" t="str">
            <v>进行中</v>
          </cell>
          <cell r="Y91">
            <v>1</v>
          </cell>
          <cell r="Z91">
            <v>22</v>
          </cell>
          <cell r="AA91">
            <v>0</v>
          </cell>
          <cell r="AB91">
            <v>0</v>
          </cell>
          <cell r="AC91">
            <v>22</v>
          </cell>
        </row>
        <row r="92">
          <cell r="C92" t="str">
            <v>CP20230026-0</v>
          </cell>
          <cell r="D92" t="str">
            <v>2302R02S5LC0011</v>
          </cell>
          <cell r="E92" t="str">
            <v>日照钢铁有限公司</v>
          </cell>
          <cell r="F92" t="str">
            <v>日照钢铁有限公司</v>
          </cell>
          <cell r="G92" t="str">
            <v>日照钢铁烧结一次减速机23017</v>
          </cell>
          <cell r="H92">
            <v>11.2</v>
          </cell>
          <cell r="I92">
            <v>0.3</v>
          </cell>
          <cell r="J92">
            <v>3.36</v>
          </cell>
          <cell r="K92" t="str">
            <v>刘智崴</v>
          </cell>
          <cell r="L92" t="str">
            <v>东北大区</v>
          </cell>
          <cell r="M92">
            <v>44963</v>
          </cell>
          <cell r="N92">
            <v>44963</v>
          </cell>
          <cell r="O92">
            <v>45077</v>
          </cell>
          <cell r="P92" t="str">
            <v>30%预付，70%发货</v>
          </cell>
          <cell r="R92" t="str">
            <v>未完工</v>
          </cell>
          <cell r="S92" t="str">
            <v>否</v>
          </cell>
          <cell r="X92" t="str">
            <v>进行中</v>
          </cell>
          <cell r="Y92">
            <v>1</v>
          </cell>
          <cell r="Z92">
            <v>11.2</v>
          </cell>
          <cell r="AA92">
            <v>3.36</v>
          </cell>
          <cell r="AB92">
            <v>0.3</v>
          </cell>
          <cell r="AC92">
            <v>7.84</v>
          </cell>
        </row>
        <row r="93">
          <cell r="C93" t="str">
            <v>CP20230049-0</v>
          </cell>
          <cell r="D93" t="str">
            <v>2303HT08207</v>
          </cell>
          <cell r="E93" t="str">
            <v>欧冶工业品股份有限公司</v>
          </cell>
          <cell r="F93" t="str">
            <v>鄂城钢铁</v>
          </cell>
          <cell r="G93" t="str">
            <v>鄂城钢铁平车减速机23038</v>
          </cell>
          <cell r="H93">
            <v>8.3999679999999994</v>
          </cell>
          <cell r="I93">
            <v>0.3</v>
          </cell>
          <cell r="J93">
            <v>2.5199904000000002</v>
          </cell>
          <cell r="K93" t="str">
            <v>刘智崴</v>
          </cell>
          <cell r="L93" t="str">
            <v>东北大区</v>
          </cell>
          <cell r="M93">
            <v>45006</v>
          </cell>
          <cell r="N93">
            <v>45006</v>
          </cell>
          <cell r="O93">
            <v>45106</v>
          </cell>
          <cell r="P93" t="str">
            <v>100%到货</v>
          </cell>
          <cell r="R93" t="str">
            <v>未完工</v>
          </cell>
          <cell r="S93" t="str">
            <v>否</v>
          </cell>
          <cell r="X93" t="str">
            <v>进行中</v>
          </cell>
          <cell r="Y93">
            <v>1</v>
          </cell>
          <cell r="Z93">
            <v>8.3999679999999994</v>
          </cell>
          <cell r="AA93">
            <v>0</v>
          </cell>
          <cell r="AB93">
            <v>0</v>
          </cell>
          <cell r="AC93">
            <v>8.3999679999999994</v>
          </cell>
        </row>
        <row r="94">
          <cell r="C94" t="str">
            <v>CP20230057-0</v>
          </cell>
          <cell r="D94" t="str">
            <v>0202304040001</v>
          </cell>
          <cell r="E94" t="str">
            <v>唐山市国跃机械设备制造有限公司</v>
          </cell>
          <cell r="F94" t="str">
            <v>河北安丰钢铁有限公司</v>
          </cell>
          <cell r="G94" t="str">
            <v>唐山国跃安丰烧结项目柔性传动装置23043</v>
          </cell>
          <cell r="H94">
            <v>137</v>
          </cell>
          <cell r="I94">
            <v>0.3</v>
          </cell>
          <cell r="J94">
            <v>41.1</v>
          </cell>
          <cell r="K94" t="str">
            <v>刘智崴</v>
          </cell>
          <cell r="L94" t="str">
            <v>东北大区</v>
          </cell>
          <cell r="M94">
            <v>45020</v>
          </cell>
          <cell r="N94">
            <v>45020</v>
          </cell>
          <cell r="O94">
            <v>45148</v>
          </cell>
          <cell r="P94" t="str">
            <v>30%预付，60%发货，10%质保</v>
          </cell>
          <cell r="R94" t="str">
            <v>未完工</v>
          </cell>
          <cell r="S94" t="str">
            <v>否</v>
          </cell>
          <cell r="X94" t="str">
            <v>进行中</v>
          </cell>
          <cell r="Y94">
            <v>0.9</v>
          </cell>
          <cell r="Z94">
            <v>123.3</v>
          </cell>
          <cell r="AA94">
            <v>35.841965000000002</v>
          </cell>
          <cell r="AB94">
            <v>0.26162018248175201</v>
          </cell>
          <cell r="AC94">
            <v>87.458034999999995</v>
          </cell>
        </row>
        <row r="95">
          <cell r="C95" t="str">
            <v>CP20230061-0</v>
          </cell>
          <cell r="D95" t="str">
            <v>2304R02S5LC0045</v>
          </cell>
          <cell r="E95" t="str">
            <v>日照钢铁有限公司</v>
          </cell>
          <cell r="F95" t="str">
            <v>日照钢铁有限公司</v>
          </cell>
          <cell r="G95" t="str">
            <v>日钢柔传二次机高速轴总成23048</v>
          </cell>
          <cell r="H95">
            <v>12.6</v>
          </cell>
          <cell r="I95">
            <v>0.3</v>
          </cell>
          <cell r="J95">
            <v>3.78</v>
          </cell>
          <cell r="K95" t="str">
            <v>刘智崴</v>
          </cell>
          <cell r="L95" t="str">
            <v>东北大区</v>
          </cell>
          <cell r="M95">
            <v>45028</v>
          </cell>
          <cell r="N95">
            <v>45028</v>
          </cell>
          <cell r="O95">
            <v>45107</v>
          </cell>
          <cell r="P95" t="str">
            <v>30%预付，70%发货</v>
          </cell>
          <cell r="R95" t="str">
            <v>未完工</v>
          </cell>
          <cell r="S95" t="str">
            <v>否</v>
          </cell>
          <cell r="X95" t="str">
            <v>进行中</v>
          </cell>
          <cell r="Y95">
            <v>1</v>
          </cell>
          <cell r="Z95">
            <v>12.6</v>
          </cell>
          <cell r="AA95">
            <v>3.78</v>
          </cell>
          <cell r="AB95">
            <v>0.3</v>
          </cell>
          <cell r="AC95">
            <v>8.82</v>
          </cell>
        </row>
        <row r="96">
          <cell r="C96" t="str">
            <v>CT20170233-0</v>
          </cell>
          <cell r="D96" t="str">
            <v>设院合字（2017）600903</v>
          </cell>
          <cell r="E96" t="str">
            <v>中冶南方武汉钢铁设计研究院有限公司</v>
          </cell>
          <cell r="F96" t="str">
            <v>三钢</v>
          </cell>
          <cell r="G96" t="str">
            <v>三钢圆盘给料机17169</v>
          </cell>
          <cell r="H96">
            <v>50.847200000000001</v>
          </cell>
          <cell r="I96">
            <v>0.3</v>
          </cell>
          <cell r="J96">
            <v>16.559999999999999</v>
          </cell>
          <cell r="K96" t="str">
            <v>郭小龙</v>
          </cell>
          <cell r="L96" t="str">
            <v>西部大区</v>
          </cell>
          <cell r="M96">
            <v>42914</v>
          </cell>
          <cell r="N96">
            <v>42914</v>
          </cell>
          <cell r="O96">
            <v>42985</v>
          </cell>
          <cell r="P96" t="str">
            <v>30%预付，30%到货，30%验收，10%质保</v>
          </cell>
          <cell r="Q96">
            <v>55.2</v>
          </cell>
          <cell r="T96">
            <v>43025</v>
          </cell>
          <cell r="X96" t="str">
            <v>进行中</v>
          </cell>
          <cell r="Y96">
            <v>1</v>
          </cell>
          <cell r="Z96">
            <v>50.847200000000001</v>
          </cell>
          <cell r="AA96">
            <v>48.813312000000003</v>
          </cell>
          <cell r="AB96">
            <v>0.96</v>
          </cell>
          <cell r="AC96">
            <v>2.0338880000000001</v>
          </cell>
        </row>
        <row r="97">
          <cell r="C97" t="str">
            <v>CT20170323-0</v>
          </cell>
          <cell r="E97" t="str">
            <v>徐州元发建材有限公司</v>
          </cell>
          <cell r="F97" t="str">
            <v>徐州泰发特钢</v>
          </cell>
          <cell r="G97" t="str">
            <v>徐州泰发特钢高炉17245</v>
          </cell>
          <cell r="H97">
            <v>270</v>
          </cell>
          <cell r="I97">
            <v>0.3</v>
          </cell>
          <cell r="J97">
            <v>81</v>
          </cell>
          <cell r="K97" t="str">
            <v>郭小龙</v>
          </cell>
          <cell r="L97" t="str">
            <v>长三角专区</v>
          </cell>
          <cell r="M97">
            <v>43012</v>
          </cell>
          <cell r="N97">
            <v>43012</v>
          </cell>
          <cell r="O97">
            <v>43109</v>
          </cell>
          <cell r="P97" t="str">
            <v>30%预付，50%发货，10%调试，10%质保</v>
          </cell>
          <cell r="Q97">
            <v>270</v>
          </cell>
          <cell r="T97">
            <v>43180</v>
          </cell>
          <cell r="X97" t="str">
            <v>进行中</v>
          </cell>
          <cell r="Y97">
            <v>0.8</v>
          </cell>
          <cell r="Z97">
            <v>216</v>
          </cell>
          <cell r="AA97">
            <v>215</v>
          </cell>
          <cell r="AB97">
            <v>0.79629629629629595</v>
          </cell>
          <cell r="AC97">
            <v>1</v>
          </cell>
        </row>
        <row r="98">
          <cell r="C98" t="str">
            <v>CP20180056-0</v>
          </cell>
          <cell r="D98" t="str">
            <v>HDW20180529-01</v>
          </cell>
          <cell r="E98" t="str">
            <v>河津市宏达特种钢有限公司</v>
          </cell>
          <cell r="F98" t="str">
            <v>河津市宏达特种钢有限公司</v>
          </cell>
          <cell r="G98" t="str">
            <v>河津宏达卷扬机电一体设备18164</v>
          </cell>
          <cell r="H98">
            <v>398</v>
          </cell>
          <cell r="I98">
            <v>0.3</v>
          </cell>
          <cell r="J98">
            <v>119.4</v>
          </cell>
          <cell r="K98" t="str">
            <v>郭小龙</v>
          </cell>
          <cell r="L98" t="str">
            <v>长三角专区</v>
          </cell>
          <cell r="M98">
            <v>43249</v>
          </cell>
          <cell r="N98">
            <v>43249</v>
          </cell>
          <cell r="O98">
            <v>43388</v>
          </cell>
          <cell r="P98" t="str">
            <v>30%预付，60%发货，10%质保</v>
          </cell>
          <cell r="T98">
            <v>43441</v>
          </cell>
          <cell r="X98" t="str">
            <v>进行中</v>
          </cell>
          <cell r="Y98">
            <v>0.9</v>
          </cell>
          <cell r="Z98">
            <v>358.2</v>
          </cell>
          <cell r="AA98">
            <v>373</v>
          </cell>
          <cell r="AB98">
            <v>0.93718592964824099</v>
          </cell>
          <cell r="AC98">
            <v>-14.8</v>
          </cell>
        </row>
        <row r="99">
          <cell r="C99" t="str">
            <v>CP20190045-0</v>
          </cell>
          <cell r="D99" t="str">
            <v>设院合字（2018）601811</v>
          </cell>
          <cell r="E99" t="str">
            <v>中冶南方武汉钢铁设计研究院有限公司</v>
          </cell>
          <cell r="F99" t="str">
            <v>安钢集团信阳钢铁有限责任公司</v>
          </cell>
          <cell r="G99" t="str">
            <v>信阳钢铁料车卷扬系统19046</v>
          </cell>
          <cell r="H99">
            <v>184</v>
          </cell>
          <cell r="I99">
            <v>0.26</v>
          </cell>
          <cell r="J99">
            <v>47.84</v>
          </cell>
          <cell r="K99" t="str">
            <v>郭小龙</v>
          </cell>
          <cell r="L99" t="str">
            <v>长三角专区</v>
          </cell>
          <cell r="M99">
            <v>43489</v>
          </cell>
          <cell r="N99">
            <v>43489</v>
          </cell>
          <cell r="O99">
            <v>43575</v>
          </cell>
          <cell r="P99" t="str">
            <v>30%预付，30%发货，30%验
收，10%质保</v>
          </cell>
          <cell r="Q99">
            <v>184</v>
          </cell>
          <cell r="T99">
            <v>43565</v>
          </cell>
          <cell r="X99" t="str">
            <v>进行中</v>
          </cell>
          <cell r="Y99">
            <v>1</v>
          </cell>
          <cell r="Z99">
            <v>184</v>
          </cell>
          <cell r="AA99">
            <v>180.32</v>
          </cell>
          <cell r="AB99">
            <v>0.98</v>
          </cell>
          <cell r="AC99">
            <v>3.6800000000000099</v>
          </cell>
        </row>
        <row r="100">
          <cell r="C100" t="str">
            <v>CP20200098-0</v>
          </cell>
          <cell r="D100" t="str">
            <v>QBG技改202005
07-0013（炼铁技改）</v>
          </cell>
          <cell r="E100" t="str">
            <v>秦皇岛佰工钢铁有限公司</v>
          </cell>
          <cell r="F100" t="str">
            <v>秦皇岛佰工钢铁有限公司</v>
          </cell>
          <cell r="G100" t="str">
            <v>秦皇岛佰工料车卷扬20104</v>
          </cell>
          <cell r="H100">
            <v>148</v>
          </cell>
          <cell r="I100">
            <v>0.3</v>
          </cell>
          <cell r="J100">
            <v>44.4</v>
          </cell>
          <cell r="K100" t="str">
            <v>郭小龙</v>
          </cell>
          <cell r="L100" t="str">
            <v>长三角专区</v>
          </cell>
          <cell r="M100">
            <v>43958</v>
          </cell>
          <cell r="N100">
            <v>43958</v>
          </cell>
          <cell r="O100">
            <v>44104</v>
          </cell>
          <cell r="P100" t="str">
            <v>30%预付，60%发货，10%质保</v>
          </cell>
          <cell r="R100" t="str">
            <v>已完工</v>
          </cell>
          <cell r="S100" t="str">
            <v>是</v>
          </cell>
          <cell r="T100">
            <v>44187</v>
          </cell>
          <cell r="X100" t="str">
            <v>进行中</v>
          </cell>
          <cell r="Y100">
            <v>0.9</v>
          </cell>
          <cell r="Z100">
            <v>133.19999999999999</v>
          </cell>
          <cell r="AA100">
            <v>133.19999999999999</v>
          </cell>
          <cell r="AB100">
            <v>0.9</v>
          </cell>
          <cell r="AC100">
            <v>0</v>
          </cell>
        </row>
        <row r="101">
          <cell r="C101" t="str">
            <v>CP20200219-0</v>
          </cell>
          <cell r="E101" t="str">
            <v>山西中升钢铁有限公司</v>
          </cell>
          <cell r="F101" t="str">
            <v>山西中升钢铁有限公司</v>
          </cell>
          <cell r="G101" t="str">
            <v>山西中升料车卷扬机20219</v>
          </cell>
          <cell r="H101">
            <v>193</v>
          </cell>
          <cell r="I101">
            <v>0.3</v>
          </cell>
          <cell r="J101">
            <v>57.9</v>
          </cell>
          <cell r="K101" t="str">
            <v>郭小龙</v>
          </cell>
          <cell r="L101" t="str">
            <v>长三角专区</v>
          </cell>
          <cell r="M101">
            <v>44110</v>
          </cell>
          <cell r="N101">
            <v>44110</v>
          </cell>
          <cell r="O101">
            <v>44265</v>
          </cell>
          <cell r="P101" t="str">
            <v>30%预付，60%发货，10%质保</v>
          </cell>
          <cell r="R101" t="str">
            <v>已完工</v>
          </cell>
          <cell r="S101" t="str">
            <v>是</v>
          </cell>
          <cell r="T101">
            <v>44302</v>
          </cell>
          <cell r="X101" t="str">
            <v>进行中</v>
          </cell>
          <cell r="Y101">
            <v>0.9</v>
          </cell>
          <cell r="Z101">
            <v>173.7</v>
          </cell>
          <cell r="AA101">
            <v>173.7</v>
          </cell>
          <cell r="AB101">
            <v>0.9</v>
          </cell>
          <cell r="AC101">
            <v>0</v>
          </cell>
        </row>
        <row r="102">
          <cell r="C102" t="str">
            <v>CP20210015-0</v>
          </cell>
          <cell r="D102" t="str">
            <v>20ZG345-GZN0028-034</v>
          </cell>
          <cell r="E102" t="str">
            <v>中钢集团工程设计研究院有限公司</v>
          </cell>
          <cell r="F102" t="str">
            <v>天津天钢联合特钢有限公司</v>
          </cell>
          <cell r="G102" t="str">
            <v>天钢烧结圆盘给料机21015</v>
          </cell>
          <cell r="H102">
            <v>91</v>
          </cell>
          <cell r="I102">
            <v>0.3</v>
          </cell>
          <cell r="J102">
            <v>27.3</v>
          </cell>
          <cell r="K102" t="str">
            <v>郭小龙</v>
          </cell>
          <cell r="L102" t="str">
            <v>长三角专区</v>
          </cell>
          <cell r="M102">
            <v>44130</v>
          </cell>
          <cell r="N102">
            <v>44130</v>
          </cell>
          <cell r="O102">
            <v>44255</v>
          </cell>
          <cell r="P102" t="str">
            <v>30%预付，30%到货，30%调试
，10%质保</v>
          </cell>
          <cell r="R102" t="str">
            <v>已完工</v>
          </cell>
          <cell r="S102" t="str">
            <v>是</v>
          </cell>
          <cell r="T102">
            <v>44349</v>
          </cell>
          <cell r="X102" t="str">
            <v>进行中</v>
          </cell>
          <cell r="Y102">
            <v>0.9</v>
          </cell>
          <cell r="Z102">
            <v>81.900000000000006</v>
          </cell>
          <cell r="AA102">
            <v>81.900000000000006</v>
          </cell>
          <cell r="AB102">
            <v>0.9</v>
          </cell>
          <cell r="AC102">
            <v>0</v>
          </cell>
        </row>
        <row r="103">
          <cell r="C103" t="str">
            <v>CP20210025-0</v>
          </cell>
          <cell r="D103" t="str">
            <v>CTC97-005</v>
          </cell>
          <cell r="E103" t="str">
            <v>中冶京诚工程技术有限公司</v>
          </cell>
          <cell r="F103" t="str">
            <v>山西高义钢铁有限公司</v>
          </cell>
          <cell r="G103" t="str">
            <v>中冶京诚-高义卷扬机21025</v>
          </cell>
          <cell r="H103">
            <v>435</v>
          </cell>
          <cell r="I103">
            <v>0.3</v>
          </cell>
          <cell r="J103">
            <v>130.5</v>
          </cell>
          <cell r="K103" t="str">
            <v>郭小龙</v>
          </cell>
          <cell r="L103" t="str">
            <v>长三角专区</v>
          </cell>
          <cell r="M103">
            <v>44201</v>
          </cell>
          <cell r="N103">
            <v>44201</v>
          </cell>
          <cell r="O103">
            <v>44321</v>
          </cell>
          <cell r="P103" t="str">
            <v>30%预付，30%进度，30%发
货，10%质保</v>
          </cell>
          <cell r="R103" t="str">
            <v>未完工</v>
          </cell>
          <cell r="S103" t="str">
            <v>否</v>
          </cell>
          <cell r="T103">
            <v>44341</v>
          </cell>
          <cell r="X103" t="str">
            <v>进行中</v>
          </cell>
          <cell r="Y103">
            <v>0.9</v>
          </cell>
          <cell r="Z103">
            <v>391.5</v>
          </cell>
          <cell r="AA103">
            <v>391.5</v>
          </cell>
          <cell r="AB103">
            <v>0.9</v>
          </cell>
          <cell r="AC103">
            <v>0</v>
          </cell>
        </row>
        <row r="104">
          <cell r="C104" t="str">
            <v>CP20210025-1</v>
          </cell>
          <cell r="D104" t="str">
            <v>CTC97-035</v>
          </cell>
          <cell r="E104" t="str">
            <v>中冶京诚工程技术有限公司</v>
          </cell>
          <cell r="F104" t="str">
            <v>山西高义钢铁有限公司</v>
          </cell>
          <cell r="G104" t="str">
            <v>中冶京诚高义卷扬钢丝绳21025</v>
          </cell>
          <cell r="H104">
            <v>28.5</v>
          </cell>
          <cell r="I104">
            <v>0.3</v>
          </cell>
          <cell r="J104">
            <v>8.5500000000000007</v>
          </cell>
          <cell r="K104" t="str">
            <v>郭小龙</v>
          </cell>
          <cell r="L104" t="str">
            <v>长三角专区</v>
          </cell>
          <cell r="M104">
            <v>44201</v>
          </cell>
          <cell r="N104">
            <v>44201</v>
          </cell>
          <cell r="O104">
            <v>44306</v>
          </cell>
          <cell r="P104" t="str">
            <v>30%预付，30%进度，30%发
货，10%质保</v>
          </cell>
          <cell r="R104" t="str">
            <v>未完工</v>
          </cell>
          <cell r="S104" t="str">
            <v>否</v>
          </cell>
          <cell r="T104">
            <v>44341</v>
          </cell>
          <cell r="X104" t="str">
            <v>进行中</v>
          </cell>
          <cell r="Y104">
            <v>0.9</v>
          </cell>
          <cell r="Z104">
            <v>25.65</v>
          </cell>
          <cell r="AA104">
            <v>25.65</v>
          </cell>
          <cell r="AB104">
            <v>0.9</v>
          </cell>
          <cell r="AC104">
            <v>0</v>
          </cell>
        </row>
        <row r="105">
          <cell r="C105" t="str">
            <v>CP20210122-0</v>
          </cell>
          <cell r="E105" t="str">
            <v>秦皇岛佰工钢铁有限公司</v>
          </cell>
          <cell r="F105" t="str">
            <v>秦皇岛佰工钢铁有限公司</v>
          </cell>
          <cell r="G105" t="str">
            <v>秦皇岛佰工卷扬备件21120</v>
          </cell>
          <cell r="H105">
            <v>73.5</v>
          </cell>
          <cell r="I105">
            <v>0.3</v>
          </cell>
          <cell r="J105">
            <v>22.05</v>
          </cell>
          <cell r="K105" t="str">
            <v>郭小龙</v>
          </cell>
          <cell r="L105" t="str">
            <v>长三角专区</v>
          </cell>
          <cell r="M105">
            <v>44230</v>
          </cell>
          <cell r="N105">
            <v>44230</v>
          </cell>
          <cell r="O105">
            <v>44444</v>
          </cell>
          <cell r="P105" t="str">
            <v>30%预付，70%发货</v>
          </cell>
          <cell r="R105" t="str">
            <v>未完工</v>
          </cell>
          <cell r="S105" t="str">
            <v>否</v>
          </cell>
          <cell r="X105" t="str">
            <v>进行中</v>
          </cell>
          <cell r="Y105">
            <v>0.3</v>
          </cell>
          <cell r="Z105">
            <v>22.05</v>
          </cell>
          <cell r="AA105">
            <v>22.05</v>
          </cell>
          <cell r="AB105">
            <v>0.3</v>
          </cell>
          <cell r="AC105">
            <v>0</v>
          </cell>
        </row>
        <row r="106">
          <cell r="C106" t="str">
            <v>CP20210120-0</v>
          </cell>
          <cell r="E106" t="str">
            <v>中冶京诚工程技术有限公司</v>
          </cell>
          <cell r="F106" t="str">
            <v>联峰钢铁（张家港）有限公司</v>
          </cell>
          <cell r="G106" t="str">
            <v>中冶京诚联峰圆盘给料机21118</v>
          </cell>
          <cell r="H106">
            <v>84.7</v>
          </cell>
          <cell r="I106">
            <v>0.3</v>
          </cell>
          <cell r="J106">
            <v>25.41</v>
          </cell>
          <cell r="K106" t="str">
            <v>郭小龙</v>
          </cell>
          <cell r="L106" t="str">
            <v>长三角专区</v>
          </cell>
          <cell r="M106">
            <v>44414</v>
          </cell>
          <cell r="N106">
            <v>44414</v>
          </cell>
          <cell r="O106">
            <v>44545</v>
          </cell>
          <cell r="P106" t="str">
            <v>30%预付，30%到货，20%调
试，10%投产，10%质保</v>
          </cell>
          <cell r="R106" t="str">
            <v>已完工</v>
          </cell>
          <cell r="S106" t="str">
            <v>是</v>
          </cell>
          <cell r="T106">
            <v>44502</v>
          </cell>
          <cell r="X106" t="str">
            <v>进行中</v>
          </cell>
          <cell r="Y106">
            <v>0.7</v>
          </cell>
          <cell r="Z106">
            <v>59.29</v>
          </cell>
          <cell r="AA106">
            <v>59.29</v>
          </cell>
          <cell r="AB106">
            <v>0.7</v>
          </cell>
          <cell r="AC106">
            <v>0</v>
          </cell>
        </row>
        <row r="107">
          <cell r="C107" t="str">
            <v>CP20210182-0</v>
          </cell>
          <cell r="D107" t="str">
            <v>CGSB20210811</v>
          </cell>
          <cell r="E107" t="str">
            <v>圣戈班(徐州)管道有限公司</v>
          </cell>
          <cell r="F107" t="str">
            <v>圣戈班(徐州)管道有限公司</v>
          </cell>
          <cell r="G107" t="str">
            <v>徐州圣戈班卷扬机21178</v>
          </cell>
          <cell r="H107">
            <v>170</v>
          </cell>
          <cell r="I107">
            <v>0.3</v>
          </cell>
          <cell r="J107">
            <v>51</v>
          </cell>
          <cell r="K107" t="str">
            <v>郭小龙</v>
          </cell>
          <cell r="L107" t="str">
            <v>长三角专区</v>
          </cell>
          <cell r="M107">
            <v>44424</v>
          </cell>
          <cell r="N107">
            <v>44424</v>
          </cell>
          <cell r="O107">
            <v>44593</v>
          </cell>
          <cell r="P107" t="str">
            <v>30%预付，70%发货</v>
          </cell>
          <cell r="R107" t="str">
            <v>未完工</v>
          </cell>
          <cell r="S107" t="str">
            <v>否</v>
          </cell>
          <cell r="X107" t="str">
            <v>进行中</v>
          </cell>
          <cell r="Y107">
            <v>0.3</v>
          </cell>
          <cell r="Z107">
            <v>51</v>
          </cell>
          <cell r="AA107">
            <v>51</v>
          </cell>
          <cell r="AB107">
            <v>0.3</v>
          </cell>
          <cell r="AC107">
            <v>0</v>
          </cell>
        </row>
        <row r="108">
          <cell r="C108" t="str">
            <v>CP20210190-0</v>
          </cell>
          <cell r="E108" t="str">
            <v>唐山航瑞机械设备有限公司</v>
          </cell>
          <cell r="F108" t="str">
            <v>河北津西钢铁集团股份有限公司</v>
          </cell>
          <cell r="G108" t="str">
            <v>唐山航瑞柔性传动装置21185</v>
          </cell>
          <cell r="H108">
            <v>193</v>
          </cell>
          <cell r="I108">
            <v>0.3</v>
          </cell>
          <cell r="J108">
            <v>57.9</v>
          </cell>
          <cell r="K108" t="str">
            <v>郭小龙</v>
          </cell>
          <cell r="L108" t="str">
            <v>长三角专区</v>
          </cell>
          <cell r="M108">
            <v>44427</v>
          </cell>
          <cell r="N108">
            <v>44427</v>
          </cell>
          <cell r="O108">
            <v>44620</v>
          </cell>
          <cell r="P108" t="str">
            <v>30%预付，40%发货，20%调
试，10%质保</v>
          </cell>
          <cell r="R108" t="str">
            <v>部分完工</v>
          </cell>
          <cell r="S108" t="str">
            <v>部分发货</v>
          </cell>
          <cell r="T108">
            <v>44832</v>
          </cell>
          <cell r="X108" t="str">
            <v>进行中</v>
          </cell>
          <cell r="Y108">
            <v>0.7</v>
          </cell>
          <cell r="Z108">
            <v>135.1</v>
          </cell>
          <cell r="AA108">
            <v>136.80000000000001</v>
          </cell>
          <cell r="AB108">
            <v>0.70880829015544</v>
          </cell>
          <cell r="AC108">
            <v>-1.7000000000000199</v>
          </cell>
        </row>
        <row r="109">
          <cell r="C109" t="str">
            <v>CP20210194-0</v>
          </cell>
          <cell r="E109" t="str">
            <v>中钢设备有限公司</v>
          </cell>
          <cell r="F109" t="str">
            <v>河津市宏达特种钢有限公司</v>
          </cell>
          <cell r="G109" t="str">
            <v>中钢宏达圆盘给料机21189</v>
          </cell>
          <cell r="H109">
            <v>85</v>
          </cell>
          <cell r="I109">
            <v>0.3</v>
          </cell>
          <cell r="J109">
            <v>25.5</v>
          </cell>
          <cell r="K109" t="str">
            <v>郭小龙</v>
          </cell>
          <cell r="L109" t="str">
            <v>长三角专区</v>
          </cell>
          <cell r="M109">
            <v>44439</v>
          </cell>
          <cell r="N109">
            <v>44439</v>
          </cell>
          <cell r="O109">
            <v>44576</v>
          </cell>
          <cell r="P109" t="str">
            <v>30%预付，30%到货，30%调试
，10%质保</v>
          </cell>
          <cell r="R109" t="str">
            <v>已完工</v>
          </cell>
          <cell r="S109" t="str">
            <v>是</v>
          </cell>
          <cell r="T109">
            <v>44561</v>
          </cell>
          <cell r="X109" t="str">
            <v>进行中</v>
          </cell>
          <cell r="Y109">
            <v>0.9</v>
          </cell>
          <cell r="Z109">
            <v>76.5</v>
          </cell>
          <cell r="AA109">
            <v>76.5</v>
          </cell>
          <cell r="AB109">
            <v>0.9</v>
          </cell>
          <cell r="AC109">
            <v>0</v>
          </cell>
        </row>
        <row r="110">
          <cell r="C110" t="str">
            <v>CP20220001-0</v>
          </cell>
          <cell r="D110" t="str">
            <v>21ZGME-GZN0144-LT002</v>
          </cell>
          <cell r="E110" t="str">
            <v>中钢设备有限公司</v>
          </cell>
          <cell r="F110" t="str">
            <v>云南玉溪玉昆钢铁集团有限公司</v>
          </cell>
          <cell r="G110" t="str">
            <v>中钢玉昆烧结圆盘给料机22001</v>
          </cell>
          <cell r="H110">
            <v>220.8</v>
          </cell>
          <cell r="I110">
            <v>0.3</v>
          </cell>
          <cell r="J110">
            <v>66.239999999999995</v>
          </cell>
          <cell r="K110" t="str">
            <v>郭小龙</v>
          </cell>
          <cell r="L110" t="str">
            <v>长三角专区</v>
          </cell>
          <cell r="M110">
            <v>44573</v>
          </cell>
          <cell r="N110">
            <v>44573</v>
          </cell>
          <cell r="O110">
            <v>44706</v>
          </cell>
          <cell r="P110" t="str">
            <v>20%预付，20%发货，20%到
货，20%调试，10%安装，10%质保</v>
          </cell>
          <cell r="R110" t="str">
            <v>已完工</v>
          </cell>
          <cell r="S110" t="str">
            <v>是</v>
          </cell>
          <cell r="T110">
            <v>44722</v>
          </cell>
          <cell r="X110" t="str">
            <v>进行中</v>
          </cell>
          <cell r="Y110">
            <v>0.8</v>
          </cell>
          <cell r="Z110">
            <v>176.64</v>
          </cell>
          <cell r="AA110">
            <v>176.64</v>
          </cell>
          <cell r="AB110">
            <v>0.8</v>
          </cell>
          <cell r="AC110">
            <v>0</v>
          </cell>
        </row>
        <row r="111">
          <cell r="C111" t="str">
            <v>CP20220029-0</v>
          </cell>
          <cell r="D111" t="str">
            <v>21ZGME-GZN0307-LT007</v>
          </cell>
          <cell r="E111" t="str">
            <v>中钢设备有限公司</v>
          </cell>
          <cell r="F111" t="str">
            <v>印尼德信钢铁有限公司</v>
          </cell>
          <cell r="G111" t="str">
            <v>中钢-印尼德信球团圆盘给料机22028</v>
          </cell>
          <cell r="H111">
            <v>115</v>
          </cell>
          <cell r="I111">
            <v>0.3</v>
          </cell>
          <cell r="J111">
            <v>34.5</v>
          </cell>
          <cell r="K111" t="str">
            <v>郭小龙</v>
          </cell>
          <cell r="L111" t="str">
            <v>长三角专区</v>
          </cell>
          <cell r="M111">
            <v>44491</v>
          </cell>
          <cell r="N111">
            <v>44491</v>
          </cell>
          <cell r="O111">
            <v>44696</v>
          </cell>
          <cell r="P111" t="str">
            <v>20%预付，20%进度，20%到货，
20%调试，10%验收，10%质保</v>
          </cell>
          <cell r="R111" t="str">
            <v>已完工</v>
          </cell>
          <cell r="S111" t="str">
            <v>是</v>
          </cell>
          <cell r="T111">
            <v>44740</v>
          </cell>
          <cell r="X111" t="str">
            <v>进行中</v>
          </cell>
          <cell r="Y111">
            <v>0.9</v>
          </cell>
          <cell r="Z111">
            <v>103.5</v>
          </cell>
          <cell r="AA111">
            <v>96.3</v>
          </cell>
          <cell r="AB111">
            <v>0.83739130434782605</v>
          </cell>
          <cell r="AC111">
            <v>7.2</v>
          </cell>
        </row>
        <row r="112">
          <cell r="C112" t="str">
            <v>CP20220030-0</v>
          </cell>
          <cell r="D112" t="str">
            <v>21ZGME-GZN0309-LT002</v>
          </cell>
          <cell r="E112" t="str">
            <v>中钢设备有限公司</v>
          </cell>
          <cell r="F112" t="str">
            <v>印尼德信钢铁有限公司</v>
          </cell>
          <cell r="G112" t="str">
            <v>中钢-印尼德信原料场圆盘给料机22029</v>
          </cell>
          <cell r="H112">
            <v>215.6</v>
          </cell>
          <cell r="I112">
            <v>0.3</v>
          </cell>
          <cell r="J112">
            <v>64.680000000000007</v>
          </cell>
          <cell r="K112" t="str">
            <v>郭小龙</v>
          </cell>
          <cell r="L112" t="str">
            <v>长三角专区</v>
          </cell>
          <cell r="M112">
            <v>44491</v>
          </cell>
          <cell r="N112">
            <v>44491</v>
          </cell>
          <cell r="O112">
            <v>44696</v>
          </cell>
          <cell r="P112" t="str">
            <v>20%预付，20%进度，20%到货，
20%调试，10%验收，10%质保</v>
          </cell>
          <cell r="R112" t="str">
            <v>已完工</v>
          </cell>
          <cell r="S112" t="str">
            <v>是</v>
          </cell>
          <cell r="T112">
            <v>44725</v>
          </cell>
          <cell r="X112" t="str">
            <v>进行中</v>
          </cell>
          <cell r="Y112">
            <v>0.6</v>
          </cell>
          <cell r="Z112">
            <v>129.36000000000001</v>
          </cell>
          <cell r="AA112">
            <v>129.36000000000001</v>
          </cell>
          <cell r="AB112">
            <v>0.6</v>
          </cell>
          <cell r="AC112">
            <v>0</v>
          </cell>
        </row>
        <row r="113">
          <cell r="C113" t="str">
            <v>CP20220012-0</v>
          </cell>
          <cell r="E113" t="str">
            <v>PT.MERDEKA TSINGSHAN INDONESIA</v>
          </cell>
          <cell r="F113" t="str">
            <v>PT.MERDEKA TSINGSHAN INDONESIA（印尼默迪卡）</v>
          </cell>
          <cell r="G113" t="str">
            <v>印尼默迪卡圆盘给料机22012</v>
          </cell>
          <cell r="H113">
            <v>36.9</v>
          </cell>
          <cell r="I113">
            <v>0.3</v>
          </cell>
          <cell r="J113">
            <v>11.07</v>
          </cell>
          <cell r="K113" t="str">
            <v>郭小龙</v>
          </cell>
          <cell r="L113" t="str">
            <v>长三角专区</v>
          </cell>
          <cell r="M113">
            <v>44581</v>
          </cell>
          <cell r="N113">
            <v>44581</v>
          </cell>
          <cell r="O113">
            <v>44742</v>
          </cell>
          <cell r="P113" t="str">
            <v>30%预付，30%发货，22%到
港，8%调试，10%质保</v>
          </cell>
          <cell r="R113" t="str">
            <v>未完工</v>
          </cell>
          <cell r="S113" t="str">
            <v>否</v>
          </cell>
          <cell r="X113" t="str">
            <v>进行中</v>
          </cell>
          <cell r="Y113">
            <v>0.9</v>
          </cell>
          <cell r="Z113">
            <v>33.21</v>
          </cell>
          <cell r="AA113">
            <v>33.21</v>
          </cell>
          <cell r="AB113">
            <v>0.9</v>
          </cell>
          <cell r="AC113">
            <v>0</v>
          </cell>
        </row>
        <row r="114">
          <cell r="C114" t="str">
            <v>CP20220046-0</v>
          </cell>
          <cell r="D114" t="str">
            <v>CIEYGSJS-B005</v>
          </cell>
          <cell r="E114" t="str">
            <v>中冶长天国际工程有限责任公司</v>
          </cell>
          <cell r="F114" t="str">
            <v>河北永洋特钢集团有限公司</v>
          </cell>
          <cell r="G114" t="str">
            <v>中冶长天永洋圆盘给料机22044</v>
          </cell>
          <cell r="H114">
            <v>58</v>
          </cell>
          <cell r="I114">
            <v>0.3</v>
          </cell>
          <cell r="J114">
            <v>17.399999999999999</v>
          </cell>
          <cell r="K114" t="str">
            <v>郭小龙</v>
          </cell>
          <cell r="L114" t="str">
            <v>长三角专区</v>
          </cell>
          <cell r="M114">
            <v>44613</v>
          </cell>
          <cell r="N114">
            <v>44613</v>
          </cell>
          <cell r="O114">
            <v>44752</v>
          </cell>
          <cell r="P114" t="str">
            <v>20%预付，30%发货，20%调试，
20%验收，10%质保</v>
          </cell>
          <cell r="R114" t="str">
            <v>已完工</v>
          </cell>
          <cell r="S114" t="str">
            <v>是</v>
          </cell>
          <cell r="T114">
            <v>44855</v>
          </cell>
          <cell r="X114" t="str">
            <v>进行中</v>
          </cell>
          <cell r="Y114">
            <v>0.5</v>
          </cell>
          <cell r="Z114">
            <v>29</v>
          </cell>
          <cell r="AA114">
            <v>29</v>
          </cell>
          <cell r="AB114">
            <v>0.5</v>
          </cell>
          <cell r="AC114">
            <v>0</v>
          </cell>
        </row>
        <row r="115">
          <cell r="C115" t="str">
            <v>CP20220051-0</v>
          </cell>
          <cell r="D115" t="str">
            <v>LT改-2022-001</v>
          </cell>
          <cell r="E115" t="str">
            <v>衢州元立金属制品有限公司</v>
          </cell>
          <cell r="F115" t="str">
            <v>衢州元立金属制品有限公司</v>
          </cell>
          <cell r="G115" t="str">
            <v>衢州元立4#高炉卷扬22049</v>
          </cell>
          <cell r="H115">
            <v>142</v>
          </cell>
          <cell r="I115">
            <v>0.3</v>
          </cell>
          <cell r="J115">
            <v>42.6</v>
          </cell>
          <cell r="K115" t="str">
            <v>郭小龙</v>
          </cell>
          <cell r="L115" t="str">
            <v>长三角专区</v>
          </cell>
          <cell r="M115">
            <v>44617</v>
          </cell>
          <cell r="N115">
            <v>44617</v>
          </cell>
          <cell r="O115">
            <v>44803</v>
          </cell>
          <cell r="P115" t="str">
            <v>30%预付，70%发货</v>
          </cell>
          <cell r="R115" t="str">
            <v>未完工</v>
          </cell>
          <cell r="S115" t="str">
            <v>否</v>
          </cell>
          <cell r="X115" t="str">
            <v>进行中</v>
          </cell>
          <cell r="Y115">
            <v>0.5</v>
          </cell>
          <cell r="Z115">
            <v>71</v>
          </cell>
          <cell r="AA115">
            <v>71</v>
          </cell>
          <cell r="AB115">
            <v>0.5</v>
          </cell>
          <cell r="AC115">
            <v>0</v>
          </cell>
        </row>
        <row r="116">
          <cell r="C116" t="str">
            <v>CP20220063-0</v>
          </cell>
          <cell r="E116" t="str">
            <v>中钢设备有限公司</v>
          </cell>
          <cell r="F116" t="str">
            <v>云南玉溪玉昆钢铁集团有限公司</v>
          </cell>
          <cell r="G116" t="str">
            <v>中钢设备玉昆烧结机柔性传动装置22061</v>
          </cell>
          <cell r="H116">
            <v>180</v>
          </cell>
          <cell r="I116">
            <v>0.3</v>
          </cell>
          <cell r="J116">
            <v>54</v>
          </cell>
          <cell r="K116" t="str">
            <v>郭小龙</v>
          </cell>
          <cell r="L116" t="str">
            <v>长三角专区</v>
          </cell>
          <cell r="M116">
            <v>44645</v>
          </cell>
          <cell r="N116">
            <v>44645</v>
          </cell>
          <cell r="O116">
            <v>44767</v>
          </cell>
          <cell r="P116" t="str">
            <v>20%预付，20%进度，20%到货，
20%调试，10%投产，10%质保</v>
          </cell>
          <cell r="R116" t="str">
            <v>已完工</v>
          </cell>
          <cell r="S116" t="str">
            <v>是</v>
          </cell>
          <cell r="T116">
            <v>44757</v>
          </cell>
          <cell r="X116" t="str">
            <v>进行中</v>
          </cell>
          <cell r="Y116">
            <v>0.8</v>
          </cell>
          <cell r="Z116">
            <v>144</v>
          </cell>
          <cell r="AA116">
            <v>144</v>
          </cell>
          <cell r="AB116">
            <v>0.8</v>
          </cell>
          <cell r="AC116">
            <v>0</v>
          </cell>
        </row>
        <row r="117">
          <cell r="C117" t="str">
            <v>CP20220069-0</v>
          </cell>
          <cell r="D117" t="str">
            <v>202203280017</v>
          </cell>
          <cell r="E117" t="str">
            <v>江苏宏大特种钢机械厂有限公司</v>
          </cell>
          <cell r="F117" t="str">
            <v>秦皇岛宏兴钢铁有限公司</v>
          </cell>
          <cell r="G117" t="str">
            <v>江苏宏大宏兴三环减速机22067</v>
          </cell>
          <cell r="H117">
            <v>60</v>
          </cell>
          <cell r="I117">
            <v>0.3</v>
          </cell>
          <cell r="J117">
            <v>18</v>
          </cell>
          <cell r="K117" t="str">
            <v>郭小龙</v>
          </cell>
          <cell r="L117" t="str">
            <v>长三角专区</v>
          </cell>
          <cell r="M117">
            <v>44648</v>
          </cell>
          <cell r="N117">
            <v>44648</v>
          </cell>
          <cell r="O117">
            <v>44793</v>
          </cell>
          <cell r="P117" t="str">
            <v>30%预付，65%发货，5%质保</v>
          </cell>
          <cell r="R117" t="str">
            <v>已完工</v>
          </cell>
          <cell r="S117" t="str">
            <v>是</v>
          </cell>
          <cell r="T117">
            <v>44923</v>
          </cell>
          <cell r="X117" t="str">
            <v>进行中</v>
          </cell>
          <cell r="Y117">
            <v>0.95</v>
          </cell>
          <cell r="Z117">
            <v>57</v>
          </cell>
          <cell r="AA117">
            <v>57</v>
          </cell>
          <cell r="AB117">
            <v>0.95</v>
          </cell>
          <cell r="AC117">
            <v>0</v>
          </cell>
        </row>
        <row r="118">
          <cell r="C118" t="str">
            <v>CP20220070-0</v>
          </cell>
          <cell r="D118" t="str">
            <v>MB210486-D01-D010</v>
          </cell>
          <cell r="E118" t="str">
            <v>中冶京诚工程技术有限公司</v>
          </cell>
          <cell r="F118" t="str">
            <v>马来西亚东钢</v>
          </cell>
          <cell r="G118" t="str">
            <v>中冶京诚-马来西亚东钢卷扬系统设备22068</v>
          </cell>
          <cell r="H118">
            <v>660</v>
          </cell>
          <cell r="I118">
            <v>0.3</v>
          </cell>
          <cell r="J118">
            <v>198</v>
          </cell>
          <cell r="K118" t="str">
            <v>郭小龙</v>
          </cell>
          <cell r="L118" t="str">
            <v>长三角专区</v>
          </cell>
          <cell r="M118">
            <v>44662</v>
          </cell>
          <cell r="N118">
            <v>44662</v>
          </cell>
          <cell r="O118">
            <v>44827</v>
          </cell>
          <cell r="P118" t="str">
            <v>30%预付，50%发货，20%调试</v>
          </cell>
          <cell r="R118" t="str">
            <v>已完工</v>
          </cell>
          <cell r="S118" t="str">
            <v>是</v>
          </cell>
          <cell r="T118">
            <v>44978</v>
          </cell>
          <cell r="X118" t="str">
            <v>进行中</v>
          </cell>
          <cell r="Y118">
            <v>0.8</v>
          </cell>
          <cell r="Z118">
            <v>528</v>
          </cell>
          <cell r="AA118">
            <v>528</v>
          </cell>
          <cell r="AB118">
            <v>0.8</v>
          </cell>
          <cell r="AC118">
            <v>0</v>
          </cell>
        </row>
        <row r="119">
          <cell r="C119" t="str">
            <v>CP20220067-0</v>
          </cell>
          <cell r="D119" t="str">
            <v>A-0706-2204-0025-AB</v>
          </cell>
          <cell r="E119" t="str">
            <v>江苏永钢集团有限公司</v>
          </cell>
          <cell r="F119" t="str">
            <v>联峰钢铁（张家港）有限公司</v>
          </cell>
          <cell r="G119" t="str">
            <v>江苏永钢轧机备件22065</v>
          </cell>
          <cell r="H119">
            <v>400</v>
          </cell>
          <cell r="I119">
            <v>0.3</v>
          </cell>
          <cell r="J119">
            <v>120</v>
          </cell>
          <cell r="K119" t="str">
            <v>郭小龙</v>
          </cell>
          <cell r="L119" t="str">
            <v>长三角专区</v>
          </cell>
          <cell r="M119">
            <v>44653</v>
          </cell>
          <cell r="N119">
            <v>44653</v>
          </cell>
          <cell r="O119">
            <v>44852</v>
          </cell>
          <cell r="P119" t="str">
            <v>30%预付，30%到货，30%调试
，10%质保</v>
          </cell>
          <cell r="R119" t="str">
            <v>未完工</v>
          </cell>
          <cell r="S119" t="str">
            <v>否</v>
          </cell>
          <cell r="X119" t="str">
            <v>进行中</v>
          </cell>
          <cell r="Y119">
            <v>0.6</v>
          </cell>
          <cell r="Z119">
            <v>240</v>
          </cell>
          <cell r="AA119">
            <v>240</v>
          </cell>
          <cell r="AB119">
            <v>0.6</v>
          </cell>
          <cell r="AC119">
            <v>0</v>
          </cell>
        </row>
        <row r="120">
          <cell r="C120" t="str">
            <v>GH20220077-0</v>
          </cell>
          <cell r="D120" t="str">
            <v>A-0706-2205-0201-AB</v>
          </cell>
          <cell r="E120" t="str">
            <v>江苏永钢集团有限公司</v>
          </cell>
          <cell r="F120" t="str">
            <v>江苏永钢集团有限公司</v>
          </cell>
          <cell r="G120" t="str">
            <v>江苏永钢双高线轧机</v>
          </cell>
          <cell r="H120">
            <v>4950</v>
          </cell>
          <cell r="I120">
            <v>0.08</v>
          </cell>
          <cell r="J120">
            <v>396</v>
          </cell>
          <cell r="K120" t="str">
            <v>郭小龙</v>
          </cell>
          <cell r="L120" t="str">
            <v>长三角专区</v>
          </cell>
          <cell r="M120">
            <v>44690</v>
          </cell>
          <cell r="N120">
            <v>44732</v>
          </cell>
          <cell r="O120">
            <v>45017</v>
          </cell>
          <cell r="P120" t="str">
            <v>30%预付，30%到货，30%调试
，10%质保</v>
          </cell>
          <cell r="R120" t="str">
            <v>未完工</v>
          </cell>
          <cell r="S120" t="str">
            <v>否</v>
          </cell>
          <cell r="X120" t="str">
            <v>进行中</v>
          </cell>
          <cell r="Y120">
            <v>0.3</v>
          </cell>
          <cell r="Z120">
            <v>1485</v>
          </cell>
          <cell r="AA120">
            <v>1485</v>
          </cell>
          <cell r="AB120">
            <v>0.3</v>
          </cell>
          <cell r="AC120">
            <v>0</v>
          </cell>
        </row>
        <row r="121">
          <cell r="C121" t="str">
            <v>CP20220173-0</v>
          </cell>
          <cell r="D121" t="str">
            <v>202209290022</v>
          </cell>
          <cell r="E121" t="str">
            <v>江苏宏大特种钢机械厂有限公司</v>
          </cell>
          <cell r="F121" t="str">
            <v>玻利维亚</v>
          </cell>
          <cell r="G121" t="str">
            <v>江苏宏大-玻利维亚链篦机减速机22155</v>
          </cell>
          <cell r="H121">
            <v>49</v>
          </cell>
          <cell r="I121">
            <v>0.3</v>
          </cell>
          <cell r="J121">
            <v>14.7</v>
          </cell>
          <cell r="K121" t="str">
            <v>郭小龙</v>
          </cell>
          <cell r="L121" t="str">
            <v>长三角专区</v>
          </cell>
          <cell r="M121">
            <v>44833</v>
          </cell>
          <cell r="N121">
            <v>44833</v>
          </cell>
          <cell r="O121">
            <v>44944</v>
          </cell>
          <cell r="P121" t="str">
            <v>30%预付，65%发货，5%质保</v>
          </cell>
          <cell r="R121" t="str">
            <v>已完工</v>
          </cell>
          <cell r="S121" t="str">
            <v>是</v>
          </cell>
          <cell r="T121">
            <v>45056</v>
          </cell>
          <cell r="X121" t="str">
            <v>进行中</v>
          </cell>
          <cell r="Y121">
            <v>0.95</v>
          </cell>
          <cell r="Z121">
            <v>46.55</v>
          </cell>
          <cell r="AA121">
            <v>46.55</v>
          </cell>
          <cell r="AB121">
            <v>0.95</v>
          </cell>
          <cell r="AC121">
            <v>0</v>
          </cell>
        </row>
        <row r="122">
          <cell r="C122" t="str">
            <v>CP20220174-0</v>
          </cell>
          <cell r="D122" t="str">
            <v>MB210630-H01-D012</v>
          </cell>
          <cell r="E122" t="str">
            <v>中冶京诚工程技术有限公司</v>
          </cell>
          <cell r="F122" t="str">
            <v>河南济源钢铁（集团）有限公司</v>
          </cell>
          <cell r="G122" t="str">
            <v>中冶京诚济源料车卷扬22156</v>
          </cell>
          <cell r="H122">
            <v>287</v>
          </cell>
          <cell r="I122">
            <v>0.3</v>
          </cell>
          <cell r="J122">
            <v>86.1</v>
          </cell>
          <cell r="K122" t="str">
            <v>郭小龙</v>
          </cell>
          <cell r="L122" t="str">
            <v>长三角专区</v>
          </cell>
          <cell r="M122">
            <v>44848</v>
          </cell>
          <cell r="N122">
            <v>44848</v>
          </cell>
          <cell r="O122">
            <v>45000</v>
          </cell>
          <cell r="P122" t="str">
            <v>30%预付，50%发货，10%调
试，10%质保</v>
          </cell>
          <cell r="R122" t="str">
            <v>未完工</v>
          </cell>
          <cell r="S122" t="str">
            <v>否</v>
          </cell>
          <cell r="X122" t="str">
            <v>进行中</v>
          </cell>
          <cell r="Y122">
            <v>0.8</v>
          </cell>
          <cell r="Z122">
            <v>229.6</v>
          </cell>
          <cell r="AA122">
            <v>229.6</v>
          </cell>
          <cell r="AB122">
            <v>0.8</v>
          </cell>
          <cell r="AC122">
            <v>0</v>
          </cell>
        </row>
        <row r="123">
          <cell r="C123" t="str">
            <v>CP20220175-0</v>
          </cell>
          <cell r="D123" t="str">
            <v>CGBHT202210142023</v>
          </cell>
          <cell r="E123" t="str">
            <v>河北津西型钢有限公司</v>
          </cell>
          <cell r="F123" t="str">
            <v>河北津西型钢有限公司</v>
          </cell>
          <cell r="G123" t="str">
            <v>河北津西型钢轧机22157</v>
          </cell>
          <cell r="H123">
            <v>376.72</v>
          </cell>
          <cell r="I123">
            <v>6.1600000000000002E-2</v>
          </cell>
          <cell r="J123">
            <v>23.205952</v>
          </cell>
          <cell r="K123" t="str">
            <v>郭小龙</v>
          </cell>
          <cell r="L123" t="str">
            <v>长三角专区</v>
          </cell>
          <cell r="M123">
            <v>44848</v>
          </cell>
          <cell r="N123">
            <v>44848</v>
          </cell>
          <cell r="O123">
            <v>44971</v>
          </cell>
          <cell r="P123" t="str">
            <v>30%预付，30%发货，30%调试
，10%质保</v>
          </cell>
          <cell r="R123" t="str">
            <v>已完工</v>
          </cell>
          <cell r="S123" t="str">
            <v>是</v>
          </cell>
          <cell r="T123">
            <v>45028</v>
          </cell>
          <cell r="X123" t="str">
            <v>进行中</v>
          </cell>
          <cell r="Y123">
            <v>0.6</v>
          </cell>
          <cell r="Z123">
            <v>226.03200000000001</v>
          </cell>
          <cell r="AA123">
            <v>226</v>
          </cell>
          <cell r="AB123">
            <v>0.59991505627521802</v>
          </cell>
          <cell r="AC123">
            <v>3.20000000000107E-2</v>
          </cell>
        </row>
        <row r="124">
          <cell r="C124" t="str">
            <v>CP20220213-0</v>
          </cell>
          <cell r="D124" t="str">
            <v>202212200002</v>
          </cell>
          <cell r="E124" t="str">
            <v>江苏宏大特种钢机械厂有限公司</v>
          </cell>
          <cell r="F124" t="str">
            <v>九江</v>
          </cell>
          <cell r="G124" t="str">
            <v>江苏宏大九江线材三环减速机22183</v>
          </cell>
          <cell r="H124">
            <v>41</v>
          </cell>
          <cell r="I124">
            <v>0.3</v>
          </cell>
          <cell r="J124">
            <v>12.3</v>
          </cell>
          <cell r="K124" t="str">
            <v>郭小龙</v>
          </cell>
          <cell r="L124" t="str">
            <v>长三角专区</v>
          </cell>
          <cell r="M124">
            <v>44915</v>
          </cell>
          <cell r="N124">
            <v>44915</v>
          </cell>
          <cell r="O124">
            <v>45056</v>
          </cell>
          <cell r="P124" t="str">
            <v>30%预付，65%发货，5%质保</v>
          </cell>
          <cell r="R124" t="str">
            <v>已完工</v>
          </cell>
          <cell r="S124" t="str">
            <v>是</v>
          </cell>
          <cell r="T124">
            <v>45057</v>
          </cell>
          <cell r="X124" t="str">
            <v>进行中</v>
          </cell>
          <cell r="Y124">
            <v>0.95</v>
          </cell>
          <cell r="Z124">
            <v>38.950000000000003</v>
          </cell>
          <cell r="AA124">
            <v>30.392499999999998</v>
          </cell>
          <cell r="AB124">
            <v>0.74128048780487799</v>
          </cell>
          <cell r="AC124">
            <v>8.5574999999999992</v>
          </cell>
        </row>
        <row r="125">
          <cell r="C125" t="str">
            <v>CP20230001-0</v>
          </cell>
          <cell r="D125" t="str">
            <v>22ZGME-GZN0628-LT012</v>
          </cell>
          <cell r="E125" t="str">
            <v>中钢设备有限公司</v>
          </cell>
          <cell r="F125" t="str">
            <v>唐山东华钢铁企业集团有限公司</v>
          </cell>
          <cell r="G125" t="str">
            <v>中钢东华二期烧结圆盘给料机23001</v>
          </cell>
          <cell r="H125">
            <v>87</v>
          </cell>
          <cell r="I125">
            <v>0.3</v>
          </cell>
          <cell r="J125">
            <v>26.1</v>
          </cell>
          <cell r="K125" t="str">
            <v>郭小龙</v>
          </cell>
          <cell r="L125" t="str">
            <v>长三角专区</v>
          </cell>
          <cell r="M125">
            <v>44924</v>
          </cell>
          <cell r="N125">
            <v>44924</v>
          </cell>
          <cell r="O125">
            <v>45107</v>
          </cell>
          <cell r="P125" t="str">
            <v>30%预付，30%到货，30%调试
，10%质保</v>
          </cell>
          <cell r="R125" t="str">
            <v>未完工</v>
          </cell>
          <cell r="S125" t="str">
            <v>否</v>
          </cell>
          <cell r="X125" t="str">
            <v>进行中</v>
          </cell>
          <cell r="Y125">
            <v>0.3</v>
          </cell>
          <cell r="Z125">
            <v>26.1</v>
          </cell>
          <cell r="AA125">
            <v>26.1</v>
          </cell>
          <cell r="AB125">
            <v>0.3</v>
          </cell>
          <cell r="AC125">
            <v>0</v>
          </cell>
        </row>
        <row r="126">
          <cell r="C126" t="str">
            <v>CP20230034-0</v>
          </cell>
          <cell r="D126" t="str">
            <v>[2022]中冶长天炉合字第25号-15</v>
          </cell>
          <cell r="E126" t="str">
            <v>中冶长天国际工程有限责任公司</v>
          </cell>
          <cell r="F126" t="str">
            <v>联合钢铁（大马）集团有限公司</v>
          </cell>
          <cell r="G126" t="str">
            <v>中冶长天关丹球团二期圆盘给料机23024</v>
          </cell>
          <cell r="H126">
            <v>51.8</v>
          </cell>
          <cell r="I126">
            <v>0.3</v>
          </cell>
          <cell r="J126">
            <v>15.54</v>
          </cell>
          <cell r="K126" t="str">
            <v>郭小龙</v>
          </cell>
          <cell r="L126" t="str">
            <v>长三角专区</v>
          </cell>
          <cell r="M126">
            <v>44994</v>
          </cell>
          <cell r="N126">
            <v>44994</v>
          </cell>
          <cell r="O126">
            <v>45107</v>
          </cell>
          <cell r="P126" t="str">
            <v>10%预付，20%进度，30%发货，
15%调试，15%投产，10%质保</v>
          </cell>
          <cell r="R126" t="str">
            <v>未完工</v>
          </cell>
          <cell r="S126" t="str">
            <v>否</v>
          </cell>
          <cell r="X126" t="str">
            <v>进行中</v>
          </cell>
          <cell r="Y126">
            <v>0.3</v>
          </cell>
          <cell r="Z126">
            <v>15.54</v>
          </cell>
          <cell r="AA126">
            <v>15.54</v>
          </cell>
          <cell r="AB126">
            <v>0.3</v>
          </cell>
          <cell r="AC126">
            <v>0</v>
          </cell>
        </row>
        <row r="127">
          <cell r="C127" t="str">
            <v>CP20230022-0</v>
          </cell>
          <cell r="D127" t="str">
            <v>21ZGME-GZN0121-LT065</v>
          </cell>
          <cell r="E127" t="str">
            <v>中钢设备有限公司</v>
          </cell>
          <cell r="F127" t="str">
            <v>广西盛隆冶金有限公司</v>
          </cell>
          <cell r="G127" t="str">
            <v>中钢设备盛隆烧结柔传扭力杆23014</v>
          </cell>
          <cell r="H127">
            <v>10</v>
          </cell>
          <cell r="I127">
            <v>0.3</v>
          </cell>
          <cell r="J127">
            <v>3</v>
          </cell>
          <cell r="K127" t="str">
            <v>郭小龙</v>
          </cell>
          <cell r="L127" t="str">
            <v>长三角专区</v>
          </cell>
          <cell r="M127">
            <v>45022</v>
          </cell>
          <cell r="N127">
            <v>45022</v>
          </cell>
          <cell r="O127">
            <v>45046</v>
          </cell>
          <cell r="P127" t="str">
            <v>100%发货</v>
          </cell>
          <cell r="R127" t="str">
            <v>未完工</v>
          </cell>
          <cell r="S127" t="str">
            <v>否</v>
          </cell>
          <cell r="X127" t="str">
            <v>进行中</v>
          </cell>
          <cell r="Y127">
            <v>1</v>
          </cell>
          <cell r="Z127">
            <v>10</v>
          </cell>
          <cell r="AA127">
            <v>0</v>
          </cell>
          <cell r="AB127">
            <v>0</v>
          </cell>
          <cell r="AC127">
            <v>10</v>
          </cell>
        </row>
        <row r="128">
          <cell r="C128" t="str">
            <v>CP20230056-0</v>
          </cell>
          <cell r="D128" t="str">
            <v>CGBHT202303170492</v>
          </cell>
          <cell r="E128" t="str">
            <v>河北津西钢铁集团股份有限公司</v>
          </cell>
          <cell r="F128" t="str">
            <v>河北津西钢铁集团股份有限公司</v>
          </cell>
          <cell r="G128" t="str">
            <v>河北津西柔传减速机备件23042</v>
          </cell>
          <cell r="H128">
            <v>20</v>
          </cell>
          <cell r="I128">
            <v>0.3</v>
          </cell>
          <cell r="J128">
            <v>6</v>
          </cell>
          <cell r="K128" t="str">
            <v>郭小龙</v>
          </cell>
          <cell r="L128" t="str">
            <v>长三角专区</v>
          </cell>
          <cell r="M128">
            <v>45000</v>
          </cell>
          <cell r="N128">
            <v>45000</v>
          </cell>
          <cell r="O128">
            <v>45139</v>
          </cell>
          <cell r="P128" t="str">
            <v>30%预付，70%发货</v>
          </cell>
          <cell r="R128" t="str">
            <v>未完工</v>
          </cell>
          <cell r="S128" t="str">
            <v>否</v>
          </cell>
          <cell r="X128" t="str">
            <v>进行中</v>
          </cell>
          <cell r="Y128">
            <v>0.3</v>
          </cell>
          <cell r="Z128">
            <v>6</v>
          </cell>
          <cell r="AA128">
            <v>6</v>
          </cell>
          <cell r="AB128">
            <v>0.3</v>
          </cell>
          <cell r="AC128">
            <v>0</v>
          </cell>
        </row>
        <row r="129">
          <cell r="C129" t="str">
            <v>CP20230060-0</v>
          </cell>
          <cell r="D129" t="str">
            <v>GXGC2023-SJ100</v>
          </cell>
          <cell r="E129" t="str">
            <v>唐山奥名机械设备制造有限公司</v>
          </cell>
          <cell r="F129" t="str">
            <v>广西翅翼钢铁有限公司</v>
          </cell>
          <cell r="G129" t="str">
            <v>唐山奥名柔传备件23047</v>
          </cell>
          <cell r="H129">
            <v>65</v>
          </cell>
          <cell r="I129">
            <v>0.3</v>
          </cell>
          <cell r="J129">
            <v>19.5</v>
          </cell>
          <cell r="K129" t="str">
            <v>郭小龙</v>
          </cell>
          <cell r="L129" t="str">
            <v>长三角专区</v>
          </cell>
          <cell r="M129">
            <v>45031</v>
          </cell>
          <cell r="N129">
            <v>45031</v>
          </cell>
          <cell r="O129">
            <v>45132</v>
          </cell>
          <cell r="P129" t="str">
            <v>20%预付，80%发货</v>
          </cell>
          <cell r="R129" t="str">
            <v>未完工</v>
          </cell>
          <cell r="S129" t="str">
            <v>否</v>
          </cell>
          <cell r="X129" t="str">
            <v>进行中</v>
          </cell>
          <cell r="Y129">
            <v>0.2</v>
          </cell>
          <cell r="Z129">
            <v>13</v>
          </cell>
          <cell r="AA129">
            <v>13.6</v>
          </cell>
          <cell r="AB129">
            <v>0.209230769230769</v>
          </cell>
          <cell r="AC129">
            <v>-0.6</v>
          </cell>
        </row>
        <row r="130">
          <cell r="C130" t="str">
            <v>CP20230063-0</v>
          </cell>
          <cell r="E130" t="str">
            <v>江苏华恒减速机制造有限公司</v>
          </cell>
          <cell r="F130" t="str">
            <v>太钢峨口铁矿</v>
          </cell>
          <cell r="G130" t="str">
            <v>太钢峨口铁矿柔传减速机备件23050</v>
          </cell>
          <cell r="H130">
            <v>16.8</v>
          </cell>
          <cell r="I130">
            <v>0.3</v>
          </cell>
          <cell r="J130">
            <v>5.04</v>
          </cell>
          <cell r="K130" t="str">
            <v>郭小龙</v>
          </cell>
          <cell r="L130" t="str">
            <v>长三角专区</v>
          </cell>
          <cell r="M130">
            <v>45034</v>
          </cell>
          <cell r="N130">
            <v>45034</v>
          </cell>
          <cell r="O130">
            <v>45122</v>
          </cell>
          <cell r="P130" t="str">
            <v>30%预付，70%发货</v>
          </cell>
          <cell r="R130" t="str">
            <v>未完工</v>
          </cell>
          <cell r="S130" t="str">
            <v>否</v>
          </cell>
          <cell r="X130" t="str">
            <v>进行中</v>
          </cell>
          <cell r="Y130">
            <v>0.3</v>
          </cell>
          <cell r="Z130">
            <v>5.04</v>
          </cell>
          <cell r="AA130">
            <v>5.04</v>
          </cell>
          <cell r="AB130">
            <v>0.3</v>
          </cell>
          <cell r="AC130">
            <v>0</v>
          </cell>
        </row>
        <row r="131">
          <cell r="C131" t="str">
            <v>CP20230065-0</v>
          </cell>
          <cell r="D131" t="str">
            <v>HDCL20230410-04</v>
          </cell>
          <cell r="E131" t="str">
            <v>山西宏达钢铁有限公司</v>
          </cell>
          <cell r="F131" t="str">
            <v>山西宏达钢铁有限公司</v>
          </cell>
          <cell r="G131" t="str">
            <v>山西宏达联轴器备件23053</v>
          </cell>
          <cell r="H131">
            <v>3</v>
          </cell>
          <cell r="I131">
            <v>0.3</v>
          </cell>
          <cell r="J131">
            <v>0.9</v>
          </cell>
          <cell r="K131" t="str">
            <v>郭小龙</v>
          </cell>
          <cell r="L131" t="str">
            <v>长三角专区</v>
          </cell>
          <cell r="M131">
            <v>45026</v>
          </cell>
          <cell r="N131">
            <v>45026</v>
          </cell>
          <cell r="O131">
            <v>45117</v>
          </cell>
          <cell r="P131" t="str">
            <v>100%发货</v>
          </cell>
          <cell r="R131" t="str">
            <v>未完工</v>
          </cell>
          <cell r="S131" t="str">
            <v>否</v>
          </cell>
          <cell r="X131" t="str">
            <v>进行中</v>
          </cell>
          <cell r="Y131">
            <v>1</v>
          </cell>
          <cell r="Z131">
            <v>3</v>
          </cell>
          <cell r="AA131">
            <v>0</v>
          </cell>
          <cell r="AB131">
            <v>0</v>
          </cell>
          <cell r="AC131">
            <v>3</v>
          </cell>
        </row>
        <row r="132">
          <cell r="C132" t="str">
            <v>CP20230066-0</v>
          </cell>
          <cell r="D132" t="str">
            <v>P11062304021</v>
          </cell>
          <cell r="E132" t="str">
            <v>天津誉祥国际贸易有限公司</v>
          </cell>
          <cell r="F132" t="str">
            <v>马来西亚东钢</v>
          </cell>
          <cell r="G132" t="str">
            <v>东钢料车车轮备件23054</v>
          </cell>
          <cell r="H132">
            <v>23.6</v>
          </cell>
          <cell r="I132">
            <v>0.3</v>
          </cell>
          <cell r="J132">
            <v>7.08</v>
          </cell>
          <cell r="K132" t="str">
            <v>郭小龙</v>
          </cell>
          <cell r="L132" t="str">
            <v>长三角专区</v>
          </cell>
          <cell r="M132">
            <v>45036</v>
          </cell>
          <cell r="N132">
            <v>45036</v>
          </cell>
          <cell r="O132">
            <v>45166</v>
          </cell>
          <cell r="P132" t="str">
            <v>100%发货</v>
          </cell>
          <cell r="R132" t="str">
            <v>未完工</v>
          </cell>
          <cell r="S132" t="str">
            <v>否</v>
          </cell>
          <cell r="X132" t="str">
            <v>进行中</v>
          </cell>
          <cell r="Y132">
            <v>1</v>
          </cell>
          <cell r="Z132">
            <v>23.6</v>
          </cell>
          <cell r="AA132">
            <v>0</v>
          </cell>
          <cell r="AB132">
            <v>0</v>
          </cell>
          <cell r="AC132">
            <v>23.6</v>
          </cell>
        </row>
        <row r="133">
          <cell r="C133" t="str">
            <v>CP20230067-0</v>
          </cell>
          <cell r="E133" t="str">
            <v>兰鑫钢铁集团有限公司</v>
          </cell>
          <cell r="F133" t="str">
            <v>兰鑫钢铁集团有限公司</v>
          </cell>
          <cell r="G133" t="str">
            <v>兰鑫钢铁卷扬联轴器备件23055</v>
          </cell>
          <cell r="H133">
            <v>7</v>
          </cell>
          <cell r="I133">
            <v>0.3</v>
          </cell>
          <cell r="J133">
            <v>2.1</v>
          </cell>
          <cell r="K133" t="str">
            <v>郭小龙</v>
          </cell>
          <cell r="L133" t="str">
            <v>长三角专区</v>
          </cell>
          <cell r="M133">
            <v>45040</v>
          </cell>
          <cell r="N133">
            <v>45040</v>
          </cell>
          <cell r="O133">
            <v>45132</v>
          </cell>
          <cell r="P133" t="str">
            <v>100%发货</v>
          </cell>
          <cell r="R133" t="str">
            <v>未完工</v>
          </cell>
          <cell r="S133" t="str">
            <v>否</v>
          </cell>
          <cell r="X133" t="str">
            <v>进行中</v>
          </cell>
          <cell r="Y133">
            <v>1</v>
          </cell>
          <cell r="Z133">
            <v>7</v>
          </cell>
          <cell r="AA133">
            <v>0</v>
          </cell>
          <cell r="AB133">
            <v>0</v>
          </cell>
          <cell r="AC133">
            <v>7</v>
          </cell>
        </row>
        <row r="134">
          <cell r="C134" t="str">
            <v>CP20230069-0</v>
          </cell>
          <cell r="D134" t="str">
            <v>23ZNF01W03</v>
          </cell>
          <cell r="E134" t="str">
            <v>湖南中冶长天重工科技有限公司</v>
          </cell>
          <cell r="F134" t="str">
            <v>酒钢</v>
          </cell>
          <cell r="G134" t="str">
            <v>中冶长天重工酒钢烧结机柔传23057</v>
          </cell>
          <cell r="H134">
            <v>269</v>
          </cell>
          <cell r="I134">
            <v>0.3</v>
          </cell>
          <cell r="J134">
            <v>80.7</v>
          </cell>
          <cell r="K134" t="str">
            <v>郭小龙</v>
          </cell>
          <cell r="L134" t="str">
            <v>长三角专区</v>
          </cell>
          <cell r="M134">
            <v>45041</v>
          </cell>
          <cell r="N134">
            <v>45041</v>
          </cell>
          <cell r="O134">
            <v>45184</v>
          </cell>
          <cell r="P134" t="str">
            <v>20%预付，20%发货，20%到货，
30%调试，10%质保</v>
          </cell>
          <cell r="R134" t="str">
            <v>未完工</v>
          </cell>
          <cell r="S134" t="str">
            <v>否</v>
          </cell>
          <cell r="X134" t="str">
            <v>进行中</v>
          </cell>
          <cell r="Y134">
            <v>0.2</v>
          </cell>
          <cell r="Z134">
            <v>53.8</v>
          </cell>
          <cell r="AA134">
            <v>0</v>
          </cell>
          <cell r="AB134">
            <v>0</v>
          </cell>
          <cell r="AC134">
            <v>53.8</v>
          </cell>
        </row>
        <row r="135">
          <cell r="C135" t="str">
            <v>CP20230073-0</v>
          </cell>
          <cell r="D135" t="str">
            <v>HDCL20230425-002</v>
          </cell>
          <cell r="E135" t="str">
            <v>山西宏达钢铁有限公司</v>
          </cell>
          <cell r="F135" t="str">
            <v>山西宏达钢铁有限公司</v>
          </cell>
          <cell r="G135" t="str">
            <v>山西宏达卷扬主令备件23060</v>
          </cell>
          <cell r="H135">
            <v>1.2</v>
          </cell>
          <cell r="I135">
            <v>0.3</v>
          </cell>
          <cell r="J135">
            <v>0.36</v>
          </cell>
          <cell r="K135" t="str">
            <v>郭小龙</v>
          </cell>
          <cell r="L135" t="str">
            <v>长三角专区</v>
          </cell>
          <cell r="M135">
            <v>45041</v>
          </cell>
          <cell r="N135">
            <v>45041</v>
          </cell>
          <cell r="O135">
            <v>45092</v>
          </cell>
          <cell r="P135" t="str">
            <v>100%发货</v>
          </cell>
          <cell r="R135" t="str">
            <v>未完工</v>
          </cell>
          <cell r="S135" t="str">
            <v>否</v>
          </cell>
          <cell r="X135" t="str">
            <v>进行中</v>
          </cell>
          <cell r="Y135">
            <v>1</v>
          </cell>
          <cell r="Z135">
            <v>1.2</v>
          </cell>
          <cell r="AA135">
            <v>0</v>
          </cell>
          <cell r="AB135">
            <v>0</v>
          </cell>
          <cell r="AC135">
            <v>1.2</v>
          </cell>
        </row>
        <row r="136">
          <cell r="C136" t="str">
            <v>CP20230079-0</v>
          </cell>
          <cell r="D136" t="str">
            <v>B-0706-2305-0464-AB</v>
          </cell>
          <cell r="E136" t="str">
            <v>联峰钢铁（张家港）有限公司</v>
          </cell>
          <cell r="F136" t="str">
            <v>联峰钢铁（张家港）有限公司</v>
          </cell>
          <cell r="G136" t="str">
            <v>联峰钢铁柔传拉压杆备件23065</v>
          </cell>
          <cell r="H136">
            <v>2.6</v>
          </cell>
          <cell r="I136">
            <v>0.3</v>
          </cell>
          <cell r="J136">
            <v>0.78</v>
          </cell>
          <cell r="K136" t="str">
            <v>郭小龙</v>
          </cell>
          <cell r="L136" t="str">
            <v>长三角专区</v>
          </cell>
          <cell r="M136">
            <v>45056</v>
          </cell>
          <cell r="N136">
            <v>45056</v>
          </cell>
          <cell r="O136">
            <v>45184</v>
          </cell>
          <cell r="P136" t="str">
            <v>100%发货</v>
          </cell>
          <cell r="R136" t="str">
            <v>未完工</v>
          </cell>
          <cell r="S136" t="str">
            <v>否</v>
          </cell>
          <cell r="X136" t="str">
            <v>进行中</v>
          </cell>
          <cell r="Y136">
            <v>1</v>
          </cell>
          <cell r="Z136">
            <v>2.6</v>
          </cell>
          <cell r="AA136">
            <v>0</v>
          </cell>
          <cell r="AB136">
            <v>0</v>
          </cell>
          <cell r="AC136">
            <v>2.6</v>
          </cell>
        </row>
        <row r="137">
          <cell r="C137" t="str">
            <v>CT20170415-0</v>
          </cell>
          <cell r="D137" t="str">
            <v>DH-WZC-171122-3</v>
          </cell>
          <cell r="E137" t="str">
            <v>唐山东海钢铁集团有限公司</v>
          </cell>
          <cell r="F137" t="str">
            <v>唐山东海钢铁集团有限公司</v>
          </cell>
          <cell r="G137" t="str">
            <v>唐山东海料车卷扬机机械+电控合同17313</v>
          </cell>
          <cell r="H137">
            <v>429.29910000000001</v>
          </cell>
          <cell r="I137">
            <v>0.3</v>
          </cell>
          <cell r="J137">
            <v>128.78972999999999</v>
          </cell>
          <cell r="K137" t="str">
            <v>沙凌峰</v>
          </cell>
          <cell r="L137" t="str">
            <v>长三角专区</v>
          </cell>
          <cell r="M137">
            <v>43062</v>
          </cell>
          <cell r="N137">
            <v>43062</v>
          </cell>
          <cell r="O137">
            <v>42833</v>
          </cell>
          <cell r="P137" t="str">
            <v>30%预付，30%提货，30%验收，10%质保</v>
          </cell>
          <cell r="Q137">
            <v>0</v>
          </cell>
          <cell r="T137">
            <v>43263</v>
          </cell>
          <cell r="X137" t="str">
            <v>进行中</v>
          </cell>
          <cell r="Y137">
            <v>1</v>
          </cell>
          <cell r="Z137">
            <v>429.29910000000001</v>
          </cell>
          <cell r="AA137">
            <v>391.13200000000001</v>
          </cell>
          <cell r="AB137">
            <v>0.91109438617504701</v>
          </cell>
          <cell r="AC137">
            <v>38.167099999999998</v>
          </cell>
        </row>
        <row r="138">
          <cell r="C138" t="str">
            <v>CT20180095-0</v>
          </cell>
          <cell r="D138" t="str">
            <v>FXZ-ZYSDZ20180222</v>
          </cell>
          <cell r="E138" t="str">
            <v>徐州逢欣智工贸有限公司</v>
          </cell>
          <cell r="F138" t="str">
            <v>徐州逢欣智工贸有限公司</v>
          </cell>
          <cell r="G138" t="str">
            <v>徐州逢欣智工贸级联轴器18078</v>
          </cell>
          <cell r="H138">
            <v>1.8</v>
          </cell>
          <cell r="I138">
            <v>0.3</v>
          </cell>
          <cell r="J138">
            <v>0.54</v>
          </cell>
          <cell r="K138" t="str">
            <v>沙凌峰</v>
          </cell>
          <cell r="L138" t="str">
            <v>长三角专区</v>
          </cell>
          <cell r="M138">
            <v>43153</v>
          </cell>
          <cell r="N138">
            <v>43153</v>
          </cell>
          <cell r="O138">
            <v>43220</v>
          </cell>
          <cell r="P138" t="str">
            <v>100%发货款</v>
          </cell>
          <cell r="R138" t="str">
            <v>执行中</v>
          </cell>
          <cell r="S138" t="str">
            <v>否</v>
          </cell>
          <cell r="X138" t="str">
            <v>进行中</v>
          </cell>
          <cell r="Y138">
            <v>0</v>
          </cell>
          <cell r="Z138">
            <v>0</v>
          </cell>
          <cell r="AA138">
            <v>0</v>
          </cell>
          <cell r="AB138">
            <v>0</v>
          </cell>
          <cell r="AC138">
            <v>0</v>
          </cell>
        </row>
        <row r="139">
          <cell r="C139" t="str">
            <v>CT20180072-0</v>
          </cell>
          <cell r="D139" t="str">
            <v>AP18100413</v>
          </cell>
          <cell r="E139" t="str">
            <v>徐州宝丰特钢有限公司</v>
          </cell>
          <cell r="F139" t="str">
            <v>徐州宝丰特钢有限公司</v>
          </cell>
          <cell r="G139" t="str">
            <v>徐州宝丰减速机修复18061</v>
          </cell>
          <cell r="H139">
            <v>17.8675</v>
          </cell>
          <cell r="I139">
            <v>0.3</v>
          </cell>
          <cell r="J139">
            <v>5.3602499999999997</v>
          </cell>
          <cell r="K139" t="str">
            <v>沙凌峰</v>
          </cell>
          <cell r="L139" t="str">
            <v>长三角专区</v>
          </cell>
          <cell r="M139">
            <v>43130</v>
          </cell>
          <cell r="N139">
            <v>43130</v>
          </cell>
          <cell r="O139">
            <v>43281</v>
          </cell>
          <cell r="P139" t="str">
            <v>100%发货款</v>
          </cell>
          <cell r="R139" t="str">
            <v>执行中</v>
          </cell>
          <cell r="S139" t="str">
            <v>否</v>
          </cell>
          <cell r="X139" t="str">
            <v>进行中</v>
          </cell>
          <cell r="Y139">
            <v>0</v>
          </cell>
          <cell r="Z139">
            <v>0</v>
          </cell>
          <cell r="AA139">
            <v>0</v>
          </cell>
          <cell r="AB139">
            <v>0</v>
          </cell>
          <cell r="AC139">
            <v>0</v>
          </cell>
        </row>
        <row r="140">
          <cell r="C140" t="str">
            <v>CP20190280-0</v>
          </cell>
          <cell r="D140" t="str">
            <v>12802019-设02</v>
          </cell>
          <cell r="E140" t="str">
            <v>河南济源钢铁（集团）有
限公司</v>
          </cell>
          <cell r="F140" t="str">
            <v>河南济源钢铁（集团）有限
公司</v>
          </cell>
          <cell r="G140" t="str">
            <v>河南济源钢铁（集团）卷扬
机19270</v>
          </cell>
          <cell r="H140">
            <v>271</v>
          </cell>
          <cell r="I140">
            <v>0.3</v>
          </cell>
          <cell r="J140">
            <v>81.3</v>
          </cell>
          <cell r="K140" t="str">
            <v>沙凌峰</v>
          </cell>
          <cell r="L140" t="str">
            <v>长三角专区</v>
          </cell>
          <cell r="M140">
            <v>43782</v>
          </cell>
          <cell r="N140">
            <v>43782</v>
          </cell>
          <cell r="O140">
            <v>44012</v>
          </cell>
          <cell r="P140" t="str">
            <v>10%预付，40发货，20%货到
验收，20%安装调试，10%质保</v>
          </cell>
          <cell r="R140" t="str">
            <v>已完工</v>
          </cell>
          <cell r="S140" t="str">
            <v>是</v>
          </cell>
          <cell r="T140">
            <v>44186</v>
          </cell>
          <cell r="X140" t="str">
            <v>进行中</v>
          </cell>
          <cell r="Y140">
            <v>0.9</v>
          </cell>
          <cell r="Z140">
            <v>243.9</v>
          </cell>
          <cell r="AA140">
            <v>244</v>
          </cell>
          <cell r="AB140">
            <v>0.90036900369003703</v>
          </cell>
          <cell r="AC140">
            <v>-9.9999999999994302E-2</v>
          </cell>
        </row>
        <row r="141">
          <cell r="C141" t="str">
            <v>CP20200222-0</v>
          </cell>
          <cell r="D141" t="str">
            <v>NMGDR-HSC-200928-03</v>
          </cell>
          <cell r="E141" t="str">
            <v>内蒙古东日新能源材料有限公司</v>
          </cell>
          <cell r="F141" t="str">
            <v>内蒙古东日新能源材料有限公司</v>
          </cell>
          <cell r="G141" t="str">
            <v>内蒙古东日新能源圆盘给料机20223</v>
          </cell>
          <cell r="H141">
            <v>209</v>
          </cell>
          <cell r="I141">
            <v>0.3</v>
          </cell>
          <cell r="J141">
            <v>62.7</v>
          </cell>
          <cell r="K141" t="str">
            <v>沙凌峰</v>
          </cell>
          <cell r="L141" t="str">
            <v>长三角专区</v>
          </cell>
          <cell r="M141">
            <v>44123</v>
          </cell>
          <cell r="N141">
            <v>44123</v>
          </cell>
          <cell r="O141">
            <v>44348</v>
          </cell>
          <cell r="P141" t="str">
            <v>30%预付，40%发货，20%调
试，10%质保</v>
          </cell>
          <cell r="R141" t="str">
            <v>已完工</v>
          </cell>
          <cell r="S141" t="str">
            <v>是</v>
          </cell>
          <cell r="T141">
            <v>44461</v>
          </cell>
          <cell r="X141" t="str">
            <v>进行中</v>
          </cell>
          <cell r="Y141">
            <v>0.7</v>
          </cell>
          <cell r="Z141">
            <v>146.30000000000001</v>
          </cell>
          <cell r="AA141">
            <v>146.214</v>
          </cell>
          <cell r="AB141">
            <v>0.69958851674641098</v>
          </cell>
          <cell r="AC141">
            <v>8.5999999999984297E-2</v>
          </cell>
        </row>
        <row r="142">
          <cell r="C142" t="str">
            <v>CP20210004-0</v>
          </cell>
          <cell r="D142" t="str">
            <v>20CNJSZYG32103940B7</v>
          </cell>
          <cell r="E142" t="str">
            <v>上海梅山钢铁股份有限公司</v>
          </cell>
          <cell r="F142" t="str">
            <v>上海梅山钢铁股份有限公司</v>
          </cell>
          <cell r="G142" t="str">
            <v>梅山钢铁烧结圆盘改造21004</v>
          </cell>
          <cell r="H142">
            <v>80.885400000000004</v>
          </cell>
          <cell r="I142">
            <v>0.3</v>
          </cell>
          <cell r="J142">
            <v>24.265619999999998</v>
          </cell>
          <cell r="K142" t="str">
            <v>沙凌峰</v>
          </cell>
          <cell r="L142" t="str">
            <v>长三角专区</v>
          </cell>
          <cell r="M142">
            <v>44174</v>
          </cell>
          <cell r="N142">
            <v>44174</v>
          </cell>
          <cell r="O142">
            <v>44316</v>
          </cell>
          <cell r="P142" t="str">
            <v>85%到货，15%质保</v>
          </cell>
          <cell r="R142" t="str">
            <v>已完工</v>
          </cell>
          <cell r="S142" t="str">
            <v>是</v>
          </cell>
          <cell r="T142">
            <v>44308</v>
          </cell>
          <cell r="X142" t="str">
            <v>进行中</v>
          </cell>
          <cell r="Y142">
            <v>0.85</v>
          </cell>
          <cell r="Z142">
            <v>68.752589999999998</v>
          </cell>
          <cell r="AA142">
            <v>70.151200000000003</v>
          </cell>
          <cell r="AB142">
            <v>0.86729125404584795</v>
          </cell>
          <cell r="AC142">
            <v>-1.3986100000000099</v>
          </cell>
        </row>
        <row r="143">
          <cell r="C143" t="str">
            <v>CP20210008-0</v>
          </cell>
          <cell r="D143" t="str">
            <v>GYY20201212-DJZ02</v>
          </cell>
          <cell r="E143" t="str">
            <v>河南济源钢铁（集团）有
限公司</v>
          </cell>
          <cell r="F143" t="str">
            <v>河南济源钢铁（集团）有
限公司</v>
          </cell>
          <cell r="G143" t="str">
            <v>河南济源料车卷扬机21008</v>
          </cell>
          <cell r="H143">
            <v>135</v>
          </cell>
          <cell r="I143">
            <v>0.3</v>
          </cell>
          <cell r="J143">
            <v>40.5</v>
          </cell>
          <cell r="K143" t="str">
            <v>沙凌峰</v>
          </cell>
          <cell r="L143" t="str">
            <v>长三角专区</v>
          </cell>
          <cell r="M143">
            <v>44177</v>
          </cell>
          <cell r="N143">
            <v>44177</v>
          </cell>
          <cell r="O143">
            <v>44316</v>
          </cell>
          <cell r="P143" t="str">
            <v>30%预付，60%发货，10%质保</v>
          </cell>
          <cell r="R143" t="str">
            <v>已完工</v>
          </cell>
          <cell r="S143" t="str">
            <v>是</v>
          </cell>
          <cell r="T143">
            <v>44336</v>
          </cell>
          <cell r="X143" t="str">
            <v>进行中</v>
          </cell>
          <cell r="Y143">
            <v>0.9</v>
          </cell>
          <cell r="Z143">
            <v>121.5</v>
          </cell>
          <cell r="AA143">
            <v>120</v>
          </cell>
          <cell r="AB143">
            <v>0.88888888888888895</v>
          </cell>
          <cell r="AC143">
            <v>1.5</v>
          </cell>
        </row>
        <row r="144">
          <cell r="C144" t="str">
            <v>CP20210064-0</v>
          </cell>
          <cell r="D144" t="str">
            <v>BXWZSJ2QT20210301-03</v>
          </cell>
          <cell r="E144" t="str">
            <v>江苏省镔鑫钢铁集团有限公司</v>
          </cell>
          <cell r="F144" t="str">
            <v>江苏省镔鑫钢铁集团有限公司</v>
          </cell>
          <cell r="G144" t="str">
            <v>江苏省镔鑫钢铁圆盘给料机21063</v>
          </cell>
          <cell r="H144">
            <v>49.5</v>
          </cell>
          <cell r="I144">
            <v>0.3</v>
          </cell>
          <cell r="J144">
            <v>14.85</v>
          </cell>
          <cell r="K144" t="str">
            <v>沙凌峰</v>
          </cell>
          <cell r="L144" t="str">
            <v>长三角专区</v>
          </cell>
          <cell r="M144">
            <v>44256</v>
          </cell>
          <cell r="N144">
            <v>44256</v>
          </cell>
          <cell r="O144">
            <v>44377</v>
          </cell>
          <cell r="P144" t="str">
            <v>30%预付，60%发货，10%质保</v>
          </cell>
          <cell r="R144" t="str">
            <v>已完工</v>
          </cell>
          <cell r="S144" t="str">
            <v>是</v>
          </cell>
          <cell r="T144">
            <v>44393</v>
          </cell>
          <cell r="X144" t="str">
            <v>进行中</v>
          </cell>
          <cell r="Y144">
            <v>0.9</v>
          </cell>
          <cell r="Z144">
            <v>44.55</v>
          </cell>
          <cell r="AA144">
            <v>44.55</v>
          </cell>
          <cell r="AB144">
            <v>0.9</v>
          </cell>
          <cell r="AC144">
            <v>0</v>
          </cell>
        </row>
        <row r="145">
          <cell r="C145" t="str">
            <v>CP20210102-0</v>
          </cell>
          <cell r="D145" t="str">
            <v>ZGYBJ20210195</v>
          </cell>
          <cell r="E145" t="str">
            <v>山西建邦集团铸造有限公司</v>
          </cell>
          <cell r="F145" t="str">
            <v>山西建邦集团铸造有限公司</v>
          </cell>
          <cell r="G145" t="str">
            <v>山西建邦6m³料车、卷扬、绳轮21101</v>
          </cell>
          <cell r="H145">
            <v>130</v>
          </cell>
          <cell r="I145">
            <v>0.3</v>
          </cell>
          <cell r="J145">
            <v>39</v>
          </cell>
          <cell r="K145" t="str">
            <v>沙凌峰</v>
          </cell>
          <cell r="L145" t="str">
            <v>长三角专区</v>
          </cell>
          <cell r="M145">
            <v>44305</v>
          </cell>
          <cell r="N145">
            <v>44305</v>
          </cell>
          <cell r="O145">
            <v>44434</v>
          </cell>
          <cell r="P145" t="str">
            <v>30%预付，60%发货，10%质保</v>
          </cell>
          <cell r="R145" t="str">
            <v>已完工</v>
          </cell>
          <cell r="S145" t="str">
            <v>是</v>
          </cell>
          <cell r="T145">
            <v>44447</v>
          </cell>
          <cell r="X145" t="str">
            <v>进行中</v>
          </cell>
          <cell r="Y145">
            <v>0.9</v>
          </cell>
          <cell r="Z145">
            <v>117</v>
          </cell>
          <cell r="AA145">
            <v>117</v>
          </cell>
          <cell r="AB145">
            <v>0.9</v>
          </cell>
          <cell r="AC145">
            <v>0</v>
          </cell>
        </row>
        <row r="146">
          <cell r="C146" t="str">
            <v>CP20210132-0</v>
          </cell>
          <cell r="D146" t="str">
            <v>CN-2021-192-XM162</v>
          </cell>
          <cell r="E146" t="str">
            <v>上海创海实业有限公司</v>
          </cell>
          <cell r="F146" t="str">
            <v>越南和发钢铁公司</v>
          </cell>
          <cell r="G146" t="str">
            <v>越南和发圆盘给料机21130</v>
          </cell>
          <cell r="H146">
            <v>72</v>
          </cell>
          <cell r="I146">
            <v>0.3</v>
          </cell>
          <cell r="J146">
            <v>21.6</v>
          </cell>
          <cell r="K146" t="str">
            <v>沙凌峰</v>
          </cell>
          <cell r="L146" t="str">
            <v>长三角专区</v>
          </cell>
          <cell r="M146">
            <v>44343</v>
          </cell>
          <cell r="N146">
            <v>44343</v>
          </cell>
          <cell r="O146">
            <v>44469</v>
          </cell>
          <cell r="P146" t="str">
            <v>30%预付，60%发货，10%质保</v>
          </cell>
          <cell r="R146" t="str">
            <v>已完工</v>
          </cell>
          <cell r="S146" t="str">
            <v>是</v>
          </cell>
          <cell r="T146">
            <v>44488</v>
          </cell>
          <cell r="X146" t="str">
            <v>进行中</v>
          </cell>
          <cell r="Y146">
            <v>0.9</v>
          </cell>
          <cell r="Z146">
            <v>64.8</v>
          </cell>
          <cell r="AA146">
            <v>64.8</v>
          </cell>
          <cell r="AB146">
            <v>0.9</v>
          </cell>
          <cell r="AC146">
            <v>0</v>
          </cell>
        </row>
        <row r="147">
          <cell r="C147" t="str">
            <v>CP20210188-0</v>
          </cell>
          <cell r="D147" t="str">
            <v>ZT-BJ-DF-20210005</v>
          </cell>
          <cell r="E147" t="str">
            <v>江阴华西制铁有限公司</v>
          </cell>
          <cell r="F147" t="str">
            <v>江阴华西制铁有限公司</v>
          </cell>
          <cell r="G147" t="str">
            <v>江阴华西钢铁卷扬机改造21183</v>
          </cell>
          <cell r="H147">
            <v>188</v>
          </cell>
          <cell r="I147">
            <v>0.3</v>
          </cell>
          <cell r="J147">
            <v>56.4</v>
          </cell>
          <cell r="K147" t="str">
            <v>沙凌峰</v>
          </cell>
          <cell r="L147" t="str">
            <v>长三角专区</v>
          </cell>
          <cell r="M147">
            <v>44427</v>
          </cell>
          <cell r="N147">
            <v>44427</v>
          </cell>
          <cell r="O147">
            <v>44591</v>
          </cell>
          <cell r="P147" t="str">
            <v>30%预付，40%发货，20%调
试，10%质保</v>
          </cell>
          <cell r="R147" t="str">
            <v>已完工</v>
          </cell>
          <cell r="S147" t="str">
            <v>是</v>
          </cell>
          <cell r="T147">
            <v>44785</v>
          </cell>
          <cell r="X147" t="str">
            <v>进行中</v>
          </cell>
          <cell r="Y147">
            <v>0.7</v>
          </cell>
          <cell r="Z147">
            <v>131.6</v>
          </cell>
          <cell r="AA147">
            <v>131</v>
          </cell>
          <cell r="AB147">
            <v>0.69680851063829796</v>
          </cell>
          <cell r="AC147">
            <v>0.59999999999999398</v>
          </cell>
        </row>
        <row r="148">
          <cell r="C148" t="str">
            <v>CP20210233-0</v>
          </cell>
          <cell r="D148" t="str">
            <v>B51211129Y</v>
          </cell>
          <cell r="E148" t="str">
            <v>安阳钢铁股份有限公司</v>
          </cell>
          <cell r="F148" t="str">
            <v>安阳钢铁股份有限公司</v>
          </cell>
          <cell r="G148" t="str">
            <v>安阳钢铁股份输入齿轮轴备件21228</v>
          </cell>
          <cell r="H148">
            <v>10.848000000000001</v>
          </cell>
          <cell r="I148">
            <v>0.3</v>
          </cell>
          <cell r="J148">
            <v>3.2544</v>
          </cell>
          <cell r="K148" t="str">
            <v>沙凌峰</v>
          </cell>
          <cell r="L148" t="str">
            <v>长三角专区</v>
          </cell>
          <cell r="M148">
            <v>44517</v>
          </cell>
          <cell r="N148">
            <v>44517</v>
          </cell>
          <cell r="O148">
            <v>44612</v>
          </cell>
          <cell r="P148" t="str">
            <v>100%发货</v>
          </cell>
          <cell r="R148" t="str">
            <v>已完工</v>
          </cell>
          <cell r="S148" t="str">
            <v>是</v>
          </cell>
          <cell r="T148">
            <v>44867</v>
          </cell>
          <cell r="X148" t="str">
            <v>进行中</v>
          </cell>
          <cell r="Y148">
            <v>1</v>
          </cell>
          <cell r="Z148">
            <v>10.848000000000001</v>
          </cell>
          <cell r="AA148">
            <v>10.3056</v>
          </cell>
          <cell r="AB148">
            <v>0.95</v>
          </cell>
          <cell r="AC148">
            <v>0.54240000000000099</v>
          </cell>
        </row>
        <row r="149">
          <cell r="C149" t="str">
            <v>CP20220075-0</v>
          </cell>
          <cell r="D149" t="str">
            <v>SJXMB-202204011-ZJL</v>
          </cell>
          <cell r="E149" t="str">
            <v>河南济源钢铁（集团）有
限公司</v>
          </cell>
          <cell r="F149" t="str">
            <v>河南济源钢铁（集团）有
限公司</v>
          </cell>
          <cell r="G149" t="str">
            <v>河南济源块矿圆盘给料机22073</v>
          </cell>
          <cell r="H149">
            <v>34</v>
          </cell>
          <cell r="I149">
            <v>0.3</v>
          </cell>
          <cell r="J149">
            <v>10.199999999999999</v>
          </cell>
          <cell r="K149" t="str">
            <v>沙凌峰</v>
          </cell>
          <cell r="L149" t="str">
            <v>长三角专区</v>
          </cell>
          <cell r="M149">
            <v>44662</v>
          </cell>
          <cell r="N149">
            <v>44662</v>
          </cell>
          <cell r="O149">
            <v>44788</v>
          </cell>
          <cell r="P149" t="str">
            <v>30%预付，40%发货，20%到
货，10%质保</v>
          </cell>
          <cell r="R149" t="str">
            <v>已完工</v>
          </cell>
          <cell r="S149" t="str">
            <v>是</v>
          </cell>
          <cell r="T149">
            <v>44790</v>
          </cell>
          <cell r="X149" t="str">
            <v>进行中</v>
          </cell>
          <cell r="Y149">
            <v>0.9</v>
          </cell>
          <cell r="Z149">
            <v>30.6</v>
          </cell>
          <cell r="AA149">
            <v>30</v>
          </cell>
          <cell r="AB149">
            <v>0.88235294117647101</v>
          </cell>
          <cell r="AC149">
            <v>0.60000000000000098</v>
          </cell>
        </row>
        <row r="150">
          <cell r="C150" t="str">
            <v>CP20220109-0</v>
          </cell>
          <cell r="D150" t="str">
            <v>淮钢（技）2022-213#</v>
          </cell>
          <cell r="E150" t="str">
            <v>江苏沙钢集团淮钢特钢股份有限公司</v>
          </cell>
          <cell r="F150" t="str">
            <v>江苏沙钢集团淮钢特钢股份有限公司</v>
          </cell>
          <cell r="G150" t="str">
            <v>江苏沙钢集团淮钢特钢卷扬机22105</v>
          </cell>
          <cell r="H150">
            <v>355</v>
          </cell>
          <cell r="I150">
            <v>0.3</v>
          </cell>
          <cell r="J150">
            <v>106.5</v>
          </cell>
          <cell r="K150" t="str">
            <v>沙凌峰</v>
          </cell>
          <cell r="L150" t="str">
            <v>长三角专区</v>
          </cell>
          <cell r="M150">
            <v>44728</v>
          </cell>
          <cell r="N150">
            <v>44728</v>
          </cell>
          <cell r="O150">
            <v>44985</v>
          </cell>
          <cell r="P150" t="str">
            <v>30%预付，30%到货，10%冷
调，10%热调，10%验收，10%质保</v>
          </cell>
          <cell r="R150" t="str">
            <v>未完工</v>
          </cell>
          <cell r="S150" t="str">
            <v>否</v>
          </cell>
          <cell r="X150" t="str">
            <v>进行中</v>
          </cell>
          <cell r="Y150">
            <v>0.3</v>
          </cell>
          <cell r="Z150">
            <v>106.5</v>
          </cell>
          <cell r="AA150">
            <v>0</v>
          </cell>
          <cell r="AB150">
            <v>0</v>
          </cell>
          <cell r="AC150">
            <v>106.5</v>
          </cell>
        </row>
        <row r="151">
          <cell r="C151" t="str">
            <v>CP20220158-0</v>
          </cell>
          <cell r="D151" t="str">
            <v>WG202209-BJ-04-109</v>
          </cell>
          <cell r="E151" t="str">
            <v>安钢集团信阳钢铁有限责任公司</v>
          </cell>
          <cell r="F151" t="str">
            <v>安钢集团信阳钢铁有限责任公司</v>
          </cell>
          <cell r="G151" t="str">
            <v>安钢集团信阳钢铁双槽绳轮备
件22143</v>
          </cell>
          <cell r="H151">
            <v>12</v>
          </cell>
          <cell r="I151">
            <v>0.3</v>
          </cell>
          <cell r="J151">
            <v>3.6</v>
          </cell>
          <cell r="K151" t="str">
            <v>沙凌峰</v>
          </cell>
          <cell r="L151" t="str">
            <v>长三角专区</v>
          </cell>
          <cell r="M151">
            <v>44819</v>
          </cell>
          <cell r="N151">
            <v>44819</v>
          </cell>
          <cell r="O151">
            <v>44946</v>
          </cell>
          <cell r="P151" t="str">
            <v>30%预付，70%发货</v>
          </cell>
          <cell r="R151" t="str">
            <v>已完工</v>
          </cell>
          <cell r="S151" t="str">
            <v>是</v>
          </cell>
          <cell r="T151">
            <v>44985</v>
          </cell>
          <cell r="X151" t="str">
            <v>进行中</v>
          </cell>
          <cell r="Y151">
            <v>1</v>
          </cell>
          <cell r="Z151">
            <v>12</v>
          </cell>
          <cell r="AA151">
            <v>3.6</v>
          </cell>
          <cell r="AB151">
            <v>0.3</v>
          </cell>
          <cell r="AC151">
            <v>8.4</v>
          </cell>
        </row>
        <row r="152">
          <cell r="C152" t="str">
            <v>CP20230025-0</v>
          </cell>
          <cell r="D152" t="str">
            <v>CGCG-2302014</v>
          </cell>
          <cell r="E152" t="str">
            <v>安徽长江钢铁股份有限公司</v>
          </cell>
          <cell r="F152" t="str">
            <v>安徽长江钢铁股份有限公司</v>
          </cell>
          <cell r="G152" t="str">
            <v>安徽长江钢铁绳轮装置备件23016</v>
          </cell>
          <cell r="H152">
            <v>10</v>
          </cell>
          <cell r="I152">
            <v>0.3</v>
          </cell>
          <cell r="J152">
            <v>3</v>
          </cell>
          <cell r="K152" t="str">
            <v>沙凌峰</v>
          </cell>
          <cell r="L152" t="str">
            <v>长三角专区</v>
          </cell>
          <cell r="M152">
            <v>44959</v>
          </cell>
          <cell r="N152">
            <v>44959</v>
          </cell>
          <cell r="O152">
            <v>45079</v>
          </cell>
          <cell r="P152" t="str">
            <v>100%发货</v>
          </cell>
          <cell r="R152" t="str">
            <v>未完工</v>
          </cell>
          <cell r="S152" t="str">
            <v>否</v>
          </cell>
          <cell r="X152" t="str">
            <v>进行中</v>
          </cell>
          <cell r="Y152">
            <v>1</v>
          </cell>
          <cell r="Z152">
            <v>10</v>
          </cell>
          <cell r="AA152">
            <v>0</v>
          </cell>
          <cell r="AB152">
            <v>0</v>
          </cell>
          <cell r="AC152">
            <v>10</v>
          </cell>
        </row>
        <row r="153">
          <cell r="C153" t="str">
            <v>CP20230030-0</v>
          </cell>
          <cell r="D153" t="str">
            <v>CGCG-2302142</v>
          </cell>
          <cell r="E153" t="str">
            <v>安徽长江钢铁股份有限公司</v>
          </cell>
          <cell r="F153" t="str">
            <v>安徽长江钢铁股份有限公司</v>
          </cell>
          <cell r="G153" t="str">
            <v>安徽长江钢铁联轴器备件23020</v>
          </cell>
          <cell r="H153">
            <v>2.7</v>
          </cell>
          <cell r="I153">
            <v>0.3</v>
          </cell>
          <cell r="J153">
            <v>0.81</v>
          </cell>
          <cell r="K153" t="str">
            <v>沙凌峰</v>
          </cell>
          <cell r="L153" t="str">
            <v>长三角专区</v>
          </cell>
          <cell r="M153">
            <v>44977</v>
          </cell>
          <cell r="N153">
            <v>44977</v>
          </cell>
          <cell r="O153">
            <v>45077</v>
          </cell>
          <cell r="P153" t="str">
            <v>100%发货</v>
          </cell>
          <cell r="R153" t="str">
            <v>未完工</v>
          </cell>
          <cell r="S153" t="str">
            <v>否</v>
          </cell>
          <cell r="X153" t="str">
            <v>进行中</v>
          </cell>
          <cell r="Y153">
            <v>1</v>
          </cell>
          <cell r="Z153">
            <v>2.7</v>
          </cell>
          <cell r="AA153">
            <v>0</v>
          </cell>
          <cell r="AB153">
            <v>0</v>
          </cell>
          <cell r="AC153">
            <v>2.7</v>
          </cell>
        </row>
        <row r="154">
          <cell r="C154" t="str">
            <v>CP20230042-0</v>
          </cell>
          <cell r="D154" t="str">
            <v>LT2023031405B</v>
          </cell>
          <cell r="E154" t="str">
            <v>安徽省贵航特钢有限公司</v>
          </cell>
          <cell r="F154" t="str">
            <v>安徽省贵航特钢有限公司</v>
          </cell>
          <cell r="G154" t="str">
            <v>安徽省贵航特钢减速机支撑座备件23031</v>
          </cell>
          <cell r="H154">
            <v>2.4</v>
          </cell>
          <cell r="I154">
            <v>0.3</v>
          </cell>
          <cell r="J154">
            <v>0.72</v>
          </cell>
          <cell r="K154" t="str">
            <v>沙凌峰</v>
          </cell>
          <cell r="L154" t="str">
            <v>长三角专区</v>
          </cell>
          <cell r="M154">
            <v>44999</v>
          </cell>
          <cell r="N154">
            <v>44999</v>
          </cell>
          <cell r="O154">
            <v>45077</v>
          </cell>
          <cell r="P154" t="str">
            <v>100%发货</v>
          </cell>
          <cell r="R154" t="str">
            <v>未完工</v>
          </cell>
          <cell r="S154" t="str">
            <v>否</v>
          </cell>
          <cell r="X154" t="str">
            <v>进行中</v>
          </cell>
          <cell r="Y154">
            <v>1</v>
          </cell>
          <cell r="Z154">
            <v>2.4</v>
          </cell>
          <cell r="AA154">
            <v>0</v>
          </cell>
          <cell r="AB154">
            <v>0</v>
          </cell>
          <cell r="AC154">
            <v>2.4</v>
          </cell>
        </row>
        <row r="155">
          <cell r="C155" t="str">
            <v>CP20230044-0</v>
          </cell>
          <cell r="D155" t="str">
            <v>LT2023031705B</v>
          </cell>
          <cell r="E155" t="str">
            <v>安徽省贵航特钢有限公司</v>
          </cell>
          <cell r="F155" t="str">
            <v>安徽省贵航特钢有限公司</v>
          </cell>
          <cell r="G155" t="str">
            <v>安徽省贵航特钢制动轮备件23033</v>
          </cell>
          <cell r="H155">
            <v>0.9</v>
          </cell>
          <cell r="I155">
            <v>0.3</v>
          </cell>
          <cell r="J155">
            <v>0.27</v>
          </cell>
          <cell r="K155" t="str">
            <v>沙凌峰</v>
          </cell>
          <cell r="L155" t="str">
            <v>长三角专区</v>
          </cell>
          <cell r="M155">
            <v>45002</v>
          </cell>
          <cell r="N155">
            <v>45002</v>
          </cell>
          <cell r="O155">
            <v>45077</v>
          </cell>
          <cell r="P155" t="str">
            <v>100%发货</v>
          </cell>
          <cell r="R155" t="str">
            <v>未完工</v>
          </cell>
          <cell r="S155" t="str">
            <v>否</v>
          </cell>
          <cell r="X155" t="str">
            <v>进行中</v>
          </cell>
          <cell r="Y155">
            <v>1</v>
          </cell>
          <cell r="Z155">
            <v>0.9</v>
          </cell>
          <cell r="AA155">
            <v>0</v>
          </cell>
          <cell r="AB155">
            <v>0</v>
          </cell>
          <cell r="AC155">
            <v>0.9</v>
          </cell>
        </row>
        <row r="156">
          <cell r="C156" t="str">
            <v>CP20230040-0</v>
          </cell>
          <cell r="D156" t="str">
            <v>LT-AP23300239</v>
          </cell>
          <cell r="E156" t="str">
            <v>常熟市龙腾特种钢有限公司</v>
          </cell>
          <cell r="F156" t="str">
            <v>常熟市龙腾特种钢有限公司</v>
          </cell>
          <cell r="G156" t="str">
            <v>常熟市龙腾圆盘盘面备件23029</v>
          </cell>
          <cell r="H156">
            <v>5</v>
          </cell>
          <cell r="I156">
            <v>0.3</v>
          </cell>
          <cell r="J156">
            <v>1.5</v>
          </cell>
          <cell r="K156" t="str">
            <v>沙凌峰</v>
          </cell>
          <cell r="L156" t="str">
            <v>长三角专区</v>
          </cell>
          <cell r="M156">
            <v>44988</v>
          </cell>
          <cell r="N156">
            <v>44988</v>
          </cell>
          <cell r="O156">
            <v>45107</v>
          </cell>
          <cell r="P156" t="str">
            <v>100%发货</v>
          </cell>
          <cell r="R156" t="str">
            <v>未完工</v>
          </cell>
          <cell r="S156" t="str">
            <v>否</v>
          </cell>
          <cell r="X156" t="str">
            <v>进行中</v>
          </cell>
          <cell r="Y156">
            <v>1</v>
          </cell>
          <cell r="Z156">
            <v>5</v>
          </cell>
          <cell r="AA156">
            <v>0</v>
          </cell>
          <cell r="AB156">
            <v>0</v>
          </cell>
          <cell r="AC156">
            <v>5</v>
          </cell>
        </row>
        <row r="157">
          <cell r="C157" t="str">
            <v>CP20230071-0</v>
          </cell>
          <cell r="D157" t="str">
            <v>2304HT02958</v>
          </cell>
          <cell r="E157" t="str">
            <v>安徽长江钢铁股份有限公司</v>
          </cell>
          <cell r="F157" t="str">
            <v>安徽长江钢铁股份有限公司</v>
          </cell>
          <cell r="G157" t="str">
            <v>安徽长江钢铁卷扬减速机备件23059</v>
          </cell>
          <cell r="H157">
            <v>39</v>
          </cell>
          <cell r="I157">
            <v>0.3</v>
          </cell>
          <cell r="J157">
            <v>11.7</v>
          </cell>
          <cell r="K157" t="str">
            <v>沙凌峰</v>
          </cell>
          <cell r="L157" t="str">
            <v>长三角专区</v>
          </cell>
          <cell r="M157">
            <v>45039</v>
          </cell>
          <cell r="N157">
            <v>45039</v>
          </cell>
          <cell r="O157">
            <v>45169</v>
          </cell>
          <cell r="P157" t="str">
            <v>30%预付，70%发货</v>
          </cell>
          <cell r="R157" t="str">
            <v>未完工</v>
          </cell>
          <cell r="S157" t="str">
            <v>否</v>
          </cell>
          <cell r="X157" t="str">
            <v>进行中</v>
          </cell>
          <cell r="Y157">
            <v>0.3</v>
          </cell>
          <cell r="Z157">
            <v>11.7</v>
          </cell>
          <cell r="AA157">
            <v>11.7</v>
          </cell>
          <cell r="AB157">
            <v>0.3</v>
          </cell>
          <cell r="AC157">
            <v>0</v>
          </cell>
        </row>
        <row r="158">
          <cell r="C158" t="str">
            <v>CP20230074-0</v>
          </cell>
          <cell r="D158" t="str">
            <v>LT2023051501B</v>
          </cell>
          <cell r="E158" t="str">
            <v>安徽省贵航特钢有限公司</v>
          </cell>
          <cell r="F158" t="str">
            <v>安徽省贵航特钢有限公司</v>
          </cell>
          <cell r="G158" t="str">
            <v>安徽省贵航特钢卷筒装置备件23061</v>
          </cell>
          <cell r="H158">
            <v>35</v>
          </cell>
          <cell r="I158">
            <v>0.3</v>
          </cell>
          <cell r="J158">
            <v>10.5</v>
          </cell>
          <cell r="K158" t="str">
            <v>沙凌峰</v>
          </cell>
          <cell r="L158" t="str">
            <v>长三角专区</v>
          </cell>
          <cell r="M158">
            <v>45063</v>
          </cell>
          <cell r="N158">
            <v>45063</v>
          </cell>
          <cell r="O158">
            <v>45186</v>
          </cell>
          <cell r="P158" t="str">
            <v>30%预付，70%发货</v>
          </cell>
          <cell r="R158" t="str">
            <v>未完工</v>
          </cell>
          <cell r="S158" t="str">
            <v>否</v>
          </cell>
          <cell r="X158" t="str">
            <v>进行中</v>
          </cell>
          <cell r="Y158">
            <v>0.3</v>
          </cell>
          <cell r="Z158">
            <v>10.5</v>
          </cell>
          <cell r="AA158">
            <v>10.5</v>
          </cell>
          <cell r="AB158">
            <v>0.3</v>
          </cell>
          <cell r="AC158">
            <v>0</v>
          </cell>
        </row>
        <row r="159">
          <cell r="C159" t="str">
            <v>CT20170184-0</v>
          </cell>
          <cell r="D159" t="str">
            <v>ZC17052503</v>
          </cell>
          <cell r="E159" t="str">
            <v>河北新金轧材有限公司</v>
          </cell>
          <cell r="F159" t="str">
            <v>河北新金轧材有限公司</v>
          </cell>
          <cell r="G159" t="str">
            <v>河北新金减速机等17133</v>
          </cell>
          <cell r="H159">
            <v>29.25</v>
          </cell>
          <cell r="I159">
            <v>0.3</v>
          </cell>
          <cell r="J159">
            <v>8.7750000000000004</v>
          </cell>
          <cell r="K159" t="str">
            <v>张森</v>
          </cell>
          <cell r="L159" t="str">
            <v>长三角专区</v>
          </cell>
          <cell r="M159">
            <v>42867</v>
          </cell>
          <cell r="N159">
            <v>42867</v>
          </cell>
          <cell r="O159">
            <v>42946</v>
          </cell>
          <cell r="P159" t="str">
            <v>30%预付，70%发货</v>
          </cell>
          <cell r="Q159">
            <v>29.25</v>
          </cell>
          <cell r="T159">
            <v>43007</v>
          </cell>
          <cell r="X159" t="str">
            <v>进行中</v>
          </cell>
          <cell r="Y159">
            <v>1</v>
          </cell>
          <cell r="Z159">
            <v>29.25</v>
          </cell>
          <cell r="AA159">
            <v>29.2333</v>
          </cell>
          <cell r="AB159">
            <v>0.99942905982906005</v>
          </cell>
          <cell r="AC159">
            <v>1.6700000000000201E-2</v>
          </cell>
        </row>
        <row r="160">
          <cell r="C160" t="str">
            <v>CP20180066-0</v>
          </cell>
          <cell r="D160" t="str">
            <v>EPC-03-1805-PU-EQ-011</v>
          </cell>
          <cell r="E160" t="str">
            <v>唐钢国际工程技术股份有限公司</v>
          </cell>
          <cell r="F160" t="str">
            <v>宣钢</v>
          </cell>
          <cell r="G160" t="str">
            <v>宣钢圆盘给料机18174</v>
          </cell>
          <cell r="H160">
            <v>187.03450000000001</v>
          </cell>
          <cell r="I160">
            <v>0.3</v>
          </cell>
          <cell r="J160">
            <v>56.110349999999997</v>
          </cell>
          <cell r="K160" t="str">
            <v>张森</v>
          </cell>
          <cell r="L160" t="str">
            <v>长三角专区</v>
          </cell>
          <cell r="M160">
            <v>43252</v>
          </cell>
          <cell r="N160">
            <v>43252</v>
          </cell>
          <cell r="O160">
            <v>43424</v>
          </cell>
          <cell r="P160" t="str">
            <v>30%预付，30%到货，30%试
车，10%质保</v>
          </cell>
          <cell r="T160">
            <v>43629</v>
          </cell>
          <cell r="X160" t="str">
            <v>进行中</v>
          </cell>
          <cell r="Y160">
            <v>0.9</v>
          </cell>
          <cell r="Z160">
            <v>168.33105</v>
          </cell>
          <cell r="AA160">
            <v>167.4</v>
          </cell>
          <cell r="AB160">
            <v>0.89502204138808605</v>
          </cell>
          <cell r="AC160">
            <v>0.93104999999999905</v>
          </cell>
        </row>
        <row r="161">
          <cell r="C161" t="str">
            <v>CP20180081-0</v>
          </cell>
          <cell r="D161" t="str">
            <v>04-18060012-204317-18010005</v>
          </cell>
          <cell r="E161" t="str">
            <v>中冶京诚工程技术有限公司</v>
          </cell>
          <cell r="F161" t="str">
            <v>河钢乐亭钢铁</v>
          </cell>
          <cell r="G161" t="str">
            <v>河钢乐亭钢铁高炉项目用圆盘给料机18192</v>
          </cell>
          <cell r="H161">
            <v>94.8</v>
          </cell>
          <cell r="I161">
            <v>0.3</v>
          </cell>
          <cell r="J161">
            <v>28.44</v>
          </cell>
          <cell r="K161" t="str">
            <v>张森</v>
          </cell>
          <cell r="L161" t="str">
            <v>长三角专区</v>
          </cell>
          <cell r="M161">
            <v>43273</v>
          </cell>
          <cell r="N161">
            <v>43273</v>
          </cell>
          <cell r="O161">
            <v>43475</v>
          </cell>
          <cell r="P161" t="str">
            <v>30%预付，30%进度，30%发
货，10%质保</v>
          </cell>
          <cell r="T161">
            <v>43524</v>
          </cell>
          <cell r="X161" t="str">
            <v>进行中</v>
          </cell>
          <cell r="Y161">
            <v>0.9</v>
          </cell>
          <cell r="Z161">
            <v>85.32</v>
          </cell>
          <cell r="AA161">
            <v>85.32</v>
          </cell>
          <cell r="AB161">
            <v>0.9</v>
          </cell>
          <cell r="AC161">
            <v>0</v>
          </cell>
        </row>
        <row r="162">
          <cell r="C162" t="str">
            <v>CP20210086-0</v>
          </cell>
          <cell r="D162" t="str">
            <v>10#XM21043002</v>
          </cell>
          <cell r="E162" t="str">
            <v>河北新金钢铁有限公司</v>
          </cell>
          <cell r="F162" t="str">
            <v>河北新金钢铁有限公司</v>
          </cell>
          <cell r="G162" t="str">
            <v>河北新金料车卷扬系统21085</v>
          </cell>
          <cell r="H162">
            <v>620</v>
          </cell>
          <cell r="I162">
            <v>0.3</v>
          </cell>
          <cell r="J162">
            <v>186</v>
          </cell>
          <cell r="K162" t="str">
            <v>张森</v>
          </cell>
          <cell r="L162" t="str">
            <v>长三角专区</v>
          </cell>
          <cell r="M162">
            <v>44311</v>
          </cell>
          <cell r="N162">
            <v>44311</v>
          </cell>
          <cell r="O162">
            <v>44464</v>
          </cell>
          <cell r="P162" t="str">
            <v>30%预付，60%发货，10%质保</v>
          </cell>
          <cell r="R162" t="str">
            <v>已完工</v>
          </cell>
          <cell r="S162" t="str">
            <v>是</v>
          </cell>
          <cell r="T162">
            <v>44468</v>
          </cell>
          <cell r="X162" t="str">
            <v>进行中</v>
          </cell>
          <cell r="Y162">
            <v>0.9</v>
          </cell>
          <cell r="Z162">
            <v>558</v>
          </cell>
          <cell r="AA162">
            <v>558</v>
          </cell>
          <cell r="AB162">
            <v>0.9</v>
          </cell>
          <cell r="AC162">
            <v>0</v>
          </cell>
        </row>
        <row r="163">
          <cell r="C163" t="str">
            <v>CP20210212-0</v>
          </cell>
          <cell r="D163" t="str">
            <v>TGGS-NXBJ2021091005</v>
          </cell>
          <cell r="E163" t="str">
            <v>天津钢铁集团有限公司</v>
          </cell>
          <cell r="F163" t="str">
            <v>天津钢铁集团有限公司</v>
          </cell>
          <cell r="G163" t="str">
            <v>天津钢铁集团烧结机柔性传动装置21207</v>
          </cell>
          <cell r="H163">
            <v>190</v>
          </cell>
          <cell r="I163">
            <v>0.3</v>
          </cell>
          <cell r="J163">
            <v>57</v>
          </cell>
          <cell r="K163" t="str">
            <v>张森</v>
          </cell>
          <cell r="L163" t="str">
            <v>长三角专区</v>
          </cell>
          <cell r="M163">
            <v>44466</v>
          </cell>
          <cell r="N163">
            <v>44466</v>
          </cell>
          <cell r="O163">
            <v>44612</v>
          </cell>
          <cell r="P163" t="str">
            <v>30%预付，50%发货，10%调
试，10%质保</v>
          </cell>
          <cell r="R163" t="str">
            <v>已完工</v>
          </cell>
          <cell r="S163" t="str">
            <v>是</v>
          </cell>
          <cell r="T163">
            <v>44622</v>
          </cell>
          <cell r="X163" t="str">
            <v>进行中</v>
          </cell>
          <cell r="Y163">
            <v>0.9</v>
          </cell>
          <cell r="Z163">
            <v>171</v>
          </cell>
          <cell r="AA163">
            <v>171</v>
          </cell>
          <cell r="AB163">
            <v>0.9</v>
          </cell>
          <cell r="AC163">
            <v>0</v>
          </cell>
        </row>
        <row r="164">
          <cell r="C164" t="str">
            <v>CP20220064-0</v>
          </cell>
          <cell r="D164" t="str">
            <v>BJ202203S016(Y)</v>
          </cell>
          <cell r="E164" t="str">
            <v>后英集团海城钢铁有限公司大屯分公司</v>
          </cell>
          <cell r="F164" t="str">
            <v>后英集团海城钢铁有限公司大屯分公司</v>
          </cell>
          <cell r="G164" t="str">
            <v>后英集团海城减速机、联轴器22062</v>
          </cell>
          <cell r="H164">
            <v>37.299999999999997</v>
          </cell>
          <cell r="I164">
            <v>0.3</v>
          </cell>
          <cell r="J164">
            <v>11.19</v>
          </cell>
          <cell r="K164" t="str">
            <v>张森</v>
          </cell>
          <cell r="L164" t="str">
            <v>长三角专区</v>
          </cell>
          <cell r="M164">
            <v>44643</v>
          </cell>
          <cell r="N164">
            <v>44643</v>
          </cell>
          <cell r="O164">
            <v>44793</v>
          </cell>
          <cell r="P164" t="str">
            <v>30%预付，70%发货</v>
          </cell>
          <cell r="R164" t="str">
            <v>未完工</v>
          </cell>
          <cell r="S164" t="str">
            <v>否</v>
          </cell>
          <cell r="X164" t="str">
            <v>进行中</v>
          </cell>
          <cell r="Y164">
            <v>1</v>
          </cell>
          <cell r="Z164">
            <v>37.299999999999997</v>
          </cell>
          <cell r="AA164">
            <v>11.19</v>
          </cell>
          <cell r="AB164">
            <v>0.3</v>
          </cell>
          <cell r="AC164">
            <v>26.11</v>
          </cell>
        </row>
        <row r="165">
          <cell r="C165" t="str">
            <v>CP20220099-0</v>
          </cell>
          <cell r="D165" t="str">
            <v>BJ202203S035(Y)</v>
          </cell>
          <cell r="E165" t="str">
            <v>后英集团海城钢铁有限公司大屯分公司</v>
          </cell>
          <cell r="F165" t="str">
            <v>后英集团海城钢铁有限公司大屯分公司</v>
          </cell>
          <cell r="G165" t="str">
            <v>后英集团海城卷筒22096</v>
          </cell>
          <cell r="H165">
            <v>29</v>
          </cell>
          <cell r="I165">
            <v>0.3</v>
          </cell>
          <cell r="J165">
            <v>8.6999999999999993</v>
          </cell>
          <cell r="K165" t="str">
            <v>张森</v>
          </cell>
          <cell r="L165" t="str">
            <v>长三角专区</v>
          </cell>
          <cell r="M165">
            <v>44723</v>
          </cell>
          <cell r="N165">
            <v>44723</v>
          </cell>
          <cell r="O165">
            <v>44876</v>
          </cell>
          <cell r="P165" t="str">
            <v>30%预付，70%发货</v>
          </cell>
          <cell r="R165" t="str">
            <v>未完工</v>
          </cell>
          <cell r="S165" t="str">
            <v>否</v>
          </cell>
          <cell r="X165" t="str">
            <v>进行中</v>
          </cell>
          <cell r="Y165">
            <v>1</v>
          </cell>
          <cell r="Z165">
            <v>29</v>
          </cell>
          <cell r="AA165">
            <v>8</v>
          </cell>
          <cell r="AB165">
            <v>0.27586206896551702</v>
          </cell>
          <cell r="AC165">
            <v>21</v>
          </cell>
        </row>
        <row r="166">
          <cell r="C166" t="str">
            <v>CP20220089-0</v>
          </cell>
          <cell r="E166" t="str">
            <v>北京中冶设备研究设计总院有限公司</v>
          </cell>
          <cell r="F166" t="str">
            <v>北京中冶设备研究设计总院有限公司</v>
          </cell>
          <cell r="G166" t="str">
            <v>北京中冶设备-临泽宏鑫双料车上料系统22087</v>
          </cell>
          <cell r="H166">
            <v>125</v>
          </cell>
          <cell r="I166">
            <v>0.3</v>
          </cell>
          <cell r="J166">
            <v>37.5</v>
          </cell>
          <cell r="K166" t="str">
            <v>张森</v>
          </cell>
          <cell r="L166" t="str">
            <v>长三角专区</v>
          </cell>
          <cell r="M166">
            <v>44718</v>
          </cell>
          <cell r="N166">
            <v>44718</v>
          </cell>
          <cell r="O166">
            <v>44885</v>
          </cell>
          <cell r="P166" t="str">
            <v>30%预付，40%发货，20%调
试，10%质保</v>
          </cell>
          <cell r="R166" t="str">
            <v>未完工</v>
          </cell>
          <cell r="S166" t="str">
            <v>否</v>
          </cell>
          <cell r="X166" t="str">
            <v>进行中</v>
          </cell>
          <cell r="Y166">
            <v>0.3</v>
          </cell>
          <cell r="Z166">
            <v>37.5</v>
          </cell>
          <cell r="AA166">
            <v>37.5</v>
          </cell>
          <cell r="AB166">
            <v>0.3</v>
          </cell>
          <cell r="AC166">
            <v>0</v>
          </cell>
        </row>
        <row r="167">
          <cell r="C167" t="str">
            <v>CP20220211-0</v>
          </cell>
          <cell r="D167" t="str">
            <v>X221220SB0UH701Z</v>
          </cell>
          <cell r="E167" t="str">
            <v>本钢板材股份有限公司</v>
          </cell>
          <cell r="F167" t="str">
            <v>本钢板材股份有限公司</v>
          </cell>
          <cell r="G167" t="str">
            <v>本钢板材-本钢板材辽阳球团减速机22181</v>
          </cell>
          <cell r="H167">
            <v>101.7</v>
          </cell>
          <cell r="I167">
            <v>0.3</v>
          </cell>
          <cell r="J167">
            <v>30.51</v>
          </cell>
          <cell r="K167" t="str">
            <v>张森</v>
          </cell>
          <cell r="L167" t="str">
            <v>长三角专区</v>
          </cell>
          <cell r="M167">
            <v>44915</v>
          </cell>
          <cell r="N167">
            <v>44915</v>
          </cell>
          <cell r="O167">
            <v>45056</v>
          </cell>
          <cell r="P167" t="str">
            <v>30%预付，70%发货</v>
          </cell>
          <cell r="R167" t="str">
            <v>未完工</v>
          </cell>
          <cell r="S167" t="str">
            <v>否</v>
          </cell>
          <cell r="X167" t="str">
            <v>进行中</v>
          </cell>
          <cell r="Y167">
            <v>0.3</v>
          </cell>
          <cell r="Z167">
            <v>30.51</v>
          </cell>
          <cell r="AA167">
            <v>0</v>
          </cell>
          <cell r="AB167">
            <v>0</v>
          </cell>
          <cell r="AC167">
            <v>30.51</v>
          </cell>
        </row>
        <row r="168">
          <cell r="C168" t="str">
            <v>CP20230047-0</v>
          </cell>
          <cell r="D168" t="str">
            <v>PO2023032000165</v>
          </cell>
          <cell r="E168" t="str">
            <v>黑龙江建龙钢铁有限公司</v>
          </cell>
          <cell r="F168" t="str">
            <v>黑龙江建龙钢铁有限公司</v>
          </cell>
          <cell r="G168" t="str">
            <v>黑龙江建龙WGP型带制动盘鼓形齿式联轴器、非标减速机23036</v>
          </cell>
          <cell r="H168">
            <v>34.799999999999997</v>
          </cell>
          <cell r="I168">
            <v>0.3</v>
          </cell>
          <cell r="J168">
            <v>10.44</v>
          </cell>
          <cell r="K168" t="str">
            <v>张森</v>
          </cell>
          <cell r="L168" t="str">
            <v>长三角专区</v>
          </cell>
          <cell r="M168">
            <v>45005</v>
          </cell>
          <cell r="N168">
            <v>45005</v>
          </cell>
          <cell r="O168">
            <v>45106</v>
          </cell>
          <cell r="P168" t="str">
            <v>30%预付，70%发货</v>
          </cell>
          <cell r="R168" t="str">
            <v>未完工</v>
          </cell>
          <cell r="S168" t="str">
            <v>否</v>
          </cell>
          <cell r="X168" t="str">
            <v>进行中</v>
          </cell>
          <cell r="Y168">
            <v>1</v>
          </cell>
          <cell r="Z168">
            <v>34.799999999999997</v>
          </cell>
          <cell r="AA168">
            <v>10.44</v>
          </cell>
          <cell r="AB168">
            <v>0.3</v>
          </cell>
          <cell r="AC168">
            <v>24.36</v>
          </cell>
        </row>
        <row r="169">
          <cell r="C169" t="str">
            <v>CP20230048-0</v>
          </cell>
          <cell r="D169" t="str">
            <v>PO2023032200002</v>
          </cell>
          <cell r="E169" t="str">
            <v>黑龙江建龙钢铁有限公司</v>
          </cell>
          <cell r="F169" t="str">
            <v>黑龙江建龙钢铁有限公司</v>
          </cell>
          <cell r="G169" t="str">
            <v>黑龙江建龙鼓形齿式联轴器23037</v>
          </cell>
          <cell r="H169">
            <v>16.5</v>
          </cell>
          <cell r="I169">
            <v>0.3</v>
          </cell>
          <cell r="J169">
            <v>4.95</v>
          </cell>
          <cell r="K169" t="str">
            <v>张森</v>
          </cell>
          <cell r="L169" t="str">
            <v>长三角专区</v>
          </cell>
          <cell r="M169">
            <v>45007</v>
          </cell>
          <cell r="N169">
            <v>45007</v>
          </cell>
          <cell r="O169">
            <v>45106</v>
          </cell>
          <cell r="P169" t="str">
            <v>30%预付，70%发货</v>
          </cell>
          <cell r="R169" t="str">
            <v>未完工</v>
          </cell>
          <cell r="S169" t="str">
            <v>否</v>
          </cell>
          <cell r="X169" t="str">
            <v>进行中</v>
          </cell>
          <cell r="Y169">
            <v>1</v>
          </cell>
          <cell r="Z169">
            <v>16.5</v>
          </cell>
          <cell r="AA169">
            <v>4.95</v>
          </cell>
          <cell r="AB169">
            <v>0.3</v>
          </cell>
          <cell r="AC169">
            <v>11.55</v>
          </cell>
        </row>
        <row r="170">
          <cell r="C170" t="str">
            <v>CP20200211-0</v>
          </cell>
          <cell r="D170" t="str">
            <v>供字-2020-09-01-28-27</v>
          </cell>
          <cell r="E170" t="str">
            <v>福建大东海实业集团有限
公司</v>
          </cell>
          <cell r="F170" t="str">
            <v>福建大东海实业集团有限
公司</v>
          </cell>
          <cell r="G170" t="str">
            <v>福建大东海球团圆盘给料机20211</v>
          </cell>
          <cell r="H170">
            <v>100</v>
          </cell>
          <cell r="I170">
            <v>0.3</v>
          </cell>
          <cell r="J170">
            <v>30</v>
          </cell>
          <cell r="K170" t="str">
            <v>于宏岭</v>
          </cell>
          <cell r="L170" t="str">
            <v>长三角专区</v>
          </cell>
          <cell r="M170">
            <v>44089</v>
          </cell>
          <cell r="N170">
            <v>44089</v>
          </cell>
          <cell r="O170">
            <v>44227</v>
          </cell>
          <cell r="P170" t="str">
            <v>30%预付，40%发货，20%调试，10%质保</v>
          </cell>
          <cell r="R170" t="str">
            <v>已完工</v>
          </cell>
          <cell r="S170" t="str">
            <v>是</v>
          </cell>
          <cell r="T170">
            <v>44132</v>
          </cell>
          <cell r="X170" t="str">
            <v>进行中</v>
          </cell>
          <cell r="Y170">
            <v>0.9</v>
          </cell>
          <cell r="Z170">
            <v>90</v>
          </cell>
          <cell r="AA170">
            <v>90</v>
          </cell>
          <cell r="AB170">
            <v>0.9</v>
          </cell>
          <cell r="AC170">
            <v>0</v>
          </cell>
        </row>
        <row r="171">
          <cell r="C171" t="str">
            <v>CP20210043-0</v>
          </cell>
          <cell r="D171" t="str">
            <v>WFZY-GF-058</v>
          </cell>
          <cell r="E171" t="str">
            <v>唐山文丰资源综合利用有限公司</v>
          </cell>
          <cell r="F171" t="str">
            <v>唐山文丰资源综合利用有限公司</v>
          </cell>
          <cell r="G171" t="str">
            <v>唐山文丰圆盘给料机21043</v>
          </cell>
          <cell r="H171">
            <v>130</v>
          </cell>
          <cell r="I171">
            <v>0.3</v>
          </cell>
          <cell r="J171">
            <v>39</v>
          </cell>
          <cell r="K171" t="str">
            <v>于宏岭</v>
          </cell>
          <cell r="L171" t="str">
            <v>长三角专区</v>
          </cell>
          <cell r="M171">
            <v>44218</v>
          </cell>
          <cell r="N171">
            <v>44218</v>
          </cell>
          <cell r="O171">
            <v>44347</v>
          </cell>
          <cell r="P171" t="str">
            <v>30%预付，30%发货，30%调试
，10%质保</v>
          </cell>
          <cell r="R171" t="str">
            <v>已完工</v>
          </cell>
          <cell r="S171" t="str">
            <v>是</v>
          </cell>
          <cell r="T171">
            <v>44399</v>
          </cell>
          <cell r="X171" t="str">
            <v>进行中</v>
          </cell>
          <cell r="Y171">
            <v>0.9</v>
          </cell>
          <cell r="Z171">
            <v>117</v>
          </cell>
          <cell r="AA171">
            <v>117</v>
          </cell>
          <cell r="AB171">
            <v>0.9</v>
          </cell>
          <cell r="AC171">
            <v>0</v>
          </cell>
        </row>
        <row r="172">
          <cell r="C172" t="str">
            <v>CP20210103-0</v>
          </cell>
          <cell r="D172" t="str">
            <v>WFZY-GF-095</v>
          </cell>
          <cell r="E172" t="str">
            <v>唐山文丰资源综合利用有限公司</v>
          </cell>
          <cell r="F172" t="str">
            <v>唐山文丰资源综合利用有限公司</v>
          </cell>
          <cell r="G172" t="str">
            <v>唐山文丰资源圆盘给料机21102</v>
          </cell>
          <cell r="H172">
            <v>75.2</v>
          </cell>
          <cell r="I172">
            <v>0.3</v>
          </cell>
          <cell r="J172">
            <v>22.56</v>
          </cell>
          <cell r="K172" t="str">
            <v>于宏岭</v>
          </cell>
          <cell r="L172" t="str">
            <v>长三角专区</v>
          </cell>
          <cell r="M172">
            <v>44307</v>
          </cell>
          <cell r="N172">
            <v>44307</v>
          </cell>
          <cell r="O172">
            <v>44407</v>
          </cell>
          <cell r="P172" t="str">
            <v>30%预付，30%发货，30%调试
，10%质保</v>
          </cell>
          <cell r="R172" t="str">
            <v>已完工</v>
          </cell>
          <cell r="S172" t="str">
            <v>是</v>
          </cell>
          <cell r="T172">
            <v>44432</v>
          </cell>
          <cell r="X172" t="str">
            <v>进行中</v>
          </cell>
          <cell r="Y172">
            <v>0.9</v>
          </cell>
          <cell r="Z172">
            <v>67.680000000000007</v>
          </cell>
          <cell r="AA172">
            <v>67.680000000000007</v>
          </cell>
          <cell r="AB172">
            <v>0.9</v>
          </cell>
          <cell r="AC172">
            <v>0</v>
          </cell>
        </row>
        <row r="173">
          <cell r="C173" t="str">
            <v>CP20210119-0</v>
          </cell>
          <cell r="D173" t="str">
            <v>TZFZ-210018</v>
          </cell>
          <cell r="E173" t="str">
            <v>金鼎重工有限公司</v>
          </cell>
          <cell r="F173" t="str">
            <v>金鼎重工有限公司</v>
          </cell>
          <cell r="G173" t="str">
            <v>金鼎重工7.5m³料车卷扬机21117</v>
          </cell>
          <cell r="H173">
            <v>299</v>
          </cell>
          <cell r="I173">
            <v>0.3</v>
          </cell>
          <cell r="J173">
            <v>89.7</v>
          </cell>
          <cell r="K173" t="str">
            <v>于宏岭</v>
          </cell>
          <cell r="L173" t="str">
            <v>长三角专区</v>
          </cell>
          <cell r="M173">
            <v>44326</v>
          </cell>
          <cell r="N173">
            <v>44326</v>
          </cell>
          <cell r="O173">
            <v>44469</v>
          </cell>
          <cell r="P173" t="str">
            <v>30%预付，60%发货，10%质保</v>
          </cell>
          <cell r="R173" t="str">
            <v>已完工</v>
          </cell>
          <cell r="S173" t="str">
            <v>是</v>
          </cell>
          <cell r="T173">
            <v>44511</v>
          </cell>
          <cell r="X173" t="str">
            <v>进行中</v>
          </cell>
          <cell r="Y173">
            <v>0.9</v>
          </cell>
          <cell r="Z173">
            <v>269.10000000000002</v>
          </cell>
          <cell r="AA173">
            <v>269</v>
          </cell>
          <cell r="AB173">
            <v>0.89966555183946495</v>
          </cell>
          <cell r="AC173">
            <v>0.100000000000023</v>
          </cell>
        </row>
        <row r="174">
          <cell r="C174" t="str">
            <v>CP20210153-0</v>
          </cell>
          <cell r="D174" t="str">
            <v>LGN2021070601</v>
          </cell>
          <cell r="E174" t="str">
            <v>敬业钢铁有限公司</v>
          </cell>
          <cell r="F174" t="str">
            <v>敬业钢铁有限公司</v>
          </cell>
          <cell r="G174" t="str">
            <v>河北敬业转炉技改项目21151</v>
          </cell>
          <cell r="H174">
            <v>550</v>
          </cell>
          <cell r="I174">
            <v>0.3</v>
          </cell>
          <cell r="J174">
            <v>165</v>
          </cell>
          <cell r="K174" t="str">
            <v>于宏岭</v>
          </cell>
          <cell r="L174" t="str">
            <v>长三角专区</v>
          </cell>
          <cell r="M174">
            <v>44377</v>
          </cell>
          <cell r="N174">
            <v>44377</v>
          </cell>
          <cell r="O174">
            <v>44530</v>
          </cell>
          <cell r="P174" t="str">
            <v>20%预付，30%发货，30%到
货，5%项目整体完工，5%资料完成，10%质保</v>
          </cell>
          <cell r="R174" t="str">
            <v>已完工</v>
          </cell>
          <cell r="S174" t="str">
            <v>是</v>
          </cell>
          <cell r="T174">
            <v>44510</v>
          </cell>
          <cell r="X174" t="str">
            <v>进行中</v>
          </cell>
          <cell r="Y174">
            <v>0.9</v>
          </cell>
          <cell r="Z174">
            <v>495</v>
          </cell>
          <cell r="AA174">
            <v>495</v>
          </cell>
          <cell r="AB174">
            <v>0.9</v>
          </cell>
          <cell r="AC174">
            <v>0</v>
          </cell>
        </row>
        <row r="175">
          <cell r="C175" t="str">
            <v>CP20210230-0</v>
          </cell>
          <cell r="D175" t="str">
            <v>HTJD20211108005</v>
          </cell>
          <cell r="E175" t="str">
            <v>敬业钢铁有限公司</v>
          </cell>
          <cell r="F175" t="str">
            <v>敬业钢铁有限公司</v>
          </cell>
          <cell r="G175" t="str">
            <v>敬业钢铁350轧机备件21225</v>
          </cell>
          <cell r="H175">
            <v>87.6</v>
          </cell>
          <cell r="I175">
            <v>0.3</v>
          </cell>
          <cell r="J175">
            <v>26.28</v>
          </cell>
          <cell r="K175" t="str">
            <v>于宏岭</v>
          </cell>
          <cell r="L175" t="str">
            <v>长三角专区</v>
          </cell>
          <cell r="M175">
            <v>44508</v>
          </cell>
          <cell r="N175">
            <v>44508</v>
          </cell>
          <cell r="O175">
            <v>44712</v>
          </cell>
          <cell r="P175" t="str">
            <v>90%到货，10%质保</v>
          </cell>
          <cell r="R175" t="str">
            <v>已完工</v>
          </cell>
          <cell r="S175" t="str">
            <v>是</v>
          </cell>
          <cell r="T175">
            <v>44687</v>
          </cell>
          <cell r="X175" t="str">
            <v>进行中</v>
          </cell>
          <cell r="Y175">
            <v>0.9</v>
          </cell>
          <cell r="Z175">
            <v>78.84</v>
          </cell>
          <cell r="AA175">
            <v>78.84</v>
          </cell>
          <cell r="AB175">
            <v>0.9</v>
          </cell>
          <cell r="AC175">
            <v>0</v>
          </cell>
        </row>
        <row r="176">
          <cell r="C176" t="str">
            <v>CP20220020-0</v>
          </cell>
          <cell r="D176" t="str">
            <v>HTJD20211230015</v>
          </cell>
          <cell r="E176" t="str">
            <v>敬业钢铁有限公司</v>
          </cell>
          <cell r="F176" t="str">
            <v>敬业钢铁有限公司</v>
          </cell>
          <cell r="G176" t="str">
            <v>敬业北区3200圆盘给料机改造22019</v>
          </cell>
          <cell r="H176">
            <v>97.25</v>
          </cell>
          <cell r="I176">
            <v>0.3</v>
          </cell>
          <cell r="J176">
            <v>29.175000000000001</v>
          </cell>
          <cell r="K176" t="str">
            <v>于宏岭</v>
          </cell>
          <cell r="L176" t="str">
            <v>长三角专区</v>
          </cell>
          <cell r="M176">
            <v>44559</v>
          </cell>
          <cell r="N176">
            <v>44559</v>
          </cell>
          <cell r="O176">
            <v>44681</v>
          </cell>
          <cell r="P176" t="str">
            <v>90%到货，10%质保</v>
          </cell>
          <cell r="R176" t="str">
            <v>已完工</v>
          </cell>
          <cell r="S176" t="str">
            <v>是</v>
          </cell>
          <cell r="T176">
            <v>44675</v>
          </cell>
          <cell r="X176" t="str">
            <v>进行中</v>
          </cell>
          <cell r="Y176">
            <v>1</v>
          </cell>
          <cell r="Z176">
            <v>97.25</v>
          </cell>
          <cell r="AA176">
            <v>87.525000000000006</v>
          </cell>
          <cell r="AB176">
            <v>0.9</v>
          </cell>
          <cell r="AC176">
            <v>9.7250000000000103</v>
          </cell>
        </row>
        <row r="177">
          <cell r="C177" t="str">
            <v>CP20220037-0</v>
          </cell>
          <cell r="D177" t="str">
            <v>HTJD20220122001</v>
          </cell>
          <cell r="E177" t="str">
            <v>河北敬业集团敬业物资采购有限公司</v>
          </cell>
          <cell r="F177" t="str">
            <v>河北敬业集团敬业物资采购有限公司</v>
          </cell>
          <cell r="G177" t="str">
            <v>敬业一车间圆盘减速机备件22036</v>
          </cell>
          <cell r="H177">
            <v>5.43</v>
          </cell>
          <cell r="I177">
            <v>0.3</v>
          </cell>
          <cell r="J177">
            <v>1.629</v>
          </cell>
          <cell r="K177" t="str">
            <v>于宏岭</v>
          </cell>
          <cell r="L177" t="str">
            <v>长三角专区</v>
          </cell>
          <cell r="M177">
            <v>44583</v>
          </cell>
          <cell r="N177">
            <v>44583</v>
          </cell>
          <cell r="O177">
            <v>44732</v>
          </cell>
          <cell r="P177" t="str">
            <v>90%到货，10%质保</v>
          </cell>
          <cell r="R177" t="str">
            <v>已完工</v>
          </cell>
          <cell r="S177" t="str">
            <v>是</v>
          </cell>
          <cell r="T177">
            <v>44679</v>
          </cell>
          <cell r="X177" t="str">
            <v>进行中</v>
          </cell>
          <cell r="Y177">
            <v>1</v>
          </cell>
          <cell r="Z177">
            <v>5.43</v>
          </cell>
          <cell r="AA177">
            <v>4.8869999999999996</v>
          </cell>
          <cell r="AB177">
            <v>0.9</v>
          </cell>
          <cell r="AC177">
            <v>0.54300000000000004</v>
          </cell>
        </row>
        <row r="178">
          <cell r="C178" t="str">
            <v>CP20220095-0</v>
          </cell>
          <cell r="D178" t="str">
            <v>LGGY22-2049</v>
          </cell>
          <cell r="E178" t="str">
            <v>安徽首矿大昌金属材料有
限公司</v>
          </cell>
          <cell r="F178" t="str">
            <v>安徽首矿大昌金属材料有
限公司</v>
          </cell>
          <cell r="G178" t="str">
            <v>安徽首矿大昌圆盘给料机22092</v>
          </cell>
          <cell r="H178">
            <v>46</v>
          </cell>
          <cell r="I178">
            <v>0.3</v>
          </cell>
          <cell r="J178">
            <v>13.8</v>
          </cell>
          <cell r="K178" t="str">
            <v>于宏岭</v>
          </cell>
          <cell r="L178" t="str">
            <v>长三角专区</v>
          </cell>
          <cell r="M178">
            <v>44720</v>
          </cell>
          <cell r="N178">
            <v>44720</v>
          </cell>
          <cell r="O178">
            <v>44834</v>
          </cell>
          <cell r="P178" t="str">
            <v>30%预付，60%发货，10%质保</v>
          </cell>
          <cell r="R178" t="str">
            <v>已完工</v>
          </cell>
          <cell r="S178" t="str">
            <v>是</v>
          </cell>
          <cell r="T178">
            <v>44851</v>
          </cell>
          <cell r="X178" t="str">
            <v>进行中</v>
          </cell>
          <cell r="Y178">
            <v>0.9</v>
          </cell>
          <cell r="Z178">
            <v>41.4</v>
          </cell>
          <cell r="AA178">
            <v>41.4</v>
          </cell>
          <cell r="AB178">
            <v>0.9</v>
          </cell>
          <cell r="AC178">
            <v>0</v>
          </cell>
        </row>
        <row r="179">
          <cell r="C179" t="str">
            <v>CP20220121-0</v>
          </cell>
          <cell r="D179" t="str">
            <v>HTJD20220716001</v>
          </cell>
          <cell r="E179" t="str">
            <v>河北敬业集团敬业物资采购有限公司</v>
          </cell>
          <cell r="F179" t="str">
            <v>河北敬业集团敬业物资采购有限公司</v>
          </cell>
          <cell r="G179" t="str">
            <v>敬业圆盘减速机备件22114</v>
          </cell>
          <cell r="H179">
            <v>5</v>
          </cell>
          <cell r="I179">
            <v>0.3</v>
          </cell>
          <cell r="J179">
            <v>1.5</v>
          </cell>
          <cell r="K179" t="str">
            <v>于宏岭</v>
          </cell>
          <cell r="L179" t="str">
            <v>长三角专区</v>
          </cell>
          <cell r="M179">
            <v>44758</v>
          </cell>
          <cell r="N179">
            <v>44758</v>
          </cell>
          <cell r="O179">
            <v>44920</v>
          </cell>
          <cell r="P179" t="str">
            <v>90%到货，10%质保</v>
          </cell>
          <cell r="R179" t="str">
            <v>已完工</v>
          </cell>
          <cell r="S179" t="str">
            <v>是</v>
          </cell>
          <cell r="T179">
            <v>44862</v>
          </cell>
          <cell r="X179" t="str">
            <v>进行中</v>
          </cell>
          <cell r="Y179">
            <v>0.9</v>
          </cell>
          <cell r="Z179">
            <v>4.5</v>
          </cell>
          <cell r="AA179">
            <v>4.5</v>
          </cell>
          <cell r="AB179">
            <v>0.9</v>
          </cell>
          <cell r="AC179">
            <v>0</v>
          </cell>
        </row>
        <row r="180">
          <cell r="C180" t="str">
            <v>CP20220126-0</v>
          </cell>
          <cell r="D180" t="str">
            <v>ZXJT-SCJYSB-20220715-06083</v>
          </cell>
          <cell r="E180" t="str">
            <v>安徽中晟金属球团有限责任公司</v>
          </cell>
          <cell r="F180" t="str">
            <v>安徽中晟金属球团有限责任公司</v>
          </cell>
          <cell r="G180" t="str">
            <v>安徽中晟球团二期圆盘给料机22119</v>
          </cell>
          <cell r="H180">
            <v>108</v>
          </cell>
          <cell r="I180">
            <v>0.3</v>
          </cell>
          <cell r="J180">
            <v>32.4</v>
          </cell>
          <cell r="K180" t="str">
            <v>于宏岭</v>
          </cell>
          <cell r="L180" t="str">
            <v>长三角专区</v>
          </cell>
          <cell r="M180">
            <v>44757</v>
          </cell>
          <cell r="N180">
            <v>44757</v>
          </cell>
          <cell r="O180">
            <v>44880</v>
          </cell>
          <cell r="P180" t="str">
            <v>30%预付，40%发货，25%调
试，5%质保</v>
          </cell>
          <cell r="R180" t="str">
            <v>未完工</v>
          </cell>
          <cell r="S180" t="str">
            <v>否</v>
          </cell>
          <cell r="X180" t="str">
            <v>进行中</v>
          </cell>
          <cell r="Y180">
            <v>0.7</v>
          </cell>
          <cell r="Z180">
            <v>75.599999999999994</v>
          </cell>
          <cell r="AA180">
            <v>32.4</v>
          </cell>
          <cell r="AB180">
            <v>0.3</v>
          </cell>
          <cell r="AC180">
            <v>43.2</v>
          </cell>
        </row>
        <row r="181">
          <cell r="C181" t="str">
            <v>CP20220164-0</v>
          </cell>
          <cell r="D181" t="str">
            <v>HTJD20220929003</v>
          </cell>
          <cell r="E181" t="str">
            <v>敬业钢铁有限公司</v>
          </cell>
          <cell r="F181" t="str">
            <v>敬业钢铁有限公司</v>
          </cell>
          <cell r="G181" t="str">
            <v>河北敬业350轧机维修22149</v>
          </cell>
          <cell r="H181">
            <v>44.25</v>
          </cell>
          <cell r="I181">
            <v>0.3</v>
          </cell>
          <cell r="J181">
            <v>13.275</v>
          </cell>
          <cell r="K181" t="str">
            <v>于宏岭</v>
          </cell>
          <cell r="L181" t="str">
            <v>长三角专区</v>
          </cell>
          <cell r="M181">
            <v>44833</v>
          </cell>
          <cell r="N181">
            <v>44833</v>
          </cell>
          <cell r="O181">
            <v>44926</v>
          </cell>
          <cell r="P181" t="str">
            <v>90%到货，10%质保</v>
          </cell>
          <cell r="R181" t="str">
            <v>已完工</v>
          </cell>
          <cell r="S181" t="str">
            <v>是</v>
          </cell>
          <cell r="T181">
            <v>44916</v>
          </cell>
          <cell r="X181" t="str">
            <v>进行中</v>
          </cell>
          <cell r="Y181">
            <v>0.9</v>
          </cell>
          <cell r="Z181">
            <v>39.825000000000003</v>
          </cell>
          <cell r="AA181">
            <v>39.825000000000003</v>
          </cell>
          <cell r="AB181">
            <v>0.9</v>
          </cell>
          <cell r="AC181">
            <v>0</v>
          </cell>
        </row>
        <row r="182">
          <cell r="C182" t="str">
            <v>CP20220165-0</v>
          </cell>
          <cell r="D182" t="str">
            <v>HTJD20220926043</v>
          </cell>
          <cell r="E182" t="str">
            <v>敬业钢铁有限公司</v>
          </cell>
          <cell r="F182" t="str">
            <v>敬业钢铁有限公司</v>
          </cell>
          <cell r="G182" t="str">
            <v>河北敬业转炉扭力杆备件22150</v>
          </cell>
          <cell r="H182">
            <v>49</v>
          </cell>
          <cell r="I182">
            <v>0.3</v>
          </cell>
          <cell r="J182">
            <v>14.7</v>
          </cell>
          <cell r="K182" t="str">
            <v>于宏岭</v>
          </cell>
          <cell r="L182" t="str">
            <v>长三角专区</v>
          </cell>
          <cell r="M182">
            <v>44830</v>
          </cell>
          <cell r="N182">
            <v>44830</v>
          </cell>
          <cell r="O182">
            <v>45016</v>
          </cell>
          <cell r="P182" t="str">
            <v>90%到货，10%质保</v>
          </cell>
          <cell r="R182" t="str">
            <v>未完工</v>
          </cell>
          <cell r="S182" t="str">
            <v>否</v>
          </cell>
          <cell r="X182" t="str">
            <v>进行中</v>
          </cell>
          <cell r="Y182">
            <v>0.9</v>
          </cell>
          <cell r="Z182">
            <v>44.1</v>
          </cell>
          <cell r="AA182">
            <v>44.1</v>
          </cell>
          <cell r="AB182">
            <v>0.9</v>
          </cell>
          <cell r="AC182">
            <v>0</v>
          </cell>
        </row>
        <row r="183">
          <cell r="C183" t="str">
            <v>CP20220188-0</v>
          </cell>
          <cell r="D183" t="str">
            <v>2022-JUB-0028</v>
          </cell>
          <cell r="E183" t="str">
            <v>中冶赛迪工程技术股份有限公司</v>
          </cell>
          <cell r="F183" t="str">
            <v>内蒙古包钢钢联股份有限公司</v>
          </cell>
          <cell r="G183" t="str">
            <v>包钢210T转炉改造22167</v>
          </cell>
          <cell r="H183">
            <v>2326.5</v>
          </cell>
          <cell r="I183">
            <v>0.1</v>
          </cell>
          <cell r="J183">
            <v>232.65</v>
          </cell>
          <cell r="K183" t="str">
            <v>于宏岭</v>
          </cell>
          <cell r="L183" t="str">
            <v>长三角专区</v>
          </cell>
          <cell r="M183">
            <v>44979</v>
          </cell>
          <cell r="N183">
            <v>44979</v>
          </cell>
          <cell r="O183">
            <v>45107</v>
          </cell>
          <cell r="P183" t="str">
            <v>30%进度，30%到货，30%调
试，10%质保</v>
          </cell>
          <cell r="R183" t="str">
            <v>未完工</v>
          </cell>
          <cell r="S183" t="str">
            <v>否</v>
          </cell>
          <cell r="X183" t="str">
            <v>进行中</v>
          </cell>
          <cell r="Y183">
            <v>0.3</v>
          </cell>
          <cell r="Z183">
            <v>697.95</v>
          </cell>
          <cell r="AA183">
            <v>697.5</v>
          </cell>
          <cell r="AB183">
            <v>0.299806576402321</v>
          </cell>
          <cell r="AC183">
            <v>0.44999999999993201</v>
          </cell>
        </row>
        <row r="184">
          <cell r="C184" t="str">
            <v>CP20230027-0</v>
          </cell>
          <cell r="D184" t="str">
            <v>HTJD20230222012</v>
          </cell>
          <cell r="E184" t="str">
            <v>敬业钢铁有限公司</v>
          </cell>
          <cell r="F184" t="str">
            <v>敬业钢铁有限公司</v>
          </cell>
          <cell r="G184" t="str">
            <v>敬业11#高炉卷扬机电23018</v>
          </cell>
          <cell r="H184">
            <v>489</v>
          </cell>
          <cell r="I184">
            <v>0.3</v>
          </cell>
          <cell r="J184">
            <v>146.69999999999999</v>
          </cell>
          <cell r="K184" t="str">
            <v>于宏岭</v>
          </cell>
          <cell r="L184" t="str">
            <v>长三角专区</v>
          </cell>
          <cell r="M184">
            <v>44979</v>
          </cell>
          <cell r="N184">
            <v>44979</v>
          </cell>
          <cell r="O184">
            <v>45077</v>
          </cell>
          <cell r="P184" t="str">
            <v>30%预付，50%发货，10%调
试，10%质保</v>
          </cell>
          <cell r="R184" t="str">
            <v>已完工</v>
          </cell>
          <cell r="S184" t="str">
            <v>是</v>
          </cell>
          <cell r="T184">
            <v>45052</v>
          </cell>
          <cell r="X184" t="str">
            <v>进行中</v>
          </cell>
          <cell r="Y184">
            <v>0.8</v>
          </cell>
          <cell r="Z184">
            <v>391.2</v>
          </cell>
          <cell r="AA184">
            <v>391.2</v>
          </cell>
          <cell r="AB184">
            <v>0.8</v>
          </cell>
          <cell r="AC184">
            <v>0</v>
          </cell>
        </row>
        <row r="185">
          <cell r="C185" t="str">
            <v>GH20200005-0</v>
          </cell>
          <cell r="D185" t="str">
            <v>ZB20200001-0</v>
          </cell>
          <cell r="E185" t="str">
            <v>江苏徐钢钢铁集团有限公司</v>
          </cell>
          <cell r="F185" t="str">
            <v>江苏徐钢钢铁集团有限公司</v>
          </cell>
          <cell r="G185" t="str">
            <v>徐钢三期装备技改项目轧
钢工程</v>
          </cell>
          <cell r="H185">
            <v>21433.157342999999</v>
          </cell>
          <cell r="I185">
            <v>0.01</v>
          </cell>
          <cell r="J185">
            <v>214.33157342999999</v>
          </cell>
          <cell r="K185" t="str">
            <v>赵庭昊</v>
          </cell>
          <cell r="L185" t="str">
            <v>中部大区</v>
          </cell>
          <cell r="M185">
            <v>43831</v>
          </cell>
          <cell r="N185">
            <v>43831</v>
          </cell>
          <cell r="O185">
            <v>44079</v>
          </cell>
          <cell r="P185" t="str">
            <v>预付款10%，初步设计10%，订货10%，发货款30%；到货款
10%，调试款10%，性能考核10%，质保金10%；</v>
          </cell>
          <cell r="Q185">
            <v>10539</v>
          </cell>
          <cell r="R185" t="str">
            <v>已完工</v>
          </cell>
          <cell r="S185" t="str">
            <v>是</v>
          </cell>
          <cell r="T185" t="str">
            <v>2020/7/30
-9/30</v>
          </cell>
          <cell r="U185">
            <v>44212</v>
          </cell>
          <cell r="V185">
            <v>44577</v>
          </cell>
          <cell r="W185" t="str">
            <v>否</v>
          </cell>
          <cell r="Y185">
            <v>0.9</v>
          </cell>
          <cell r="Z185">
            <v>19289.841608700001</v>
          </cell>
          <cell r="AA185">
            <v>19333.157340999998</v>
          </cell>
          <cell r="AB185">
            <v>0.90202096833456802</v>
          </cell>
          <cell r="AC185">
            <v>0</v>
          </cell>
        </row>
        <row r="186">
          <cell r="C186" t="str">
            <v>GH20200017-0</v>
          </cell>
          <cell r="D186" t="str">
            <v>11AW9B2002009
S1</v>
          </cell>
          <cell r="E186" t="str">
            <v>宁夏申银轧钢有限
公司</v>
          </cell>
          <cell r="F186" t="str">
            <v>宁夏申银轧钢有限公司</v>
          </cell>
          <cell r="G186" t="str">
            <v>宁夏申银轧钢双高线设备
成套项目</v>
          </cell>
          <cell r="H186">
            <v>9620</v>
          </cell>
          <cell r="I186">
            <v>0.13</v>
          </cell>
          <cell r="J186">
            <v>1250.5999999999999</v>
          </cell>
          <cell r="K186" t="str">
            <v>梁裕</v>
          </cell>
          <cell r="L186" t="str">
            <v>中部大区</v>
          </cell>
          <cell r="M186">
            <v>43889</v>
          </cell>
          <cell r="N186">
            <v>43889</v>
          </cell>
          <cell r="O186">
            <v>44165</v>
          </cell>
          <cell r="P186" t="str">
            <v>30%预付款；20%进度款；20%发货款；20%热试款；10%质保金。</v>
          </cell>
          <cell r="R186" t="str">
            <v>未完工</v>
          </cell>
          <cell r="S186" t="str">
            <v>是</v>
          </cell>
          <cell r="W186" t="str">
            <v>否</v>
          </cell>
          <cell r="Y186">
            <v>0.9</v>
          </cell>
          <cell r="Z186">
            <v>8658</v>
          </cell>
          <cell r="AA186">
            <v>7034</v>
          </cell>
          <cell r="AB186">
            <v>0.73118503118503098</v>
          </cell>
          <cell r="AC186">
            <v>1624</v>
          </cell>
        </row>
        <row r="187">
          <cell r="C187" t="str">
            <v>GH20200013-0</v>
          </cell>
          <cell r="D187" t="str">
            <v>SBTG-CG-202001
21-01</v>
          </cell>
          <cell r="E187" t="str">
            <v>福建三宝特钢有限公司</v>
          </cell>
          <cell r="F187" t="str">
            <v>福建三宝特钢有限公司</v>
          </cell>
          <cell r="G187" t="str">
            <v>福建三宝139万吨优棒/线
轧区机械设备成套</v>
          </cell>
          <cell r="H187">
            <v>5450</v>
          </cell>
          <cell r="I187">
            <v>7.6999999999999999E-2</v>
          </cell>
          <cell r="J187">
            <v>419.65</v>
          </cell>
          <cell r="K187" t="str">
            <v>赵庭昊</v>
          </cell>
          <cell r="L187" t="str">
            <v>中部大区</v>
          </cell>
          <cell r="M187">
            <v>43889</v>
          </cell>
          <cell r="N187">
            <v>43889</v>
          </cell>
          <cell r="O187">
            <v>44075</v>
          </cell>
          <cell r="P187" t="str">
            <v>30%预付，20%进度，20%提货，20%调试，10%质保</v>
          </cell>
          <cell r="Q187">
            <v>5450</v>
          </cell>
          <cell r="R187" t="str">
            <v>已完工</v>
          </cell>
          <cell r="S187" t="str">
            <v>是</v>
          </cell>
          <cell r="T187">
            <v>44119</v>
          </cell>
          <cell r="W187" t="str">
            <v>否</v>
          </cell>
          <cell r="Y187">
            <v>0.9</v>
          </cell>
          <cell r="Z187">
            <v>4905</v>
          </cell>
          <cell r="AA187">
            <v>3815</v>
          </cell>
          <cell r="AB187">
            <v>0.7</v>
          </cell>
          <cell r="AC187">
            <v>1090</v>
          </cell>
        </row>
        <row r="188">
          <cell r="C188" t="str">
            <v>GH20200039-0</v>
          </cell>
          <cell r="D188" t="str">
            <v>200315-047</v>
          </cell>
          <cell r="E188" t="str">
            <v>湖北新冶钢特殊材料有限公司</v>
          </cell>
          <cell r="F188" t="str">
            <v>湖北新冶钢特殊材料有限公司</v>
          </cell>
          <cell r="G188" t="str">
            <v>大棒厂850开坯机改造</v>
          </cell>
          <cell r="H188">
            <v>4500</v>
          </cell>
          <cell r="I188">
            <v>0.1</v>
          </cell>
          <cell r="J188">
            <v>450</v>
          </cell>
          <cell r="K188" t="str">
            <v>赵庭昊</v>
          </cell>
          <cell r="L188" t="str">
            <v>中部大区</v>
          </cell>
          <cell r="M188">
            <v>43978</v>
          </cell>
          <cell r="N188">
            <v>43969</v>
          </cell>
          <cell r="O188">
            <v>44153</v>
          </cell>
          <cell r="P188" t="str">
            <v>30%预付，30%提货，10%到货，20%验收10%质保</v>
          </cell>
          <cell r="Q188">
            <v>3150</v>
          </cell>
          <cell r="R188" t="str">
            <v>已完工</v>
          </cell>
          <cell r="S188" t="str">
            <v>是</v>
          </cell>
          <cell r="T188" t="str">
            <v>2021/7/27
-9/24</v>
          </cell>
          <cell r="U188">
            <v>44854</v>
          </cell>
          <cell r="V188">
            <v>45219</v>
          </cell>
          <cell r="W188" t="str">
            <v>否</v>
          </cell>
          <cell r="Y188">
            <v>0.9</v>
          </cell>
          <cell r="Z188">
            <v>4050</v>
          </cell>
          <cell r="AA188">
            <v>4050</v>
          </cell>
          <cell r="AB188">
            <v>0.9</v>
          </cell>
          <cell r="AC188">
            <v>0</v>
          </cell>
        </row>
        <row r="189">
          <cell r="C189" t="str">
            <v>CT20200082-0</v>
          </cell>
          <cell r="D189" t="str">
            <v>XMXWTG006-2008</v>
          </cell>
          <cell r="E189" t="str">
            <v>西王特钢有限公司</v>
          </cell>
          <cell r="F189" t="str">
            <v>西王特钢有限公司</v>
          </cell>
          <cell r="G189" t="str">
            <v>西王特钢大棒精轧机设备成套</v>
          </cell>
          <cell r="H189">
            <v>3250</v>
          </cell>
          <cell r="I189">
            <v>0.03</v>
          </cell>
          <cell r="J189">
            <v>97.5</v>
          </cell>
          <cell r="K189" t="str">
            <v>邓蔚</v>
          </cell>
          <cell r="L189" t="str">
            <v>中部大区</v>
          </cell>
          <cell r="M189">
            <v>44073</v>
          </cell>
          <cell r="N189">
            <v>44073</v>
          </cell>
          <cell r="O189">
            <v>44285</v>
          </cell>
          <cell r="P189" t="str">
            <v>30%预付、30%提货、30%验
收、10%质保</v>
          </cell>
          <cell r="R189" t="str">
            <v>未完工</v>
          </cell>
          <cell r="S189" t="str">
            <v>否</v>
          </cell>
          <cell r="W189" t="str">
            <v>否</v>
          </cell>
          <cell r="Y189">
            <v>0</v>
          </cell>
          <cell r="Z189">
            <v>0</v>
          </cell>
          <cell r="AA189">
            <v>0</v>
          </cell>
          <cell r="AB189">
            <v>0</v>
          </cell>
          <cell r="AC189">
            <v>0</v>
          </cell>
        </row>
        <row r="190">
          <cell r="C190" t="str">
            <v>CT20210060-0</v>
          </cell>
          <cell r="D190" t="str">
            <v>DXKJ-21-04-
JX-00494</v>
          </cell>
          <cell r="E190" t="str">
            <v>福建鼎信科技有限公司</v>
          </cell>
          <cell r="F190" t="str">
            <v>福建鼎信科技有限公司</v>
          </cell>
          <cell r="G190" t="str">
            <v>福建鼎信科技1550mm热轧不锈钢
退火酸洗机组合</v>
          </cell>
          <cell r="H190">
            <v>2928</v>
          </cell>
          <cell r="I190">
            <v>6.0999999999999999E-2</v>
          </cell>
          <cell r="J190">
            <v>178.608</v>
          </cell>
          <cell r="K190" t="str">
            <v>陈太均</v>
          </cell>
          <cell r="L190" t="str">
            <v>中部大区</v>
          </cell>
          <cell r="M190">
            <v>44311</v>
          </cell>
          <cell r="N190">
            <v>44311</v>
          </cell>
          <cell r="O190">
            <v>44530</v>
          </cell>
          <cell r="P190" t="str">
            <v>预付30%，30%提货，到货款
10%，调试款20%，质保款10%</v>
          </cell>
          <cell r="Q190">
            <v>2635.2</v>
          </cell>
          <cell r="R190" t="str">
            <v>已完工</v>
          </cell>
          <cell r="S190" t="str">
            <v>是</v>
          </cell>
          <cell r="T190">
            <v>44560</v>
          </cell>
          <cell r="W190" t="str">
            <v>否</v>
          </cell>
          <cell r="Y190">
            <v>0.9</v>
          </cell>
          <cell r="Z190">
            <v>2635.2</v>
          </cell>
          <cell r="AA190">
            <v>2624.3</v>
          </cell>
          <cell r="AB190">
            <v>0.89627732240437197</v>
          </cell>
          <cell r="AC190">
            <v>10.9000000000001</v>
          </cell>
        </row>
        <row r="191">
          <cell r="C191" t="str">
            <v>CT20180035-0</v>
          </cell>
          <cell r="D191" t="str">
            <v>JNTGGPZ2017-006</v>
          </cell>
          <cell r="E191" t="str">
            <v>山东寿光巨能特钢有限公司</v>
          </cell>
          <cell r="F191" t="str">
            <v>山东寿光巨能特钢有限公司</v>
          </cell>
          <cell r="G191" t="str">
            <v>巨能特钢连轧机组设备成套</v>
          </cell>
          <cell r="H191">
            <v>2864.5982909999998</v>
          </cell>
          <cell r="I191">
            <v>0.09</v>
          </cell>
          <cell r="J191">
            <v>257.81384618999999</v>
          </cell>
          <cell r="K191" t="str">
            <v>邓蔚</v>
          </cell>
          <cell r="L191" t="str">
            <v>中部大区</v>
          </cell>
          <cell r="M191">
            <v>43098</v>
          </cell>
          <cell r="N191">
            <v>43108</v>
          </cell>
          <cell r="O191">
            <v>43403</v>
          </cell>
          <cell r="P191" t="str">
            <v>预付10%，进度20%，发货30%，考核30%，质保10%</v>
          </cell>
          <cell r="Q191">
            <v>2864.5982909999998</v>
          </cell>
          <cell r="R191" t="str">
            <v>已完工</v>
          </cell>
          <cell r="S191" t="str">
            <v>是</v>
          </cell>
          <cell r="T191" t="str">
            <v>2019/2/18-2019/10/1</v>
          </cell>
          <cell r="U191">
            <v>43733</v>
          </cell>
          <cell r="V191">
            <v>44286</v>
          </cell>
          <cell r="W191" t="str">
            <v>是</v>
          </cell>
          <cell r="X191" t="str">
            <v>完成</v>
          </cell>
          <cell r="Y191">
            <v>1</v>
          </cell>
          <cell r="Z191">
            <v>2864.5982909999998</v>
          </cell>
          <cell r="AA191">
            <v>2858.3504400000002</v>
          </cell>
          <cell r="AB191">
            <v>0.99781894340311905</v>
          </cell>
          <cell r="AC191">
            <v>6.2478509999996303</v>
          </cell>
        </row>
        <row r="192">
          <cell r="C192" t="str">
            <v>CT20180182-0</v>
          </cell>
          <cell r="D192" t="str">
            <v>GZ-JCDB-180801-Y</v>
          </cell>
          <cell r="E192" t="str">
            <v>贵州南方科技有限责任公司</v>
          </cell>
          <cell r="F192" t="str">
            <v>营口钢铁有限公司</v>
          </cell>
          <cell r="G192" t="str">
            <v>南方科技营口嘉晨减径机组
成套</v>
          </cell>
          <cell r="H192">
            <v>1183.79</v>
          </cell>
          <cell r="I192">
            <v>0.2</v>
          </cell>
          <cell r="J192">
            <v>560</v>
          </cell>
          <cell r="K192" t="str">
            <v>周磊</v>
          </cell>
          <cell r="L192" t="str">
            <v>中部大区</v>
          </cell>
          <cell r="M192">
            <v>43266</v>
          </cell>
          <cell r="O192">
            <v>43496</v>
          </cell>
          <cell r="P192" t="str">
            <v>一期90%考核验收款，10%质保，二期30%预付，30%发货，30%考核验收，10%质保</v>
          </cell>
          <cell r="Q192">
            <v>0</v>
          </cell>
          <cell r="R192" t="str">
            <v>已完工</v>
          </cell>
          <cell r="S192" t="str">
            <v>是</v>
          </cell>
          <cell r="T192">
            <v>43734</v>
          </cell>
          <cell r="U192" t="str">
            <v>暂未调试</v>
          </cell>
          <cell r="W192" t="str">
            <v>否</v>
          </cell>
          <cell r="Y192">
            <v>1</v>
          </cell>
          <cell r="Z192">
            <v>1183.79</v>
          </cell>
          <cell r="AA192">
            <v>1183.79</v>
          </cell>
          <cell r="AB192">
            <v>1</v>
          </cell>
          <cell r="AC192">
            <v>0</v>
          </cell>
        </row>
        <row r="193">
          <cell r="C193" t="str">
            <v>GH20200018-0</v>
          </cell>
          <cell r="D193" t="str">
            <v>2020-03-02-12-
02</v>
          </cell>
          <cell r="E193" t="str">
            <v>福建大东海实业集团有限
公司</v>
          </cell>
          <cell r="F193" t="str">
            <v>福建大东海实业集团有限
公司</v>
          </cell>
          <cell r="G193" t="str">
            <v>福建大东海炼钢厂二期转
炉本体</v>
          </cell>
          <cell r="H193">
            <v>2660</v>
          </cell>
          <cell r="I193">
            <v>7.6999999999999999E-2</v>
          </cell>
          <cell r="J193">
            <v>204.82</v>
          </cell>
          <cell r="K193" t="str">
            <v>赵庭昊</v>
          </cell>
          <cell r="L193" t="str">
            <v>中部大区</v>
          </cell>
          <cell r="M193">
            <v>43923</v>
          </cell>
          <cell r="N193">
            <v>43923</v>
          </cell>
          <cell r="O193">
            <v>44178</v>
          </cell>
          <cell r="P193" t="str">
            <v>30%预付，40%发货，20%投产，10%质保</v>
          </cell>
          <cell r="R193" t="str">
            <v>已完工</v>
          </cell>
          <cell r="S193" t="str">
            <v>是</v>
          </cell>
          <cell r="T193">
            <v>44220</v>
          </cell>
          <cell r="U193">
            <v>44834</v>
          </cell>
          <cell r="V193">
            <v>45199</v>
          </cell>
          <cell r="W193" t="str">
            <v>否</v>
          </cell>
          <cell r="Y193">
            <v>0.9</v>
          </cell>
          <cell r="Z193">
            <v>2394</v>
          </cell>
          <cell r="AA193">
            <v>1862</v>
          </cell>
          <cell r="AB193">
            <v>0.7</v>
          </cell>
          <cell r="AC193">
            <v>532</v>
          </cell>
        </row>
        <row r="194">
          <cell r="C194" t="str">
            <v>GH20200103-0</v>
          </cell>
          <cell r="D194" t="str">
            <v>BJ2020359</v>
          </cell>
          <cell r="E194" t="str">
            <v>江阴兴澄特种钢铁有限公司</v>
          </cell>
          <cell r="F194" t="str">
            <v>江阴兴澄特种钢铁有限公司</v>
          </cell>
          <cell r="G194" t="str">
            <v>兴澄特钢初轧机改造项目</v>
          </cell>
          <cell r="H194">
            <v>2568</v>
          </cell>
          <cell r="I194">
            <v>0.1</v>
          </cell>
          <cell r="J194">
            <v>256.8</v>
          </cell>
          <cell r="K194" t="str">
            <v>赵庭昊</v>
          </cell>
          <cell r="L194" t="str">
            <v>中部大区</v>
          </cell>
          <cell r="M194">
            <v>44169</v>
          </cell>
          <cell r="N194">
            <v>44169</v>
          </cell>
          <cell r="O194">
            <v>44347</v>
          </cell>
          <cell r="P194" t="str">
            <v>预付款20%，提货款40%；验
收款30%；质保金10%</v>
          </cell>
          <cell r="Q194">
            <v>1540.8</v>
          </cell>
          <cell r="R194" t="str">
            <v>已完工</v>
          </cell>
          <cell r="S194" t="str">
            <v>是</v>
          </cell>
          <cell r="T194" t="str">
            <v>2021/6/5-15</v>
          </cell>
          <cell r="U194">
            <v>44383</v>
          </cell>
          <cell r="V194">
            <v>44762</v>
          </cell>
          <cell r="W194" t="str">
            <v>否</v>
          </cell>
          <cell r="Y194">
            <v>0.9</v>
          </cell>
          <cell r="Z194">
            <v>2311.1999999999998</v>
          </cell>
          <cell r="AA194">
            <v>2311.0166260000001</v>
          </cell>
          <cell r="AB194">
            <v>0.89992859267912795</v>
          </cell>
          <cell r="AC194">
            <v>0.18337400000064</v>
          </cell>
        </row>
        <row r="195">
          <cell r="C195" t="str">
            <v>CT20210045-0</v>
          </cell>
          <cell r="D195" t="str">
            <v>CJH20210330</v>
          </cell>
          <cell r="E195" t="str">
            <v>江苏申源集团有限公司</v>
          </cell>
          <cell r="F195" t="str">
            <v>江苏申源集团有限公司</v>
          </cell>
          <cell r="G195" t="str">
            <v>江苏申源集团开坯机设备成套</v>
          </cell>
          <cell r="H195">
            <v>2410</v>
          </cell>
          <cell r="I195">
            <v>0.02</v>
          </cell>
          <cell r="J195">
            <v>48.2</v>
          </cell>
          <cell r="K195" t="str">
            <v>赵庭昊</v>
          </cell>
          <cell r="L195" t="str">
            <v>中部大区</v>
          </cell>
          <cell r="M195">
            <v>44285</v>
          </cell>
          <cell r="N195">
            <v>44285</v>
          </cell>
          <cell r="O195">
            <v>44545</v>
          </cell>
          <cell r="P195" t="str">
            <v>30%预付，30%发货，30%验
收，10%质保</v>
          </cell>
          <cell r="Q195">
            <v>723</v>
          </cell>
          <cell r="R195" t="str">
            <v>未完工</v>
          </cell>
          <cell r="S195" t="str">
            <v>否</v>
          </cell>
          <cell r="W195" t="str">
            <v>否</v>
          </cell>
          <cell r="Y195">
            <v>0.6</v>
          </cell>
          <cell r="Z195">
            <v>1446</v>
          </cell>
          <cell r="AA195">
            <v>1445.1650999999999</v>
          </cell>
          <cell r="AB195">
            <v>0.59965356846472995</v>
          </cell>
          <cell r="AC195">
            <v>0.834899999999834</v>
          </cell>
        </row>
        <row r="196">
          <cell r="C196" t="str">
            <v>CT20210058-0</v>
          </cell>
          <cell r="D196" t="str">
            <v>SYJG2021001</v>
          </cell>
          <cell r="E196" t="str">
            <v>江苏申源集团有限公司</v>
          </cell>
          <cell r="F196" t="str">
            <v>江苏申源集团有限公司</v>
          </cell>
          <cell r="G196" t="str">
            <v>江苏申源集团粗中轧区域设备成套</v>
          </cell>
          <cell r="H196">
            <v>2187</v>
          </cell>
          <cell r="I196">
            <v>0.16</v>
          </cell>
          <cell r="J196">
            <v>349.92</v>
          </cell>
          <cell r="K196" t="str">
            <v>赵庭昊</v>
          </cell>
          <cell r="L196" t="str">
            <v>中部大区</v>
          </cell>
          <cell r="M196">
            <v>44312</v>
          </cell>
          <cell r="N196">
            <v>44312</v>
          </cell>
          <cell r="O196">
            <v>44593</v>
          </cell>
          <cell r="P196" t="str">
            <v>预付款30%，提货款30%，验收
款30%，质保金10%</v>
          </cell>
          <cell r="Q196">
            <v>654</v>
          </cell>
          <cell r="R196" t="str">
            <v>未完工</v>
          </cell>
          <cell r="S196" t="str">
            <v>否</v>
          </cell>
          <cell r="W196" t="str">
            <v>否</v>
          </cell>
          <cell r="Y196">
            <v>0.6</v>
          </cell>
          <cell r="Z196">
            <v>1312.2</v>
          </cell>
          <cell r="AA196">
            <v>1312.2</v>
          </cell>
          <cell r="AB196">
            <v>0.6</v>
          </cell>
          <cell r="AC196">
            <v>0</v>
          </cell>
        </row>
        <row r="197">
          <cell r="C197" t="str">
            <v>CT20210013-0</v>
          </cell>
          <cell r="D197" t="str">
            <v>TG21020507</v>
          </cell>
          <cell r="E197" t="str">
            <v>潍坊特钢集团有限公司</v>
          </cell>
          <cell r="F197" t="str">
            <v>潍坊特钢集团有限公司</v>
          </cell>
          <cell r="G197" t="str">
            <v>潍坊特钢大盘卷轧机设备成套项目</v>
          </cell>
          <cell r="H197">
            <v>2000</v>
          </cell>
          <cell r="I197">
            <v>7.0000000000000007E-2</v>
          </cell>
          <cell r="J197">
            <v>140</v>
          </cell>
          <cell r="K197" t="str">
            <v>邓蔚</v>
          </cell>
          <cell r="L197" t="str">
            <v>中部大区</v>
          </cell>
          <cell r="M197">
            <v>44233</v>
          </cell>
          <cell r="N197">
            <v>44233</v>
          </cell>
          <cell r="O197">
            <v>44499</v>
          </cell>
          <cell r="P197" t="str">
            <v>30%预付，20%进度,20%提
货，20%调试，10%质保</v>
          </cell>
          <cell r="Q197">
            <v>600</v>
          </cell>
          <cell r="R197" t="str">
            <v>未完工</v>
          </cell>
          <cell r="S197" t="str">
            <v>否</v>
          </cell>
          <cell r="W197" t="str">
            <v>否</v>
          </cell>
          <cell r="Y197">
            <v>0.3</v>
          </cell>
          <cell r="Z197">
            <v>600</v>
          </cell>
          <cell r="AA197">
            <v>540</v>
          </cell>
          <cell r="AB197">
            <v>0.27</v>
          </cell>
          <cell r="AC197">
            <v>60</v>
          </cell>
        </row>
        <row r="198">
          <cell r="C198" t="str">
            <v>GH20200074-0</v>
          </cell>
          <cell r="D198" t="str">
            <v>DNBJ200820142</v>
          </cell>
          <cell r="E198" t="str">
            <v>江苏徐钢钢铁集团有限公司</v>
          </cell>
          <cell r="F198" t="str">
            <v>江苏徐钢钢铁集团有限公司</v>
          </cell>
          <cell r="G198" t="str">
            <v>徐钢轧机备件</v>
          </cell>
          <cell r="H198">
            <v>1182</v>
          </cell>
          <cell r="I198">
            <v>0</v>
          </cell>
          <cell r="J198">
            <v>0</v>
          </cell>
          <cell r="K198" t="str">
            <v>赵庭昊</v>
          </cell>
          <cell r="L198" t="str">
            <v>中部大区</v>
          </cell>
          <cell r="M198">
            <v>44070</v>
          </cell>
          <cell r="N198">
            <v>44070</v>
          </cell>
          <cell r="O198">
            <v>44196</v>
          </cell>
          <cell r="P198" t="str">
            <v>预付款30%，发货款60%，质保金10%</v>
          </cell>
          <cell r="Q198">
            <v>1182</v>
          </cell>
          <cell r="R198" t="str">
            <v>已完工</v>
          </cell>
          <cell r="S198" t="str">
            <v>是</v>
          </cell>
          <cell r="T198" t="str">
            <v>2020/12/31-
2021/2/20</v>
          </cell>
          <cell r="V198">
            <v>44630</v>
          </cell>
          <cell r="W198" t="str">
            <v>否</v>
          </cell>
          <cell r="Y198">
            <v>1</v>
          </cell>
          <cell r="Z198">
            <v>1182</v>
          </cell>
          <cell r="AA198">
            <v>1096.9875999999999</v>
          </cell>
          <cell r="AB198">
            <v>0.92807749576988197</v>
          </cell>
          <cell r="AC198">
            <v>85.012400000000099</v>
          </cell>
        </row>
        <row r="199">
          <cell r="C199" t="str">
            <v>CT20200033-0</v>
          </cell>
          <cell r="D199" t="str">
            <v>SHTG-WZB-MM-BS
B-202004-0114</v>
          </cell>
          <cell r="E199" t="str">
            <v>石横特钢集团有限公司</v>
          </cell>
          <cell r="F199" t="str">
            <v>石横特钢集团有限公司</v>
          </cell>
          <cell r="G199" t="str">
            <v>石横特钢新区高线轧机设备成套</v>
          </cell>
          <cell r="H199">
            <v>1150</v>
          </cell>
          <cell r="I199">
            <v>0.01</v>
          </cell>
          <cell r="J199">
            <v>11.5</v>
          </cell>
          <cell r="K199" t="str">
            <v>邓蔚</v>
          </cell>
          <cell r="L199" t="str">
            <v>中部大区</v>
          </cell>
          <cell r="M199">
            <v>43948</v>
          </cell>
          <cell r="N199">
            <v>43948</v>
          </cell>
          <cell r="O199">
            <v>44124</v>
          </cell>
          <cell r="P199" t="str">
            <v>20%预付，30%发货，20%调
试，20%考核，10%质保</v>
          </cell>
          <cell r="Q199">
            <v>1150</v>
          </cell>
          <cell r="R199" t="str">
            <v>已完工</v>
          </cell>
          <cell r="S199" t="str">
            <v>是</v>
          </cell>
          <cell r="T199" t="str">
            <v>2021/2/5-2021/7/10</v>
          </cell>
          <cell r="U199">
            <v>44392</v>
          </cell>
          <cell r="V199">
            <v>44972</v>
          </cell>
          <cell r="W199" t="str">
            <v>否</v>
          </cell>
          <cell r="Y199">
            <v>1</v>
          </cell>
          <cell r="Z199">
            <v>1150</v>
          </cell>
          <cell r="AA199">
            <v>1110.421165</v>
          </cell>
          <cell r="AB199">
            <v>0.96558362173913004</v>
          </cell>
          <cell r="AC199">
            <v>39.578834999999998</v>
          </cell>
        </row>
        <row r="200">
          <cell r="C200" t="str">
            <v>CT20210014-0</v>
          </cell>
          <cell r="D200" t="str">
            <v>TG21020508</v>
          </cell>
          <cell r="E200" t="str">
            <v>潍坊特钢集团有限公司</v>
          </cell>
          <cell r="F200" t="str">
            <v>潍坊特钢集团有限公司</v>
          </cell>
          <cell r="G200" t="str">
            <v>潍坊特钢高线轧机设备成套项目</v>
          </cell>
          <cell r="H200">
            <v>1108.49</v>
          </cell>
          <cell r="I200">
            <v>7.0000000000000007E-2</v>
          </cell>
          <cell r="J200">
            <v>77.594300000000004</v>
          </cell>
          <cell r="K200" t="str">
            <v>邓蔚</v>
          </cell>
          <cell r="L200" t="str">
            <v>中部大区</v>
          </cell>
          <cell r="M200">
            <v>44233</v>
          </cell>
          <cell r="N200">
            <v>44233</v>
          </cell>
          <cell r="O200">
            <v>44439</v>
          </cell>
          <cell r="P200" t="str">
            <v>30%预付，20%进度,20%提
货，20%调试，10%质保</v>
          </cell>
          <cell r="Q200">
            <v>332.54700000000003</v>
          </cell>
          <cell r="R200" t="str">
            <v>未完工</v>
          </cell>
          <cell r="S200" t="str">
            <v>否</v>
          </cell>
          <cell r="W200" t="str">
            <v>否</v>
          </cell>
          <cell r="Y200">
            <v>0.3</v>
          </cell>
          <cell r="Z200">
            <v>332.54700000000003</v>
          </cell>
          <cell r="AA200">
            <v>332</v>
          </cell>
          <cell r="AB200">
            <v>0.29950653591823101</v>
          </cell>
          <cell r="AC200">
            <v>0.54699999999996896</v>
          </cell>
        </row>
        <row r="201">
          <cell r="C201" t="str">
            <v>CT20180179-0</v>
          </cell>
          <cell r="D201" t="str">
            <v>2018-08-05-1884</v>
          </cell>
          <cell r="E201" t="str">
            <v>潍坊特钢集团有限公司</v>
          </cell>
          <cell r="F201" t="str">
            <v>潍坊特钢集团有限公司</v>
          </cell>
          <cell r="G201" t="str">
            <v>潍坊特钢高线轧机设备成套</v>
          </cell>
          <cell r="H201">
            <v>1041.8041000000001</v>
          </cell>
          <cell r="K201" t="str">
            <v>邓蔚</v>
          </cell>
          <cell r="L201" t="str">
            <v>中部大区</v>
          </cell>
          <cell r="M201">
            <v>43340</v>
          </cell>
          <cell r="N201">
            <v>43514</v>
          </cell>
          <cell r="O201">
            <v>43726</v>
          </cell>
          <cell r="P201" t="str">
            <v>80%预付，15%提货，5%质保</v>
          </cell>
          <cell r="Q201">
            <v>981.89660000000003</v>
          </cell>
          <cell r="R201" t="str">
            <v>已完工</v>
          </cell>
          <cell r="S201" t="str">
            <v>是</v>
          </cell>
          <cell r="T201">
            <v>44156</v>
          </cell>
          <cell r="V201">
            <v>44561</v>
          </cell>
          <cell r="W201" t="str">
            <v>是</v>
          </cell>
          <cell r="X201" t="str">
            <v>完成</v>
          </cell>
          <cell r="Y201">
            <v>1</v>
          </cell>
          <cell r="Z201">
            <v>1041.8041000000001</v>
          </cell>
          <cell r="AA201">
            <v>1041.8014000000001</v>
          </cell>
          <cell r="AB201">
            <v>0.99999740834193296</v>
          </cell>
          <cell r="AC201">
            <v>0</v>
          </cell>
        </row>
        <row r="202">
          <cell r="C202" t="str">
            <v>GH20180073-0</v>
          </cell>
          <cell r="D202" t="str">
            <v>HLG2018062601</v>
          </cell>
          <cell r="E202" t="str">
            <v>安阳合力创科冶金新技术股
份有限公司</v>
          </cell>
          <cell r="F202" t="str">
            <v>安阳合力创科冶金新技术股份有限公司</v>
          </cell>
          <cell r="G202" t="str">
            <v>安阳合力二期项目轧机设备</v>
          </cell>
          <cell r="H202">
            <v>1029.43</v>
          </cell>
          <cell r="I202">
            <v>0.3</v>
          </cell>
          <cell r="J202">
            <v>308.82900000000001</v>
          </cell>
          <cell r="K202" t="str">
            <v>兰京泉</v>
          </cell>
          <cell r="L202" t="str">
            <v>中部大区</v>
          </cell>
          <cell r="M202">
            <v>43277</v>
          </cell>
          <cell r="N202">
            <v>43277</v>
          </cell>
          <cell r="O202">
            <v>43539</v>
          </cell>
          <cell r="P202" t="str">
            <v>10%预付，50%发货，30%验收，10%质保</v>
          </cell>
          <cell r="Q202">
            <v>1029.43</v>
          </cell>
          <cell r="R202" t="str">
            <v>已完工</v>
          </cell>
          <cell r="S202" t="str">
            <v>部分发货</v>
          </cell>
          <cell r="T202">
            <v>43600</v>
          </cell>
          <cell r="U202" t="str">
            <v>未全部调试</v>
          </cell>
          <cell r="V202">
            <v>44348</v>
          </cell>
          <cell r="W202" t="str">
            <v>是</v>
          </cell>
          <cell r="X202" t="str">
            <v>未完成</v>
          </cell>
          <cell r="Y202">
            <v>0.6</v>
          </cell>
          <cell r="Z202">
            <v>617.65800000000002</v>
          </cell>
          <cell r="AA202">
            <v>634.05600000000004</v>
          </cell>
          <cell r="AB202">
            <v>0.61592920353982294</v>
          </cell>
          <cell r="AC202">
            <v>0</v>
          </cell>
        </row>
        <row r="203">
          <cell r="C203" t="str">
            <v>CT20210065-0</v>
          </cell>
          <cell r="E203" t="str">
            <v>江阴博丰钢铁有限公司</v>
          </cell>
          <cell r="F203" t="str">
            <v>江阴博丰钢铁有限公司</v>
          </cell>
          <cell r="G203" t="str">
            <v>江阴博丰扁钢线轧机改造设备成
套</v>
          </cell>
          <cell r="H203">
            <v>998</v>
          </cell>
          <cell r="J203">
            <v>0</v>
          </cell>
          <cell r="K203" t="str">
            <v>赵庭昊</v>
          </cell>
          <cell r="L203" t="str">
            <v>中部大区</v>
          </cell>
          <cell r="M203">
            <v>44329</v>
          </cell>
          <cell r="N203">
            <v>44329</v>
          </cell>
          <cell r="O203">
            <v>44545</v>
          </cell>
          <cell r="P203" t="str">
            <v>30%预付，40%发货，20%调
试，10%质保</v>
          </cell>
          <cell r="Q203">
            <v>998</v>
          </cell>
          <cell r="R203" t="str">
            <v>已完工</v>
          </cell>
          <cell r="S203" t="str">
            <v>是</v>
          </cell>
          <cell r="T203">
            <v>44622</v>
          </cell>
          <cell r="U203">
            <v>44803</v>
          </cell>
          <cell r="V203">
            <v>45168</v>
          </cell>
          <cell r="W203" t="str">
            <v>否</v>
          </cell>
          <cell r="Y203">
            <v>1</v>
          </cell>
          <cell r="Z203">
            <v>998</v>
          </cell>
          <cell r="AA203">
            <v>850</v>
          </cell>
          <cell r="AB203">
            <v>0.851703406813627</v>
          </cell>
          <cell r="AC203">
            <v>148</v>
          </cell>
        </row>
        <row r="204">
          <cell r="C204" t="str">
            <v>GH20190065-0</v>
          </cell>
          <cell r="D204" t="str">
            <v>1901-CG-012</v>
          </cell>
          <cell r="E204" t="str">
            <v>武汉宝洁环境工程技术有限
公司</v>
          </cell>
          <cell r="F204" t="str">
            <v>柳钢</v>
          </cell>
          <cell r="G204" t="str">
            <v>柳钢防城港基地高炉渣处理设备</v>
          </cell>
          <cell r="H204">
            <v>970</v>
          </cell>
          <cell r="I204">
            <v>0.05</v>
          </cell>
          <cell r="J204">
            <v>48.5</v>
          </cell>
          <cell r="K204" t="str">
            <v>兰京泉</v>
          </cell>
          <cell r="L204" t="str">
            <v>中部大区</v>
          </cell>
          <cell r="M204">
            <v>43631</v>
          </cell>
          <cell r="N204">
            <v>43631</v>
          </cell>
          <cell r="O204">
            <v>43860</v>
          </cell>
          <cell r="P204" t="str">
            <v>30%预付，60发货，10%质保</v>
          </cell>
          <cell r="Q204">
            <v>970</v>
          </cell>
          <cell r="R204" t="str">
            <v>已完工</v>
          </cell>
          <cell r="S204" t="str">
            <v>是</v>
          </cell>
          <cell r="T204">
            <v>43808</v>
          </cell>
          <cell r="U204">
            <v>44346</v>
          </cell>
          <cell r="V204">
            <v>44591</v>
          </cell>
          <cell r="W204" t="str">
            <v>否</v>
          </cell>
          <cell r="Y204">
            <v>1</v>
          </cell>
          <cell r="Z204">
            <v>970</v>
          </cell>
          <cell r="AA204">
            <v>873</v>
          </cell>
          <cell r="AB204">
            <v>0.9</v>
          </cell>
          <cell r="AC204">
            <v>97</v>
          </cell>
        </row>
        <row r="205">
          <cell r="C205" t="str">
            <v>GH20190010-0</v>
          </cell>
          <cell r="D205" t="str">
            <v>HLVII18009-HLG2019010501</v>
          </cell>
          <cell r="E205" t="str">
            <v>安阳复星合力新材料股份有
限公司</v>
          </cell>
          <cell r="F205" t="str">
            <v>湖南岳阳</v>
          </cell>
          <cell r="G205" t="str">
            <v>安阳复兴合力岳阳项目轧机</v>
          </cell>
          <cell r="H205">
            <v>734.88959999999997</v>
          </cell>
          <cell r="I205">
            <v>0.16</v>
          </cell>
          <cell r="J205">
            <v>117.582336</v>
          </cell>
          <cell r="K205" t="str">
            <v>兰京泉</v>
          </cell>
          <cell r="L205" t="str">
            <v>中部大区</v>
          </cell>
          <cell r="M205">
            <v>43470</v>
          </cell>
          <cell r="N205">
            <v>43470</v>
          </cell>
          <cell r="O205">
            <v>43631</v>
          </cell>
          <cell r="P205" t="str">
            <v>10%预付，50%发货，30%验收，10%质保</v>
          </cell>
          <cell r="Q205">
            <v>754.4</v>
          </cell>
          <cell r="R205" t="str">
            <v>已完工</v>
          </cell>
          <cell r="S205" t="str">
            <v>是</v>
          </cell>
          <cell r="T205">
            <v>43768</v>
          </cell>
          <cell r="U205">
            <v>43920</v>
          </cell>
          <cell r="V205">
            <v>44377</v>
          </cell>
          <cell r="W205" t="str">
            <v>是</v>
          </cell>
          <cell r="X205" t="str">
            <v>完成</v>
          </cell>
          <cell r="Y205">
            <v>0.9</v>
          </cell>
          <cell r="Z205">
            <v>661.40063999999995</v>
          </cell>
          <cell r="AA205">
            <v>589.71001699999999</v>
          </cell>
          <cell r="AB205">
            <v>0.80244708456889302</v>
          </cell>
          <cell r="AC205">
            <v>71.690622999999803</v>
          </cell>
        </row>
        <row r="206">
          <cell r="C206" t="str">
            <v>GH20200034-0</v>
          </cell>
          <cell r="D206" t="str">
            <v>20201915-03</v>
          </cell>
          <cell r="E206" t="str">
            <v>武汉宝洁环境工程技术有
限公司</v>
          </cell>
          <cell r="F206" t="str">
            <v>柳州钢铁集团有限公司</v>
          </cell>
          <cell r="G206" t="str">
            <v>柳钢中金转鼓项目</v>
          </cell>
          <cell r="H206">
            <v>650</v>
          </cell>
          <cell r="I206">
            <v>0.09</v>
          </cell>
          <cell r="J206">
            <v>58.5</v>
          </cell>
          <cell r="K206" t="str">
            <v>兰京泉</v>
          </cell>
          <cell r="L206" t="str">
            <v>中部大区</v>
          </cell>
          <cell r="M206">
            <v>43950</v>
          </cell>
          <cell r="N206">
            <v>43950</v>
          </cell>
          <cell r="O206">
            <v>44027</v>
          </cell>
          <cell r="P206" t="str">
            <v>30%预付，65%发货，5%质保</v>
          </cell>
          <cell r="Q206">
            <v>650</v>
          </cell>
          <cell r="R206" t="str">
            <v>已完工</v>
          </cell>
          <cell r="S206" t="str">
            <v>是</v>
          </cell>
          <cell r="T206">
            <v>44185</v>
          </cell>
          <cell r="U206">
            <v>43862</v>
          </cell>
          <cell r="V206">
            <v>44593</v>
          </cell>
          <cell r="W206" t="str">
            <v>否</v>
          </cell>
          <cell r="Y206">
            <v>1</v>
          </cell>
          <cell r="Z206">
            <v>650</v>
          </cell>
          <cell r="AA206">
            <v>617.5</v>
          </cell>
          <cell r="AB206">
            <v>0.95</v>
          </cell>
          <cell r="AC206">
            <v>32.5</v>
          </cell>
        </row>
        <row r="207">
          <cell r="C207" t="str">
            <v>GH20200040-0</v>
          </cell>
          <cell r="D207" t="str">
            <v>2020-05-02-12-06</v>
          </cell>
          <cell r="E207" t="str">
            <v>福建大东海实业集团有限公司</v>
          </cell>
          <cell r="F207" t="str">
            <v>福建大东海实业集团有限公司</v>
          </cell>
          <cell r="G207" t="str">
            <v>大东海炼钢二期氧枪装置</v>
          </cell>
          <cell r="H207">
            <v>635</v>
          </cell>
          <cell r="I207">
            <v>0.17</v>
          </cell>
          <cell r="J207">
            <v>107.95</v>
          </cell>
          <cell r="K207" t="str">
            <v>赵庭昊</v>
          </cell>
          <cell r="L207" t="str">
            <v>中部大区</v>
          </cell>
          <cell r="M207">
            <v>43976</v>
          </cell>
          <cell r="N207">
            <v>43976</v>
          </cell>
          <cell r="O207">
            <v>44211</v>
          </cell>
          <cell r="P207" t="str">
            <v>30%定金，40%提货款，20%运行合格款，10%质保金</v>
          </cell>
          <cell r="Q207">
            <v>635</v>
          </cell>
          <cell r="R207" t="str">
            <v>已完工</v>
          </cell>
          <cell r="S207" t="str">
            <v>是</v>
          </cell>
          <cell r="T207" t="str">
            <v>2021/7/23
2021/10/10</v>
          </cell>
          <cell r="U207">
            <v>44834</v>
          </cell>
          <cell r="V207">
            <v>45229</v>
          </cell>
          <cell r="W207" t="str">
            <v>否</v>
          </cell>
          <cell r="Y207">
            <v>0.9</v>
          </cell>
          <cell r="Z207">
            <v>571.5</v>
          </cell>
          <cell r="AA207">
            <v>444.5</v>
          </cell>
          <cell r="AB207">
            <v>0.7</v>
          </cell>
          <cell r="AC207">
            <v>127</v>
          </cell>
        </row>
        <row r="208">
          <cell r="C208" t="str">
            <v>CT20210004-0</v>
          </cell>
          <cell r="E208" t="str">
            <v>赐宝新型薄板（江苏）有限公司</v>
          </cell>
          <cell r="F208" t="str">
            <v>赐宝新型薄板（江苏）有限公司</v>
          </cell>
          <cell r="G208" t="str">
            <v>赐宝薄板无酸表面处理线
设备成套</v>
          </cell>
          <cell r="H208">
            <v>600</v>
          </cell>
          <cell r="I208">
            <v>0.26</v>
          </cell>
          <cell r="J208">
            <v>156</v>
          </cell>
          <cell r="K208" t="str">
            <v>赵庭昊</v>
          </cell>
          <cell r="L208" t="str">
            <v>中部大区</v>
          </cell>
          <cell r="M208">
            <v>44200</v>
          </cell>
          <cell r="N208">
            <v>44200</v>
          </cell>
          <cell r="O208">
            <v>44407</v>
          </cell>
          <cell r="P208" t="str">
            <v>20%预付，40%投产1，30%投
产2，5%投产3，5%投产4</v>
          </cell>
          <cell r="R208" t="str">
            <v>已完工</v>
          </cell>
          <cell r="S208" t="str">
            <v>是</v>
          </cell>
          <cell r="T208">
            <v>44798</v>
          </cell>
          <cell r="W208" t="str">
            <v>否</v>
          </cell>
          <cell r="Y208">
            <v>0.6</v>
          </cell>
          <cell r="Z208">
            <v>360</v>
          </cell>
          <cell r="AA208">
            <v>125.51</v>
          </cell>
          <cell r="AB208">
            <v>0.209183333333333</v>
          </cell>
          <cell r="AC208">
            <v>234.49</v>
          </cell>
        </row>
        <row r="209">
          <cell r="C209" t="str">
            <v>GH20200073-0</v>
          </cell>
          <cell r="D209" t="str">
            <v>20CNJSZYG3210
2525B7</v>
          </cell>
          <cell r="E209" t="str">
            <v>上海梅山钢铁股份有限公司</v>
          </cell>
          <cell r="F209" t="str">
            <v>上海梅山钢铁股份有限公司</v>
          </cell>
          <cell r="G209" t="str">
            <v>梅钢水渣转鼓</v>
          </cell>
          <cell r="H209">
            <v>556.06509000000005</v>
          </cell>
          <cell r="I209">
            <v>0.3</v>
          </cell>
          <cell r="J209" t="e">
            <v>#REF!</v>
          </cell>
          <cell r="K209" t="str">
            <v>兰京泉</v>
          </cell>
          <cell r="L209" t="str">
            <v>中部大区</v>
          </cell>
          <cell r="M209">
            <v>44060</v>
          </cell>
          <cell r="N209">
            <v>44060</v>
          </cell>
          <cell r="O209">
            <v>44180</v>
          </cell>
          <cell r="P209" t="str">
            <v>20%预付，10%资料交付款，55%设备交付款，5%验收款，10%质保</v>
          </cell>
          <cell r="Q209">
            <v>556.06509000000005</v>
          </cell>
          <cell r="R209" t="str">
            <v>已完工</v>
          </cell>
          <cell r="S209" t="str">
            <v>是</v>
          </cell>
          <cell r="T209">
            <v>44185</v>
          </cell>
          <cell r="U209">
            <v>43862</v>
          </cell>
          <cell r="V209">
            <v>44560</v>
          </cell>
          <cell r="W209" t="str">
            <v>否</v>
          </cell>
          <cell r="Y209">
            <v>1</v>
          </cell>
          <cell r="Z209">
            <v>556.06509000000005</v>
          </cell>
          <cell r="AA209">
            <v>555.90364</v>
          </cell>
          <cell r="AB209">
            <v>0.99970965629221598</v>
          </cell>
          <cell r="AC209">
            <v>0.16145000000005899</v>
          </cell>
        </row>
        <row r="210">
          <cell r="C210" t="str">
            <v>GH20180104-0</v>
          </cell>
          <cell r="E210" t="str">
            <v>河北东海特钢集团有限公司</v>
          </cell>
          <cell r="F210" t="str">
            <v>河北东海特钢集团有限公司</v>
          </cell>
          <cell r="G210" t="str">
            <v>河北东海特钢一炼钢氧枪
升降横移装置改造项目</v>
          </cell>
          <cell r="H210">
            <v>490.96550000000002</v>
          </cell>
          <cell r="I210">
            <v>0.27</v>
          </cell>
          <cell r="J210">
            <v>132.56068500000001</v>
          </cell>
          <cell r="K210" t="str">
            <v>赵庭昊</v>
          </cell>
          <cell r="L210" t="str">
            <v>中部大区</v>
          </cell>
          <cell r="M210">
            <v>43392</v>
          </cell>
          <cell r="N210">
            <v>43392</v>
          </cell>
          <cell r="O210">
            <v>43529</v>
          </cell>
          <cell r="P210" t="str">
            <v>30%预防，30%提货，30%调试验收（三个月），10%质保</v>
          </cell>
          <cell r="Q210">
            <v>490.96550000000002</v>
          </cell>
          <cell r="R210" t="str">
            <v>已完工</v>
          </cell>
          <cell r="S210" t="str">
            <v>是</v>
          </cell>
          <cell r="T210">
            <v>43553</v>
          </cell>
          <cell r="U210">
            <v>44438</v>
          </cell>
          <cell r="V210">
            <v>44775</v>
          </cell>
          <cell r="W210" t="str">
            <v>否</v>
          </cell>
          <cell r="Y210">
            <v>1</v>
          </cell>
          <cell r="Z210">
            <v>490.96550000000002</v>
          </cell>
          <cell r="AA210">
            <v>426.01323000000002</v>
          </cell>
          <cell r="AB210">
            <v>0.86770502204330002</v>
          </cell>
          <cell r="AC210">
            <v>64.952270000000098</v>
          </cell>
        </row>
        <row r="211">
          <cell r="C211" t="str">
            <v>GH20200046-0</v>
          </cell>
          <cell r="D211" t="str">
            <v>CBJN-2020-0601
SD</v>
          </cell>
          <cell r="E211" t="str">
            <v>江苏常宝普莱森钢管有限
公司</v>
          </cell>
          <cell r="F211" t="str">
            <v>江苏常宝普莱森钢管有限
公司</v>
          </cell>
          <cell r="G211" t="str">
            <v>江苏常宝连轧机机架等备件</v>
          </cell>
          <cell r="H211">
            <v>423</v>
          </cell>
          <cell r="I211">
            <v>0.2</v>
          </cell>
          <cell r="J211">
            <v>84.6</v>
          </cell>
          <cell r="K211" t="str">
            <v>邓蔚</v>
          </cell>
          <cell r="L211" t="str">
            <v>中部大区</v>
          </cell>
          <cell r="M211">
            <v>43983</v>
          </cell>
          <cell r="N211">
            <v>43983</v>
          </cell>
          <cell r="O211">
            <v>44165</v>
          </cell>
          <cell r="P211" t="str">
            <v>30%预付，40%发货，20%验
收，10%质保</v>
          </cell>
          <cell r="Q211">
            <v>423</v>
          </cell>
          <cell r="R211" t="str">
            <v>已完工</v>
          </cell>
          <cell r="S211" t="str">
            <v>是</v>
          </cell>
          <cell r="T211">
            <v>44177</v>
          </cell>
          <cell r="U211" t="str">
            <v>2021/11/31</v>
          </cell>
          <cell r="V211">
            <v>45148</v>
          </cell>
          <cell r="W211" t="str">
            <v>否</v>
          </cell>
          <cell r="Y211">
            <v>0.9</v>
          </cell>
          <cell r="Z211">
            <v>380.7</v>
          </cell>
          <cell r="AA211">
            <v>380</v>
          </cell>
          <cell r="AB211">
            <v>0.89834515366430301</v>
          </cell>
          <cell r="AC211">
            <v>0.69999999999998896</v>
          </cell>
        </row>
        <row r="212">
          <cell r="C212" t="str">
            <v>GH20190055-0</v>
          </cell>
          <cell r="D212" t="str">
            <v>DY-SB-20190513001</v>
          </cell>
          <cell r="E212" t="str">
            <v>重庆大用新材料技术有限
公司</v>
          </cell>
          <cell r="F212" t="str">
            <v>重庆大用新材料技术有限
公司</v>
          </cell>
          <cell r="G212" t="str">
            <v>重庆大用新材料非标设备
供货</v>
          </cell>
          <cell r="H212">
            <v>366.81</v>
          </cell>
          <cell r="I212">
            <v>0.1</v>
          </cell>
          <cell r="J212">
            <v>36.680999999999997</v>
          </cell>
          <cell r="K212" t="str">
            <v>赵庭昊</v>
          </cell>
          <cell r="L212" t="str">
            <v>中部大区</v>
          </cell>
          <cell r="M212">
            <v>43598</v>
          </cell>
          <cell r="N212">
            <v>43598</v>
          </cell>
          <cell r="O212">
            <v>43641</v>
          </cell>
          <cell r="P212" t="str">
            <v>预付款30%，提货款30%，调试验收35%，质保金5%</v>
          </cell>
          <cell r="Q212">
            <v>366.81</v>
          </cell>
          <cell r="R212" t="str">
            <v>已完工</v>
          </cell>
          <cell r="S212" t="str">
            <v>是</v>
          </cell>
          <cell r="T212">
            <v>43790</v>
          </cell>
          <cell r="U212" t="str">
            <v>部分进行</v>
          </cell>
          <cell r="W212" t="str">
            <v>否</v>
          </cell>
          <cell r="Y212">
            <v>0.6</v>
          </cell>
          <cell r="Z212">
            <v>220.08600000000001</v>
          </cell>
          <cell r="AA212">
            <v>212.08600000000001</v>
          </cell>
          <cell r="AB212">
            <v>0.57819034377470602</v>
          </cell>
          <cell r="AC212">
            <v>7.9999999999999698</v>
          </cell>
        </row>
        <row r="213">
          <cell r="C213" t="str">
            <v>ZZ20160018-0</v>
          </cell>
          <cell r="D213" t="str">
            <v>J-S-K-16-037</v>
          </cell>
          <cell r="E213" t="str">
            <v>九江萍钢钢铁有限公司</v>
          </cell>
          <cell r="F213" t="str">
            <v>九江萍钢钢铁有限公司</v>
          </cell>
          <cell r="G213" t="str">
            <v>江西九江萍钢扇形段备件</v>
          </cell>
          <cell r="H213">
            <v>316</v>
          </cell>
          <cell r="J213">
            <v>0</v>
          </cell>
          <cell r="K213" t="str">
            <v>兰京泉</v>
          </cell>
          <cell r="L213" t="str">
            <v>中部大区</v>
          </cell>
          <cell r="M213">
            <v>42451</v>
          </cell>
          <cell r="N213">
            <v>42451</v>
          </cell>
          <cell r="O213">
            <v>42602</v>
          </cell>
          <cell r="P213" t="str">
            <v>90%到货款；10%质保金</v>
          </cell>
          <cell r="Q213">
            <v>316</v>
          </cell>
          <cell r="R213" t="str">
            <v>已完工</v>
          </cell>
          <cell r="S213" t="str">
            <v>是</v>
          </cell>
          <cell r="T213">
            <v>42616</v>
          </cell>
          <cell r="U213" t="str">
            <v>备件</v>
          </cell>
          <cell r="V213">
            <v>43373</v>
          </cell>
          <cell r="W213" t="str">
            <v>否</v>
          </cell>
          <cell r="Y213">
            <v>1</v>
          </cell>
          <cell r="Z213">
            <v>316</v>
          </cell>
          <cell r="AA213">
            <v>302.02076099999999</v>
          </cell>
          <cell r="AB213">
            <v>0.955761901898734</v>
          </cell>
          <cell r="AC213">
            <v>13.979239</v>
          </cell>
        </row>
        <row r="214">
          <cell r="C214" t="str">
            <v>GH20180065-0</v>
          </cell>
          <cell r="D214">
            <v>4700001119</v>
          </cell>
          <cell r="E214" t="str">
            <v>湖南华菱涟源钢铁有限公司</v>
          </cell>
          <cell r="F214" t="str">
            <v>湖南华菱涟源钢铁有限公司</v>
          </cell>
          <cell r="G214" t="str">
            <v>湖南涟钢2250热轧轧辊冷却水装置改造项目</v>
          </cell>
          <cell r="H214">
            <v>304.23077672413802</v>
          </cell>
          <cell r="I214">
            <v>0.32</v>
          </cell>
          <cell r="J214">
            <v>99.938463999999996</v>
          </cell>
          <cell r="K214" t="str">
            <v>兰京泉</v>
          </cell>
          <cell r="L214" t="str">
            <v>中部大区</v>
          </cell>
          <cell r="M214">
            <v>43237</v>
          </cell>
          <cell r="N214">
            <v>43237</v>
          </cell>
          <cell r="O214">
            <v>43424</v>
          </cell>
          <cell r="P214" t="str">
            <v>30%预付，30%发货，30%调试，10%质保</v>
          </cell>
          <cell r="Q214">
            <v>304.23077672413802</v>
          </cell>
          <cell r="R214" t="str">
            <v>已完工</v>
          </cell>
          <cell r="S214" t="str">
            <v>是</v>
          </cell>
          <cell r="T214">
            <v>43704</v>
          </cell>
          <cell r="U214" t="str">
            <v>未全部调试</v>
          </cell>
          <cell r="V214">
            <v>44285</v>
          </cell>
          <cell r="W214" t="str">
            <v>是</v>
          </cell>
          <cell r="X214" t="str">
            <v>未完成</v>
          </cell>
          <cell r="Y214">
            <v>0.9</v>
          </cell>
          <cell r="Z214">
            <v>273.807699051724</v>
          </cell>
          <cell r="AA214">
            <v>273.80770000000001</v>
          </cell>
          <cell r="AB214">
            <v>0.90000000311696204</v>
          </cell>
          <cell r="AC214">
            <v>0</v>
          </cell>
        </row>
        <row r="215">
          <cell r="C215" t="str">
            <v>GH20210010-0</v>
          </cell>
          <cell r="D215" t="str">
            <v>CBPLW202012097</v>
          </cell>
          <cell r="E215" t="str">
            <v>江苏常宝普莱森钢管有限
公司</v>
          </cell>
          <cell r="F215" t="str">
            <v>江苏常宝普莱森钢管有限
公司</v>
          </cell>
          <cell r="G215" t="str">
            <v>江苏常宝穿孔区域备件</v>
          </cell>
          <cell r="H215">
            <v>295</v>
          </cell>
          <cell r="I215">
            <v>0.15</v>
          </cell>
          <cell r="J215">
            <v>44.25</v>
          </cell>
          <cell r="K215" t="str">
            <v>邓蔚</v>
          </cell>
          <cell r="L215" t="str">
            <v>中部大区</v>
          </cell>
          <cell r="M215">
            <v>44182</v>
          </cell>
          <cell r="N215">
            <v>44182</v>
          </cell>
          <cell r="O215">
            <v>44367</v>
          </cell>
          <cell r="P215" t="str">
            <v>30%预付，40%发货，20%到
货，10%质保</v>
          </cell>
          <cell r="Q215">
            <v>295</v>
          </cell>
          <cell r="R215" t="str">
            <v>已完工</v>
          </cell>
          <cell r="S215" t="str">
            <v>是</v>
          </cell>
          <cell r="T215">
            <v>44656</v>
          </cell>
          <cell r="W215" t="str">
            <v>否</v>
          </cell>
          <cell r="Y215">
            <v>0.9</v>
          </cell>
          <cell r="Z215">
            <v>265.5</v>
          </cell>
          <cell r="AA215">
            <v>206.5</v>
          </cell>
          <cell r="AB215">
            <v>0.7</v>
          </cell>
          <cell r="AC215">
            <v>59</v>
          </cell>
        </row>
        <row r="216">
          <cell r="C216" t="str">
            <v>GH20210056-0</v>
          </cell>
          <cell r="D216" t="str">
            <v>JNTG(F)2021
-1165</v>
          </cell>
          <cell r="E216" t="str">
            <v>山东寿光巨能特钢有限公司</v>
          </cell>
          <cell r="F216" t="str">
            <v>山东寿光巨能特钢有限公司</v>
          </cell>
          <cell r="G216" t="str">
            <v>巨能特钢轧机备件及升级改造</v>
          </cell>
          <cell r="H216">
            <v>271.52999999999997</v>
          </cell>
          <cell r="I216">
            <v>0.03</v>
          </cell>
          <cell r="J216">
            <v>8.1458999999999993</v>
          </cell>
          <cell r="K216" t="str">
            <v>邓蔚</v>
          </cell>
          <cell r="L216" t="str">
            <v>中部大区</v>
          </cell>
          <cell r="M216">
            <v>44310</v>
          </cell>
          <cell r="N216">
            <v>44310</v>
          </cell>
          <cell r="O216">
            <v>44531</v>
          </cell>
          <cell r="P216" t="str">
            <v>30%预付、30%提货、30%验
收、10%质保</v>
          </cell>
          <cell r="Q216">
            <v>271.52999999999997</v>
          </cell>
          <cell r="R216" t="str">
            <v>已完工</v>
          </cell>
          <cell r="S216" t="str">
            <v>是</v>
          </cell>
          <cell r="T216">
            <v>44550</v>
          </cell>
          <cell r="U216">
            <v>44849</v>
          </cell>
          <cell r="V216">
            <v>44895</v>
          </cell>
          <cell r="W216" t="str">
            <v>是</v>
          </cell>
          <cell r="X216" t="str">
            <v>完成</v>
          </cell>
          <cell r="Y216">
            <v>0.9</v>
          </cell>
          <cell r="Z216">
            <v>244.37700000000001</v>
          </cell>
          <cell r="AA216">
            <v>168</v>
          </cell>
          <cell r="AB216">
            <v>0.61871616395978302</v>
          </cell>
          <cell r="AC216">
            <v>76.376999999999995</v>
          </cell>
        </row>
        <row r="217">
          <cell r="C217" t="str">
            <v>GH20180089-0</v>
          </cell>
          <cell r="D217" t="str">
            <v>生产TGCJX2018-1155</v>
          </cell>
          <cell r="E217" t="str">
            <v>山东泰山钢铁集团有限公司</v>
          </cell>
          <cell r="F217" t="str">
            <v>山东泰山钢铁集团有限公司</v>
          </cell>
          <cell r="G217" t="str">
            <v>泰山钢铁水渣转鼓备件</v>
          </cell>
          <cell r="H217">
            <v>264.96551799999997</v>
          </cell>
          <cell r="I217">
            <v>0.2</v>
          </cell>
          <cell r="J217">
            <v>52.993103599999998</v>
          </cell>
          <cell r="K217" t="str">
            <v>邓蔚</v>
          </cell>
          <cell r="L217" t="str">
            <v>中部大区</v>
          </cell>
          <cell r="M217">
            <v>43343</v>
          </cell>
          <cell r="N217">
            <v>43349</v>
          </cell>
          <cell r="O217">
            <v>43470</v>
          </cell>
          <cell r="P217" t="str">
            <v>20%预付，50%发货，20%安装完毕，10%质保</v>
          </cell>
          <cell r="Q217">
            <v>264.96551799999997</v>
          </cell>
          <cell r="R217" t="str">
            <v>已完工</v>
          </cell>
          <cell r="S217" t="str">
            <v>是</v>
          </cell>
          <cell r="T217">
            <v>43641</v>
          </cell>
          <cell r="U217">
            <v>43651</v>
          </cell>
          <cell r="V217">
            <v>44195</v>
          </cell>
          <cell r="W217" t="str">
            <v>是</v>
          </cell>
          <cell r="X217" t="str">
            <v>完成</v>
          </cell>
          <cell r="Y217">
            <v>1</v>
          </cell>
          <cell r="Z217">
            <v>264.96551799999997</v>
          </cell>
          <cell r="AA217">
            <v>264.64999999999998</v>
          </cell>
          <cell r="AB217">
            <v>0.99880921109138399</v>
          </cell>
          <cell r="AC217">
            <v>0.31551799999999702</v>
          </cell>
        </row>
        <row r="218">
          <cell r="C218" t="str">
            <v>GH20210030-0</v>
          </cell>
          <cell r="D218" t="str">
            <v>AP21200046</v>
          </cell>
          <cell r="E218" t="str">
            <v>西王特钢有限公司</v>
          </cell>
          <cell r="F218" t="str">
            <v>西王特钢有限公司</v>
          </cell>
          <cell r="G218" t="str">
            <v>西王特钢1000T冷剪机设备</v>
          </cell>
          <cell r="H218">
            <v>232.8</v>
          </cell>
          <cell r="J218">
            <v>0</v>
          </cell>
          <cell r="K218" t="str">
            <v>邓蔚</v>
          </cell>
          <cell r="L218" t="str">
            <v>中部大区</v>
          </cell>
          <cell r="M218">
            <v>44249</v>
          </cell>
          <cell r="N218">
            <v>44249</v>
          </cell>
          <cell r="O218">
            <v>44377</v>
          </cell>
          <cell r="P218" t="str">
            <v>30%预付、60%提货、10%质保</v>
          </cell>
          <cell r="Q218">
            <v>232.8</v>
          </cell>
          <cell r="R218" t="str">
            <v>已完工</v>
          </cell>
          <cell r="S218" t="str">
            <v>是</v>
          </cell>
          <cell r="T218">
            <v>44423</v>
          </cell>
          <cell r="W218" t="str">
            <v>否</v>
          </cell>
          <cell r="Y218">
            <v>0.9</v>
          </cell>
          <cell r="Z218">
            <v>209.52</v>
          </cell>
          <cell r="AA218">
            <v>209.52</v>
          </cell>
          <cell r="AB218">
            <v>0.9</v>
          </cell>
          <cell r="AC218">
            <v>0</v>
          </cell>
        </row>
        <row r="219">
          <cell r="C219" t="str">
            <v>GH20210059-0</v>
          </cell>
          <cell r="D219" t="str">
            <v>JXCG211183</v>
          </cell>
          <cell r="E219" t="str">
            <v>张家港宏昌钢板有限公司</v>
          </cell>
          <cell r="F219" t="str">
            <v>沙钢集团</v>
          </cell>
          <cell r="G219" t="str">
            <v>沙钢短应力线轧机</v>
          </cell>
          <cell r="H219">
            <v>205.42</v>
          </cell>
          <cell r="I219">
            <v>0.22</v>
          </cell>
          <cell r="J219">
            <v>45.192399999999999</v>
          </cell>
          <cell r="K219" t="str">
            <v>梁裕</v>
          </cell>
          <cell r="L219" t="str">
            <v>中部大区</v>
          </cell>
          <cell r="M219">
            <v>44316</v>
          </cell>
          <cell r="N219">
            <v>44316</v>
          </cell>
          <cell r="O219">
            <v>44561</v>
          </cell>
          <cell r="P219" t="str">
            <v>95%到货，5%质保</v>
          </cell>
          <cell r="Q219">
            <v>205.42</v>
          </cell>
          <cell r="R219" t="str">
            <v>已完工</v>
          </cell>
          <cell r="S219" t="str">
            <v>是</v>
          </cell>
          <cell r="T219">
            <v>44544</v>
          </cell>
          <cell r="W219" t="str">
            <v>否</v>
          </cell>
          <cell r="Y219">
            <v>1</v>
          </cell>
          <cell r="Z219">
            <v>205.42</v>
          </cell>
          <cell r="AA219">
            <v>205</v>
          </cell>
          <cell r="AB219">
            <v>0.99795540843150599</v>
          </cell>
          <cell r="AC219">
            <v>0.41999999999998699</v>
          </cell>
        </row>
        <row r="220">
          <cell r="C220" t="str">
            <v>GH20200036-0</v>
          </cell>
          <cell r="D220" t="str">
            <v>WXTG2020024</v>
          </cell>
          <cell r="E220" t="str">
            <v>西王特钢有限公司</v>
          </cell>
          <cell r="F220" t="str">
            <v>西王特钢有限公司</v>
          </cell>
          <cell r="G220" t="str">
            <v>山东西王特钢轧机修复</v>
          </cell>
          <cell r="H220">
            <v>167.7</v>
          </cell>
          <cell r="I220">
            <v>0.05</v>
          </cell>
          <cell r="J220">
            <v>8.3849999999999998</v>
          </cell>
          <cell r="K220" t="str">
            <v>邓蔚</v>
          </cell>
          <cell r="L220" t="str">
            <v>中部大区</v>
          </cell>
          <cell r="M220">
            <v>43957</v>
          </cell>
          <cell r="N220">
            <v>43957</v>
          </cell>
          <cell r="O220">
            <v>44012</v>
          </cell>
          <cell r="P220" t="str">
            <v>30%预付、60%提货、10%
到货</v>
          </cell>
          <cell r="Q220">
            <v>167.7</v>
          </cell>
          <cell r="R220" t="str">
            <v>已完工</v>
          </cell>
          <cell r="S220" t="str">
            <v>是</v>
          </cell>
          <cell r="T220">
            <v>44079</v>
          </cell>
          <cell r="U220">
            <v>44331</v>
          </cell>
          <cell r="W220" t="str">
            <v>是</v>
          </cell>
          <cell r="X220" t="str">
            <v>完成</v>
          </cell>
          <cell r="Y220">
            <v>1</v>
          </cell>
          <cell r="Z220">
            <v>167.7</v>
          </cell>
          <cell r="AA220">
            <v>152.42400000000001</v>
          </cell>
          <cell r="AB220">
            <v>0.90890876565295198</v>
          </cell>
          <cell r="AC220">
            <v>15.276</v>
          </cell>
        </row>
        <row r="221">
          <cell r="C221" t="str">
            <v>GH20190018-0</v>
          </cell>
          <cell r="D221" t="str">
            <v>190102GCWX006</v>
          </cell>
          <cell r="E221" t="str">
            <v>石钢京诚装备技术有限公司</v>
          </cell>
          <cell r="F221" t="str">
            <v>石钢京诚装备技术有限公司</v>
          </cell>
          <cell r="G221" t="str">
            <v>石钢京诚轧机修复及备件</v>
          </cell>
          <cell r="H221">
            <v>189.95689999999999</v>
          </cell>
          <cell r="I221">
            <v>0.2</v>
          </cell>
          <cell r="J221">
            <v>37.991379999999999</v>
          </cell>
          <cell r="K221" t="str">
            <v>兰京泉</v>
          </cell>
          <cell r="L221" t="str">
            <v>中部大区</v>
          </cell>
          <cell r="M221">
            <v>43486</v>
          </cell>
          <cell r="N221">
            <v>43486</v>
          </cell>
          <cell r="O221">
            <v>43585</v>
          </cell>
          <cell r="P221" t="str">
            <v>30%预付，60%验收，10%质保</v>
          </cell>
          <cell r="Q221">
            <v>189.95689999999999</v>
          </cell>
          <cell r="R221" t="str">
            <v>已完工</v>
          </cell>
          <cell r="S221" t="str">
            <v>是</v>
          </cell>
          <cell r="T221">
            <v>43707</v>
          </cell>
          <cell r="U221" t="str">
            <v>备件</v>
          </cell>
          <cell r="V221">
            <v>43799</v>
          </cell>
          <cell r="W221" t="str">
            <v>否</v>
          </cell>
          <cell r="Y221">
            <v>1</v>
          </cell>
          <cell r="Z221">
            <v>189.95689999999999</v>
          </cell>
          <cell r="AA221">
            <v>189.95689999999999</v>
          </cell>
          <cell r="AB221">
            <v>1</v>
          </cell>
          <cell r="AC221">
            <v>0</v>
          </cell>
        </row>
        <row r="222">
          <cell r="C222" t="str">
            <v>GH20210049-0</v>
          </cell>
          <cell r="D222" t="str">
            <v>FBGY20210408
-03</v>
          </cell>
          <cell r="E222" t="str">
            <v>林州凤宝管业有限公司</v>
          </cell>
          <cell r="F222" t="str">
            <v>林州凤宝管业有限公司</v>
          </cell>
          <cell r="G222" t="str">
            <v>凤宝钢管轧机机架备件</v>
          </cell>
          <cell r="H222">
            <v>180</v>
          </cell>
          <cell r="J222">
            <v>0</v>
          </cell>
          <cell r="K222" t="str">
            <v>兰京泉</v>
          </cell>
          <cell r="L222" t="str">
            <v>中部大区</v>
          </cell>
          <cell r="M222">
            <v>44294</v>
          </cell>
          <cell r="N222">
            <v>44294</v>
          </cell>
          <cell r="O222">
            <v>44479</v>
          </cell>
          <cell r="P222" t="str">
            <v>30%预付，60%发货，10%质保</v>
          </cell>
          <cell r="Q222">
            <v>180</v>
          </cell>
          <cell r="R222" t="str">
            <v>已完工</v>
          </cell>
          <cell r="S222" t="str">
            <v>否</v>
          </cell>
          <cell r="T222">
            <v>44550</v>
          </cell>
          <cell r="U222" t="str">
            <v>备件</v>
          </cell>
          <cell r="V222" t="str">
            <v>2022-21-20</v>
          </cell>
          <cell r="W222" t="str">
            <v>否</v>
          </cell>
          <cell r="Y222">
            <v>1</v>
          </cell>
          <cell r="Z222">
            <v>180</v>
          </cell>
          <cell r="AA222">
            <v>162</v>
          </cell>
          <cell r="AB222">
            <v>0.9</v>
          </cell>
          <cell r="AC222">
            <v>18</v>
          </cell>
        </row>
        <row r="223">
          <cell r="C223" t="str">
            <v>CT20210059-0</v>
          </cell>
          <cell r="D223" t="str">
            <v>TG21051554</v>
          </cell>
          <cell r="E223" t="str">
            <v>潍坊特钢集团有限公司</v>
          </cell>
          <cell r="F223" t="str">
            <v>潍坊特钢集团有限公司</v>
          </cell>
          <cell r="G223" t="str">
            <v>潍坊特钢高线250模块轧机</v>
          </cell>
          <cell r="H223">
            <v>175</v>
          </cell>
          <cell r="I223">
            <v>0.04</v>
          </cell>
          <cell r="J223">
            <v>7</v>
          </cell>
          <cell r="K223" t="str">
            <v>邓蔚</v>
          </cell>
          <cell r="L223" t="str">
            <v>中部大区</v>
          </cell>
          <cell r="M223">
            <v>44310</v>
          </cell>
          <cell r="N223">
            <v>44310</v>
          </cell>
          <cell r="O223">
            <v>44620</v>
          </cell>
          <cell r="P223" t="str">
            <v>30%预付、20%进度、20%提
货，20%验收、10%质保</v>
          </cell>
          <cell r="Q223">
            <v>52.5</v>
          </cell>
          <cell r="R223" t="str">
            <v>未完工</v>
          </cell>
          <cell r="S223" t="str">
            <v>否</v>
          </cell>
          <cell r="W223" t="str">
            <v>否</v>
          </cell>
          <cell r="Y223">
            <v>0.3</v>
          </cell>
          <cell r="Z223">
            <v>52.5</v>
          </cell>
          <cell r="AA223">
            <v>52.5</v>
          </cell>
          <cell r="AB223">
            <v>0.3</v>
          </cell>
          <cell r="AC223">
            <v>0</v>
          </cell>
        </row>
        <row r="224">
          <cell r="C224" t="str">
            <v>GH20190113-0</v>
          </cell>
          <cell r="D224" t="str">
            <v>FXHL19120701</v>
          </cell>
          <cell r="E224" t="str">
            <v>安阳复星合力新材料股份
有限公司</v>
          </cell>
          <cell r="F224" t="str">
            <v>安阳复星合力新材料股份
有限公司</v>
          </cell>
          <cell r="G224" t="str">
            <v>合力二期380悬臂轧机</v>
          </cell>
          <cell r="H224">
            <v>168</v>
          </cell>
          <cell r="I224">
            <v>0.34499999999999997</v>
          </cell>
          <cell r="J224">
            <v>57.96</v>
          </cell>
          <cell r="K224" t="str">
            <v>兰京泉</v>
          </cell>
          <cell r="L224" t="str">
            <v>中部大区</v>
          </cell>
          <cell r="M224">
            <v>43806</v>
          </cell>
          <cell r="N224">
            <v>43806</v>
          </cell>
          <cell r="O224">
            <v>44027</v>
          </cell>
          <cell r="P224" t="str">
            <v>30%预付，40%发货，25%验
收，5%质保</v>
          </cell>
          <cell r="Q224">
            <v>168</v>
          </cell>
          <cell r="R224" t="str">
            <v>未完工</v>
          </cell>
          <cell r="S224" t="str">
            <v>否</v>
          </cell>
          <cell r="W224" t="str">
            <v>否</v>
          </cell>
          <cell r="Y224">
            <v>0.3</v>
          </cell>
          <cell r="Z224">
            <v>50.4</v>
          </cell>
          <cell r="AA224">
            <v>50.4</v>
          </cell>
          <cell r="AB224">
            <v>0.3</v>
          </cell>
          <cell r="AC224">
            <v>0</v>
          </cell>
        </row>
        <row r="225">
          <cell r="C225" t="str">
            <v>GH20210015-0</v>
          </cell>
          <cell r="D225" t="str">
            <v>WXTG2020099</v>
          </cell>
          <cell r="E225" t="str">
            <v>西王特钢有限公司</v>
          </cell>
          <cell r="F225" t="str">
            <v>西王特钢有限公司</v>
          </cell>
          <cell r="G225" t="str">
            <v>西王特钢350轧机修复</v>
          </cell>
          <cell r="H225">
            <v>118.6</v>
          </cell>
          <cell r="I225">
            <v>0.05</v>
          </cell>
          <cell r="J225">
            <v>5.93</v>
          </cell>
          <cell r="K225" t="str">
            <v>邓蔚</v>
          </cell>
          <cell r="L225" t="str">
            <v>中部大区</v>
          </cell>
          <cell r="M225">
            <v>44194</v>
          </cell>
          <cell r="N225">
            <v>44194</v>
          </cell>
          <cell r="O225">
            <v>44275</v>
          </cell>
          <cell r="P225" t="str">
            <v>30%预付、60%提货、10%到货</v>
          </cell>
          <cell r="Q225">
            <v>118.6</v>
          </cell>
          <cell r="R225" t="str">
            <v>已完工</v>
          </cell>
          <cell r="S225" t="str">
            <v>是</v>
          </cell>
          <cell r="T225">
            <v>44367</v>
          </cell>
          <cell r="W225" t="str">
            <v>否</v>
          </cell>
          <cell r="Y225">
            <v>1</v>
          </cell>
          <cell r="Z225">
            <v>118.6</v>
          </cell>
          <cell r="AA225">
            <v>35.58</v>
          </cell>
          <cell r="AB225">
            <v>0.3</v>
          </cell>
          <cell r="AC225">
            <v>83.02</v>
          </cell>
        </row>
        <row r="226">
          <cell r="C226" t="str">
            <v>GH20200102-0</v>
          </cell>
          <cell r="D226" t="str">
            <v>JSCD20201130-
001</v>
          </cell>
          <cell r="E226" t="str">
            <v>江苏诚德钢管股份有限公司</v>
          </cell>
          <cell r="F226" t="str">
            <v>江苏诚德钢管股份有限公司</v>
          </cell>
          <cell r="G226" t="str">
            <v>江苏诚德钢管127备件</v>
          </cell>
          <cell r="H226">
            <v>72</v>
          </cell>
          <cell r="I226">
            <v>0.1</v>
          </cell>
          <cell r="J226">
            <v>7.2</v>
          </cell>
          <cell r="K226" t="str">
            <v>赵庭昊</v>
          </cell>
          <cell r="L226" t="str">
            <v>中部大区</v>
          </cell>
          <cell r="M226">
            <v>44169</v>
          </cell>
          <cell r="N226">
            <v>44169</v>
          </cell>
          <cell r="O226">
            <v>44316</v>
          </cell>
          <cell r="P226" t="str">
            <v>30%预付，60%发货，10%质保</v>
          </cell>
          <cell r="Q226">
            <v>72</v>
          </cell>
          <cell r="R226" t="str">
            <v>已完工</v>
          </cell>
          <cell r="S226" t="str">
            <v>是</v>
          </cell>
          <cell r="T226">
            <v>44459</v>
          </cell>
          <cell r="V226">
            <v>44824</v>
          </cell>
          <cell r="W226" t="str">
            <v>否</v>
          </cell>
          <cell r="Y226">
            <v>1</v>
          </cell>
          <cell r="Z226">
            <v>72</v>
          </cell>
          <cell r="AA226">
            <v>64.8</v>
          </cell>
          <cell r="AB226">
            <v>0.9</v>
          </cell>
          <cell r="AC226">
            <v>7.1999999999999904</v>
          </cell>
        </row>
        <row r="227">
          <cell r="C227" t="str">
            <v>GH20190041-0</v>
          </cell>
          <cell r="D227" t="str">
            <v>HLVII18009-HLG2019040101</v>
          </cell>
          <cell r="E227" t="str">
            <v>安阳复星合力新材料股份有
限公司</v>
          </cell>
          <cell r="F227" t="str">
            <v>湖南岳阳</v>
          </cell>
          <cell r="G227" t="str">
            <v>安阳复兴合力岳阳项目轧机备件</v>
          </cell>
          <cell r="H227">
            <v>44.05</v>
          </cell>
          <cell r="I227">
            <v>0.3</v>
          </cell>
          <cell r="J227">
            <v>13.215</v>
          </cell>
          <cell r="K227" t="str">
            <v>兰京泉</v>
          </cell>
          <cell r="L227" t="str">
            <v>中部大区</v>
          </cell>
          <cell r="M227">
            <v>43556</v>
          </cell>
          <cell r="N227">
            <v>43556</v>
          </cell>
          <cell r="O227">
            <v>43661</v>
          </cell>
          <cell r="P227" t="str">
            <v>60%发货，30%验收，10%质保</v>
          </cell>
          <cell r="Q227">
            <v>44.05</v>
          </cell>
          <cell r="R227" t="str">
            <v>已完工</v>
          </cell>
          <cell r="S227" t="str">
            <v>是</v>
          </cell>
          <cell r="T227">
            <v>43768</v>
          </cell>
          <cell r="U227" t="str">
            <v>备件</v>
          </cell>
          <cell r="V227">
            <v>44377</v>
          </cell>
          <cell r="W227" t="str">
            <v>否</v>
          </cell>
          <cell r="Y227">
            <v>0.9</v>
          </cell>
          <cell r="Z227">
            <v>39.645000000000003</v>
          </cell>
          <cell r="AA227">
            <v>39.645000000000003</v>
          </cell>
          <cell r="AB227">
            <v>0.9</v>
          </cell>
          <cell r="AC227">
            <v>0</v>
          </cell>
        </row>
        <row r="228">
          <cell r="C228" t="str">
            <v>GH20180028-0</v>
          </cell>
          <cell r="E228" t="str">
            <v>新疆八一钢铁股份有限公司</v>
          </cell>
          <cell r="F228" t="str">
            <v>新疆八一钢铁股份有限公司</v>
          </cell>
          <cell r="G228" t="str">
            <v>八钢扭力杆备件</v>
          </cell>
          <cell r="H228">
            <v>40.6</v>
          </cell>
          <cell r="I228">
            <v>0.12</v>
          </cell>
          <cell r="J228">
            <v>4.8719999999999999</v>
          </cell>
          <cell r="K228" t="str">
            <v>兰京泉</v>
          </cell>
          <cell r="L228" t="str">
            <v>中部大区</v>
          </cell>
          <cell r="M228">
            <v>43144</v>
          </cell>
          <cell r="N228">
            <v>43144</v>
          </cell>
          <cell r="O228">
            <v>43313</v>
          </cell>
          <cell r="P228" t="str">
            <v>财务挂帐后100天</v>
          </cell>
          <cell r="Q228">
            <v>40.6</v>
          </cell>
          <cell r="R228" t="str">
            <v>已完工</v>
          </cell>
          <cell r="S228" t="str">
            <v>是</v>
          </cell>
          <cell r="T228">
            <v>43342</v>
          </cell>
          <cell r="U228" t="str">
            <v>备件</v>
          </cell>
          <cell r="V228">
            <v>43829</v>
          </cell>
          <cell r="W228" t="str">
            <v>否</v>
          </cell>
          <cell r="Y228">
            <v>1</v>
          </cell>
          <cell r="Z228">
            <v>40.6</v>
          </cell>
          <cell r="AA228">
            <v>35.65</v>
          </cell>
          <cell r="AB228">
            <v>0.87807881773398999</v>
          </cell>
          <cell r="AC228">
            <v>4.95</v>
          </cell>
        </row>
        <row r="229">
          <cell r="C229" t="str">
            <v>GH20210029-0</v>
          </cell>
          <cell r="D229" t="str">
            <v>CBJN-2021-0220
SD</v>
          </cell>
          <cell r="E229" t="str">
            <v>江苏常宝普莱森钢管有限
公司</v>
          </cell>
          <cell r="F229" t="str">
            <v>江苏常宝普莱森钢管有限
公司</v>
          </cell>
          <cell r="G229" t="str">
            <v>江苏常宝芯棒支撑架本体备件</v>
          </cell>
          <cell r="H229">
            <v>38.43</v>
          </cell>
          <cell r="I229">
            <v>0.03</v>
          </cell>
          <cell r="J229">
            <v>1.1529</v>
          </cell>
          <cell r="K229" t="str">
            <v>邓蔚</v>
          </cell>
          <cell r="L229" t="str">
            <v>中部大区</v>
          </cell>
          <cell r="M229">
            <v>44247</v>
          </cell>
          <cell r="N229">
            <v>44247</v>
          </cell>
          <cell r="O229">
            <v>44367</v>
          </cell>
          <cell r="P229" t="str">
            <v>30%预付，40%发货，20%验
收，10%质保</v>
          </cell>
          <cell r="Q229">
            <v>38.43</v>
          </cell>
          <cell r="R229" t="str">
            <v>已完工</v>
          </cell>
          <cell r="S229" t="str">
            <v>是</v>
          </cell>
          <cell r="T229">
            <v>44518</v>
          </cell>
          <cell r="V229">
            <v>45064</v>
          </cell>
          <cell r="W229" t="str">
            <v>否</v>
          </cell>
          <cell r="Y229">
            <v>0.9</v>
          </cell>
          <cell r="Z229">
            <v>34.587000000000003</v>
          </cell>
          <cell r="AA229">
            <v>34.587000000000003</v>
          </cell>
          <cell r="AB229">
            <v>0.9</v>
          </cell>
          <cell r="AC229">
            <v>0</v>
          </cell>
        </row>
        <row r="230">
          <cell r="C230" t="str">
            <v>GH20200032-0</v>
          </cell>
          <cell r="E230" t="str">
            <v>福建大东海实业集团有限
公司</v>
          </cell>
          <cell r="F230" t="str">
            <v>福建大东海实业集团有限
公司</v>
          </cell>
          <cell r="G230" t="str">
            <v>福建大东海精品炼钢工程
第三套转炉基础埋件及地
脚螺栓</v>
          </cell>
          <cell r="H230">
            <v>20</v>
          </cell>
          <cell r="I230">
            <v>0.1</v>
          </cell>
          <cell r="J230">
            <v>2</v>
          </cell>
          <cell r="K230" t="str">
            <v>赵庭昊</v>
          </cell>
          <cell r="L230" t="str">
            <v>中部大区</v>
          </cell>
          <cell r="M230">
            <v>43935</v>
          </cell>
          <cell r="N230">
            <v>43935</v>
          </cell>
          <cell r="O230">
            <v>44127</v>
          </cell>
          <cell r="P230" t="str">
            <v>预付款30%，提货款60%；质保金10%</v>
          </cell>
          <cell r="Q230">
            <v>20</v>
          </cell>
          <cell r="R230" t="str">
            <v>已完工</v>
          </cell>
          <cell r="S230" t="str">
            <v>是</v>
          </cell>
          <cell r="T230">
            <v>44114</v>
          </cell>
          <cell r="V230">
            <v>44560</v>
          </cell>
          <cell r="W230" t="str">
            <v>否</v>
          </cell>
          <cell r="Y230">
            <v>0.9</v>
          </cell>
          <cell r="Z230">
            <v>18</v>
          </cell>
          <cell r="AA230">
            <v>18</v>
          </cell>
          <cell r="AB230">
            <v>0.9</v>
          </cell>
          <cell r="AC230">
            <v>0</v>
          </cell>
        </row>
        <row r="231">
          <cell r="C231" t="str">
            <v>ZZ20130085-0</v>
          </cell>
          <cell r="D231" t="str">
            <v>XHT201306001413</v>
          </cell>
          <cell r="E231" t="str">
            <v>新疆八一钢铁股份有限公司</v>
          </cell>
          <cell r="F231" t="str">
            <v>新疆八一钢铁股份有限公司</v>
          </cell>
          <cell r="G231" t="str">
            <v>新疆八钢氧枪刮渣器</v>
          </cell>
          <cell r="H231">
            <v>11.1</v>
          </cell>
          <cell r="J231">
            <v>0</v>
          </cell>
          <cell r="K231" t="str">
            <v>兰京泉</v>
          </cell>
          <cell r="L231" t="str">
            <v>中部大区</v>
          </cell>
          <cell r="M231">
            <v>41453</v>
          </cell>
          <cell r="N231">
            <v>41453</v>
          </cell>
          <cell r="O231">
            <v>41547</v>
          </cell>
          <cell r="P231" t="str">
            <v>到货款100%</v>
          </cell>
          <cell r="Q231">
            <v>11.1</v>
          </cell>
          <cell r="R231" t="str">
            <v>已完工</v>
          </cell>
          <cell r="S231" t="str">
            <v>是</v>
          </cell>
          <cell r="T231">
            <v>41605</v>
          </cell>
          <cell r="U231" t="str">
            <v>备件</v>
          </cell>
          <cell r="V231">
            <v>42124</v>
          </cell>
          <cell r="W231" t="str">
            <v>否</v>
          </cell>
          <cell r="Y231">
            <v>1</v>
          </cell>
          <cell r="Z231">
            <v>11.1</v>
          </cell>
          <cell r="AA231">
            <v>5.5</v>
          </cell>
          <cell r="AB231">
            <v>0.49549549549549499</v>
          </cell>
          <cell r="AC231">
            <v>5.6</v>
          </cell>
        </row>
        <row r="232">
          <cell r="C232" t="str">
            <v>GH20180081-0</v>
          </cell>
          <cell r="E232" t="str">
            <v>太重集团榆次液压工业有限公司</v>
          </cell>
          <cell r="F232" t="str">
            <v>太重集团榆次液压工业有限公司</v>
          </cell>
          <cell r="G232" t="str">
            <v>榆次液压比例阀伺服阀检测仪（2）</v>
          </cell>
          <cell r="H232">
            <v>4.4798289999999996</v>
          </cell>
          <cell r="I232">
            <v>0.69</v>
          </cell>
          <cell r="J232">
            <v>3.1187999999999998</v>
          </cell>
          <cell r="K232" t="str">
            <v>周磊</v>
          </cell>
          <cell r="L232" t="str">
            <v>中部大区</v>
          </cell>
          <cell r="M232">
            <v>43305</v>
          </cell>
          <cell r="O232">
            <v>43419</v>
          </cell>
          <cell r="P232" t="str">
            <v>30%预付，70%发货</v>
          </cell>
          <cell r="Q232">
            <v>4.5199999999999996</v>
          </cell>
          <cell r="R232" t="str">
            <v>已完工</v>
          </cell>
          <cell r="S232" t="str">
            <v>是</v>
          </cell>
          <cell r="T232">
            <v>43598</v>
          </cell>
          <cell r="W232" t="str">
            <v>否</v>
          </cell>
          <cell r="Y232">
            <v>1</v>
          </cell>
          <cell r="Z232">
            <v>4.4798289999999996</v>
          </cell>
          <cell r="AA232">
            <v>4.4798289999999996</v>
          </cell>
          <cell r="AB232">
            <v>1</v>
          </cell>
          <cell r="AC232">
            <v>0</v>
          </cell>
        </row>
        <row r="233">
          <cell r="C233" t="str">
            <v>GH20210079-0</v>
          </cell>
          <cell r="D233" t="str">
            <v>DNBJ210715021</v>
          </cell>
          <cell r="E233" t="str">
            <v>江苏徐钢钢铁集团有限公司</v>
          </cell>
          <cell r="F233" t="str">
            <v>江苏徐钢钢铁集团有限公司</v>
          </cell>
          <cell r="G233" t="str">
            <v>徐钢二期氧枪升降横移装置</v>
          </cell>
          <cell r="H233">
            <v>275</v>
          </cell>
          <cell r="I233">
            <v>0.16</v>
          </cell>
          <cell r="J233">
            <v>44</v>
          </cell>
          <cell r="K233" t="str">
            <v>赵庭昊</v>
          </cell>
          <cell r="L233" t="str">
            <v>中部大区</v>
          </cell>
          <cell r="M233">
            <v>44392</v>
          </cell>
          <cell r="N233">
            <v>44392</v>
          </cell>
          <cell r="O233">
            <v>44581</v>
          </cell>
          <cell r="P233" t="str">
            <v>30%预付，60%发货，10%质保</v>
          </cell>
          <cell r="Q233">
            <v>275</v>
          </cell>
          <cell r="R233" t="str">
            <v>已完工</v>
          </cell>
          <cell r="S233" t="str">
            <v>是</v>
          </cell>
          <cell r="T233">
            <v>44671</v>
          </cell>
          <cell r="V233">
            <v>45199</v>
          </cell>
          <cell r="W233" t="str">
            <v>否</v>
          </cell>
          <cell r="Y233">
            <v>0.9</v>
          </cell>
          <cell r="Z233">
            <v>247.5</v>
          </cell>
          <cell r="AA233">
            <v>247.5</v>
          </cell>
          <cell r="AB233">
            <v>0.9</v>
          </cell>
          <cell r="AC233">
            <v>0</v>
          </cell>
        </row>
        <row r="234">
          <cell r="C234" t="str">
            <v>GH20210061-0</v>
          </cell>
          <cell r="D234" t="str">
            <v>DFRL-2105-167</v>
          </cell>
          <cell r="E234" t="str">
            <v>常州东方特钢有限公司</v>
          </cell>
          <cell r="F234" t="str">
            <v>常州东方特钢有限公司</v>
          </cell>
          <cell r="G234" t="str">
            <v>常州东方特钢600轧机备件</v>
          </cell>
          <cell r="H234">
            <v>180</v>
          </cell>
          <cell r="I234">
            <v>0.15</v>
          </cell>
          <cell r="J234">
            <v>27</v>
          </cell>
          <cell r="K234" t="str">
            <v>邓蔚</v>
          </cell>
          <cell r="L234" t="str">
            <v>中部大区</v>
          </cell>
          <cell r="M234">
            <v>44336</v>
          </cell>
          <cell r="N234">
            <v>44336</v>
          </cell>
          <cell r="O234">
            <v>44561</v>
          </cell>
          <cell r="P234" t="str">
            <v>30%预付、30%提货，30%验收，
10%质保</v>
          </cell>
          <cell r="Q234">
            <v>180</v>
          </cell>
          <cell r="R234" t="str">
            <v>已完工</v>
          </cell>
          <cell r="S234" t="str">
            <v>是</v>
          </cell>
          <cell r="T234">
            <v>44576</v>
          </cell>
          <cell r="V234">
            <v>44941</v>
          </cell>
          <cell r="W234" t="str">
            <v>否</v>
          </cell>
          <cell r="Y234">
            <v>1</v>
          </cell>
          <cell r="Z234">
            <v>180</v>
          </cell>
          <cell r="AA234">
            <v>162</v>
          </cell>
          <cell r="AB234">
            <v>0.9</v>
          </cell>
          <cell r="AC234">
            <v>18</v>
          </cell>
        </row>
        <row r="235">
          <cell r="C235" t="str">
            <v>GH20210070-0</v>
          </cell>
          <cell r="D235" t="str">
            <v>BY20210715D08</v>
          </cell>
          <cell r="E235" t="str">
            <v>常州邦益钢铁有限公司</v>
          </cell>
          <cell r="F235" t="str">
            <v>常州邦益钢铁有限公司</v>
          </cell>
          <cell r="G235" t="str">
            <v>中天（常州）6轧3线轧机修复</v>
          </cell>
          <cell r="H235">
            <v>26</v>
          </cell>
          <cell r="I235">
            <v>0.05</v>
          </cell>
          <cell r="J235">
            <v>1.3</v>
          </cell>
          <cell r="K235" t="str">
            <v>赵庭昊</v>
          </cell>
          <cell r="L235" t="str">
            <v>中部大区</v>
          </cell>
          <cell r="M235">
            <v>44365</v>
          </cell>
          <cell r="N235">
            <v>44365</v>
          </cell>
          <cell r="O235">
            <v>44484</v>
          </cell>
          <cell r="P235" t="str">
            <v>30%预付，60%调试，10%质保</v>
          </cell>
          <cell r="Q235">
            <v>26</v>
          </cell>
          <cell r="R235" t="str">
            <v>已完工</v>
          </cell>
          <cell r="S235" t="str">
            <v>是</v>
          </cell>
          <cell r="T235">
            <v>44530</v>
          </cell>
          <cell r="V235">
            <v>45076</v>
          </cell>
          <cell r="W235" t="str">
            <v>否</v>
          </cell>
          <cell r="Y235">
            <v>0.9</v>
          </cell>
          <cell r="Z235">
            <v>23.4</v>
          </cell>
          <cell r="AA235">
            <v>7.8</v>
          </cell>
          <cell r="AB235">
            <v>0.3</v>
          </cell>
          <cell r="AC235">
            <v>15.6</v>
          </cell>
        </row>
        <row r="236">
          <cell r="C236" t="str">
            <v>GH20210074-0</v>
          </cell>
          <cell r="D236" t="str">
            <v>JSCD20210709</v>
          </cell>
          <cell r="E236" t="str">
            <v>江苏诚德钢管股份有限公司</v>
          </cell>
          <cell r="F236" t="str">
            <v>江苏诚德钢管股份有限公司</v>
          </cell>
          <cell r="G236" t="str">
            <v>江苏诚德空机架装配等备件</v>
          </cell>
          <cell r="H236">
            <v>145</v>
          </cell>
          <cell r="J236">
            <v>0</v>
          </cell>
          <cell r="K236" t="str">
            <v>邓蔚</v>
          </cell>
          <cell r="L236" t="str">
            <v>中部大区</v>
          </cell>
          <cell r="M236">
            <v>44391</v>
          </cell>
          <cell r="N236">
            <v>44391</v>
          </cell>
          <cell r="O236">
            <v>44545</v>
          </cell>
          <cell r="P236" t="str">
            <v>30%预付、60%提货款，10%质保</v>
          </cell>
          <cell r="Q236">
            <v>145</v>
          </cell>
          <cell r="R236" t="str">
            <v>已完工</v>
          </cell>
          <cell r="S236" t="str">
            <v>是</v>
          </cell>
          <cell r="T236">
            <v>44701</v>
          </cell>
          <cell r="V236">
            <v>45066</v>
          </cell>
          <cell r="W236" t="str">
            <v>否</v>
          </cell>
          <cell r="Y236">
            <v>1</v>
          </cell>
          <cell r="Z236">
            <v>145</v>
          </cell>
          <cell r="AA236">
            <v>145</v>
          </cell>
          <cell r="AB236">
            <v>1</v>
          </cell>
          <cell r="AC236">
            <v>0</v>
          </cell>
        </row>
        <row r="237">
          <cell r="C237" t="str">
            <v>GH20210104-0</v>
          </cell>
          <cell r="D237" t="str">
            <v>JG2021-G219</v>
          </cell>
          <cell r="E237" t="str">
            <v>首钢长治钢铁有限公司</v>
          </cell>
          <cell r="F237" t="str">
            <v>首钢长治钢铁有限公司</v>
          </cell>
          <cell r="G237" t="str">
            <v>首钢长治推床及翻钢机设备</v>
          </cell>
          <cell r="H237">
            <v>1155</v>
          </cell>
          <cell r="I237">
            <v>7.1800000000000003E-2</v>
          </cell>
          <cell r="J237">
            <v>82.929000000000002</v>
          </cell>
          <cell r="K237" t="str">
            <v>兰京泉</v>
          </cell>
          <cell r="L237" t="str">
            <v>中部大区</v>
          </cell>
          <cell r="M237">
            <v>44455</v>
          </cell>
          <cell r="N237">
            <v>44455</v>
          </cell>
          <cell r="O237">
            <v>44571</v>
          </cell>
          <cell r="P237" t="str">
            <v>30%预付，30%到货，30%调试，
10%质保</v>
          </cell>
          <cell r="Q237">
            <v>231</v>
          </cell>
          <cell r="R237" t="str">
            <v>已完工</v>
          </cell>
          <cell r="S237" t="str">
            <v>是</v>
          </cell>
          <cell r="T237">
            <v>44713</v>
          </cell>
          <cell r="U237">
            <v>44772</v>
          </cell>
          <cell r="V237">
            <v>45137</v>
          </cell>
          <cell r="W237" t="str">
            <v>否</v>
          </cell>
          <cell r="Y237">
            <v>0.9</v>
          </cell>
          <cell r="Z237">
            <v>1039.5</v>
          </cell>
          <cell r="AA237">
            <v>1032</v>
          </cell>
          <cell r="AB237">
            <v>0.89350649350649303</v>
          </cell>
          <cell r="AC237">
            <v>7.5</v>
          </cell>
        </row>
        <row r="238">
          <cell r="C238" t="str">
            <v>GH20210106-0</v>
          </cell>
          <cell r="D238" t="str">
            <v>2108HT09888</v>
          </cell>
          <cell r="E238" t="str">
            <v>欧冶工业品股份有限公司</v>
          </cell>
          <cell r="F238" t="str">
            <v>八钢</v>
          </cell>
          <cell r="G238" t="str">
            <v>八钢120t转炉吊挂及球铰支撑备件</v>
          </cell>
          <cell r="H238">
            <v>115.486</v>
          </cell>
          <cell r="I238">
            <v>0.39</v>
          </cell>
          <cell r="J238">
            <v>45.039540000000002</v>
          </cell>
          <cell r="K238" t="str">
            <v>兰京泉</v>
          </cell>
          <cell r="L238" t="str">
            <v>中部大区</v>
          </cell>
          <cell r="M238">
            <v>44438</v>
          </cell>
          <cell r="N238">
            <v>44438</v>
          </cell>
          <cell r="O238">
            <v>44635</v>
          </cell>
          <cell r="P238" t="str">
            <v>30%预付，70%到货</v>
          </cell>
          <cell r="Q238">
            <v>115.486</v>
          </cell>
          <cell r="R238" t="str">
            <v>已完工</v>
          </cell>
          <cell r="S238" t="str">
            <v>是</v>
          </cell>
          <cell r="T238">
            <v>44742</v>
          </cell>
          <cell r="U238" t="str">
            <v>备件</v>
          </cell>
          <cell r="V238">
            <v>45107</v>
          </cell>
          <cell r="W238" t="str">
            <v>否</v>
          </cell>
          <cell r="Y238">
            <v>1</v>
          </cell>
          <cell r="Z238">
            <v>115.486</v>
          </cell>
          <cell r="AA238">
            <v>115.486</v>
          </cell>
          <cell r="AB238">
            <v>1</v>
          </cell>
          <cell r="AC238">
            <v>0</v>
          </cell>
        </row>
        <row r="239">
          <cell r="C239" t="str">
            <v>GH20210107-0</v>
          </cell>
          <cell r="D239" t="str">
            <v>JNTG(F)21-2620</v>
          </cell>
          <cell r="E239" t="str">
            <v>山东寿光巨能特钢有限公司</v>
          </cell>
          <cell r="F239" t="str">
            <v>山东寿光巨能特钢有限公司</v>
          </cell>
          <cell r="G239" t="str">
            <v>巨能特钢轧机辊缝调节装置备件</v>
          </cell>
          <cell r="H239">
            <v>22</v>
          </cell>
          <cell r="I239">
            <v>0.27</v>
          </cell>
          <cell r="J239">
            <v>5.94</v>
          </cell>
          <cell r="K239" t="str">
            <v>邓蔚</v>
          </cell>
          <cell r="L239" t="str">
            <v>中部大区</v>
          </cell>
          <cell r="M239">
            <v>44456</v>
          </cell>
          <cell r="N239">
            <v>44456</v>
          </cell>
          <cell r="O239">
            <v>44592</v>
          </cell>
          <cell r="P239" t="str">
            <v>40%预付，60%到货</v>
          </cell>
          <cell r="Q239">
            <v>22</v>
          </cell>
          <cell r="R239" t="str">
            <v>已完工</v>
          </cell>
          <cell r="S239" t="str">
            <v>是</v>
          </cell>
          <cell r="T239">
            <v>44672</v>
          </cell>
          <cell r="W239" t="str">
            <v>否</v>
          </cell>
          <cell r="Y239">
            <v>1</v>
          </cell>
          <cell r="Z239">
            <v>22</v>
          </cell>
          <cell r="AA239">
            <v>22</v>
          </cell>
          <cell r="AB239">
            <v>1</v>
          </cell>
          <cell r="AC239">
            <v>0</v>
          </cell>
        </row>
        <row r="240">
          <cell r="C240" t="str">
            <v>GH20210114-0</v>
          </cell>
          <cell r="D240" t="str">
            <v>RTY-ZN-KJ-2021-1008</v>
          </cell>
          <cell r="E240" t="str">
            <v>山东瑞通源智能科技有限公司</v>
          </cell>
          <cell r="F240" t="str">
            <v>江阴博丰钢铁有限公司</v>
          </cell>
          <cell r="G240" t="str">
            <v>江阴博丰钢铁短应力线轧机本体
备件</v>
          </cell>
          <cell r="H240">
            <v>102.5</v>
          </cell>
          <cell r="I240">
            <v>0.15</v>
          </cell>
          <cell r="J240">
            <v>15.375</v>
          </cell>
          <cell r="K240" t="str">
            <v>赵庭昊</v>
          </cell>
          <cell r="L240" t="str">
            <v>中部大区</v>
          </cell>
          <cell r="M240">
            <v>44477</v>
          </cell>
          <cell r="N240">
            <v>44477</v>
          </cell>
          <cell r="O240">
            <v>44651</v>
          </cell>
          <cell r="P240" t="str">
            <v>30%预付，40%发货，30%验收</v>
          </cell>
          <cell r="Q240">
            <v>102.5</v>
          </cell>
          <cell r="R240" t="str">
            <v>已完工</v>
          </cell>
          <cell r="S240" t="str">
            <v>是</v>
          </cell>
          <cell r="T240">
            <v>44640</v>
          </cell>
          <cell r="W240" t="str">
            <v>否</v>
          </cell>
          <cell r="Y240">
            <v>1</v>
          </cell>
          <cell r="Z240">
            <v>102.5</v>
          </cell>
          <cell r="AA240">
            <v>71.75</v>
          </cell>
          <cell r="AB240">
            <v>0.7</v>
          </cell>
          <cell r="AC240">
            <v>30.75</v>
          </cell>
        </row>
        <row r="241">
          <cell r="C241" t="str">
            <v>GH20210101-0</v>
          </cell>
          <cell r="D241" t="str">
            <v>2109HT08633</v>
          </cell>
          <cell r="E241" t="str">
            <v>欧冶工业品股份有限公司</v>
          </cell>
          <cell r="F241" t="str">
            <v>梅钢</v>
          </cell>
          <cell r="G241" t="str">
            <v>梅钢5号高炉水渣转鼓设备</v>
          </cell>
          <cell r="H241">
            <v>860.01497600000005</v>
          </cell>
          <cell r="I241">
            <v>0.4</v>
          </cell>
          <cell r="J241">
            <v>344.00599039999997</v>
          </cell>
          <cell r="K241" t="str">
            <v>兰京泉</v>
          </cell>
          <cell r="L241" t="str">
            <v>中部大区</v>
          </cell>
          <cell r="M241">
            <v>44469</v>
          </cell>
          <cell r="N241">
            <v>44469</v>
          </cell>
          <cell r="O241">
            <v>44545</v>
          </cell>
          <cell r="P241" t="str">
            <v>30%预付，30%资料，30%到货，
10%质保</v>
          </cell>
          <cell r="Q241">
            <v>860.01497600000005</v>
          </cell>
          <cell r="R241" t="str">
            <v>已完工</v>
          </cell>
          <cell r="S241" t="str">
            <v>是</v>
          </cell>
          <cell r="T241">
            <v>44545</v>
          </cell>
          <cell r="U241" t="str">
            <v>备件</v>
          </cell>
          <cell r="V241">
            <v>44910</v>
          </cell>
          <cell r="W241" t="str">
            <v>否</v>
          </cell>
          <cell r="Y241">
            <v>0.9</v>
          </cell>
          <cell r="Z241">
            <v>684.96767999999997</v>
          </cell>
          <cell r="AA241">
            <v>763.32255999999995</v>
          </cell>
          <cell r="AB241">
            <v>0.88756891600920196</v>
          </cell>
          <cell r="AC241">
            <v>0</v>
          </cell>
        </row>
        <row r="242">
          <cell r="C242" t="str">
            <v>GH20210112-0</v>
          </cell>
          <cell r="D242" t="str">
            <v>2T20211027A03</v>
          </cell>
          <cell r="E242" t="str">
            <v>中天钢铁集团有限公司</v>
          </cell>
          <cell r="F242" t="str">
            <v>中天钢铁集团有限公司</v>
          </cell>
          <cell r="G242" t="str">
            <v>中天钢铁八轧5线短应力线轧机本体</v>
          </cell>
          <cell r="H242">
            <v>692</v>
          </cell>
          <cell r="I242">
            <v>0.1</v>
          </cell>
          <cell r="J242">
            <v>69.2</v>
          </cell>
          <cell r="K242" t="str">
            <v>赵庭昊</v>
          </cell>
          <cell r="L242" t="str">
            <v>中部大区</v>
          </cell>
          <cell r="M242">
            <v>44469</v>
          </cell>
          <cell r="N242">
            <v>44469</v>
          </cell>
          <cell r="O242">
            <v>44589</v>
          </cell>
          <cell r="P242" t="str">
            <v>30%预付，40%发货，20%调试，
10%质保</v>
          </cell>
          <cell r="Q242">
            <v>212.58</v>
          </cell>
          <cell r="R242" t="str">
            <v>已完工</v>
          </cell>
          <cell r="S242" t="str">
            <v>是</v>
          </cell>
          <cell r="T242">
            <v>44591</v>
          </cell>
          <cell r="V242">
            <v>45107</v>
          </cell>
          <cell r="W242" t="str">
            <v>否</v>
          </cell>
          <cell r="Y242">
            <v>0.9</v>
          </cell>
          <cell r="Z242">
            <v>622.79999999999995</v>
          </cell>
          <cell r="AA242">
            <v>622.79999999999995</v>
          </cell>
          <cell r="AB242">
            <v>0.9</v>
          </cell>
          <cell r="AC242">
            <v>0</v>
          </cell>
        </row>
        <row r="243">
          <cell r="C243" t="str">
            <v>GH20210078-0</v>
          </cell>
          <cell r="D243" t="str">
            <v>CGBHT202107152113</v>
          </cell>
          <cell r="E243" t="str">
            <v>河北津西钢板桩型钢科技有限公司</v>
          </cell>
          <cell r="F243" t="str">
            <v>河北津西钢板桩型钢科技有限公司</v>
          </cell>
          <cell r="G243" t="str">
            <v>津西本部钢板桩BDU轴承座及
立辊箱</v>
          </cell>
          <cell r="H243">
            <v>425</v>
          </cell>
          <cell r="I243">
            <v>0.13</v>
          </cell>
          <cell r="J243">
            <v>55.25</v>
          </cell>
          <cell r="K243" t="str">
            <v>兰京泉</v>
          </cell>
          <cell r="L243" t="str">
            <v>中部大区</v>
          </cell>
          <cell r="M243">
            <v>44392</v>
          </cell>
          <cell r="N243">
            <v>44392</v>
          </cell>
          <cell r="O243">
            <v>44650</v>
          </cell>
          <cell r="P243" t="str">
            <v>20%预付，50%发货，20%到货，
10%质保</v>
          </cell>
          <cell r="Q243">
            <v>425</v>
          </cell>
          <cell r="R243" t="str">
            <v>已完工</v>
          </cell>
          <cell r="S243" t="str">
            <v>是</v>
          </cell>
          <cell r="T243">
            <v>44936</v>
          </cell>
          <cell r="U243" t="str">
            <v>备件</v>
          </cell>
          <cell r="V243">
            <v>45321</v>
          </cell>
          <cell r="W243" t="str">
            <v>否</v>
          </cell>
          <cell r="Y243">
            <v>0.9</v>
          </cell>
          <cell r="Z243">
            <v>382.5</v>
          </cell>
          <cell r="AA243">
            <v>297.5</v>
          </cell>
          <cell r="AB243">
            <v>0.7</v>
          </cell>
          <cell r="AC243">
            <v>85</v>
          </cell>
        </row>
        <row r="244">
          <cell r="C244" t="str">
            <v>GH20220007-0</v>
          </cell>
          <cell r="D244" t="str">
            <v>X20211200386</v>
          </cell>
          <cell r="E244" t="str">
            <v>芜湖新兴铸管有限责任公司</v>
          </cell>
          <cell r="F244" t="str">
            <v>芜湖新兴铸管有限责任公司</v>
          </cell>
          <cell r="G244" t="str">
            <v>芜湖新兴小棒短应力线轧机一批</v>
          </cell>
          <cell r="H244">
            <v>418</v>
          </cell>
          <cell r="I244">
            <v>0.11</v>
          </cell>
          <cell r="J244">
            <v>45.98</v>
          </cell>
          <cell r="K244" t="str">
            <v>梁裕</v>
          </cell>
          <cell r="L244" t="str">
            <v>中部大区</v>
          </cell>
          <cell r="M244">
            <v>44545</v>
          </cell>
          <cell r="N244">
            <v>44545</v>
          </cell>
          <cell r="O244">
            <v>44722</v>
          </cell>
          <cell r="P244" t="str">
            <v>30%预付，30%发货，30%到
货，10%质保</v>
          </cell>
          <cell r="Q244">
            <v>418</v>
          </cell>
          <cell r="R244" t="str">
            <v>已完工</v>
          </cell>
          <cell r="S244" t="str">
            <v>是</v>
          </cell>
          <cell r="T244">
            <v>44721</v>
          </cell>
          <cell r="W244" t="str">
            <v>否</v>
          </cell>
          <cell r="Y244">
            <v>0.9</v>
          </cell>
          <cell r="Z244">
            <v>376.2</v>
          </cell>
          <cell r="AA244">
            <v>376.53</v>
          </cell>
          <cell r="AB244">
            <v>0.90078947368421103</v>
          </cell>
          <cell r="AC244">
            <v>0</v>
          </cell>
        </row>
        <row r="245">
          <cell r="C245" t="str">
            <v>GH20220008-0</v>
          </cell>
          <cell r="E245" t="str">
            <v>重庆永航钢铁集团有限公司</v>
          </cell>
          <cell r="F245" t="str">
            <v>重庆永航钢铁集团有限公司</v>
          </cell>
          <cell r="G245" t="str">
            <v>重庆永航钢铁450320轧机本体
备机</v>
          </cell>
          <cell r="H245">
            <v>160</v>
          </cell>
          <cell r="I245">
            <v>0.21110000000000001</v>
          </cell>
          <cell r="J245">
            <v>33.776000000000003</v>
          </cell>
          <cell r="K245" t="str">
            <v>赵庭昊</v>
          </cell>
          <cell r="L245" t="str">
            <v>中部大区</v>
          </cell>
          <cell r="M245">
            <v>44554</v>
          </cell>
          <cell r="N245">
            <v>44554</v>
          </cell>
          <cell r="O245">
            <v>44706</v>
          </cell>
          <cell r="P245" t="str">
            <v>30%预付，65%发货，5%质保</v>
          </cell>
          <cell r="Q245">
            <v>160</v>
          </cell>
          <cell r="R245" t="str">
            <v>已完工</v>
          </cell>
          <cell r="S245" t="str">
            <v>是</v>
          </cell>
          <cell r="T245">
            <v>44706</v>
          </cell>
          <cell r="V245">
            <v>45224</v>
          </cell>
          <cell r="W245" t="str">
            <v>否</v>
          </cell>
          <cell r="Y245">
            <v>0.95</v>
          </cell>
          <cell r="Z245">
            <v>152</v>
          </cell>
          <cell r="AA245">
            <v>152</v>
          </cell>
          <cell r="AB245">
            <v>0.95</v>
          </cell>
          <cell r="AC245">
            <v>0</v>
          </cell>
        </row>
        <row r="246">
          <cell r="C246" t="str">
            <v>GH20220006-0</v>
          </cell>
          <cell r="D246" t="str">
            <v>HT20211116045-42</v>
          </cell>
          <cell r="E246" t="str">
            <v>柳州钢铁股份有限公司</v>
          </cell>
          <cell r="F246" t="str">
            <v>柳州钢铁股份有限公司</v>
          </cell>
          <cell r="G246" t="str">
            <v>柳钢粗轧610及精轧370机修复
与改造第三批</v>
          </cell>
          <cell r="H246">
            <v>191.587884</v>
          </cell>
          <cell r="I246">
            <v>0.05</v>
          </cell>
          <cell r="J246">
            <v>9.5793941999999994</v>
          </cell>
          <cell r="K246" t="str">
            <v>陈太均</v>
          </cell>
          <cell r="L246" t="str">
            <v>中部大区</v>
          </cell>
          <cell r="M246">
            <v>44522</v>
          </cell>
          <cell r="N246">
            <v>44522</v>
          </cell>
          <cell r="O246">
            <v>44581</v>
          </cell>
          <cell r="P246" t="str">
            <v>100%到货</v>
          </cell>
          <cell r="Q246">
            <v>191.587884</v>
          </cell>
          <cell r="R246" t="str">
            <v>已完工</v>
          </cell>
          <cell r="S246" t="str">
            <v>是</v>
          </cell>
          <cell r="T246">
            <v>44638</v>
          </cell>
          <cell r="U246">
            <v>44669</v>
          </cell>
          <cell r="V246">
            <v>45003</v>
          </cell>
          <cell r="W246" t="str">
            <v>是</v>
          </cell>
          <cell r="Y246">
            <v>1</v>
          </cell>
          <cell r="Z246">
            <v>191.587884</v>
          </cell>
          <cell r="AA246">
            <v>127.283652</v>
          </cell>
          <cell r="AB246">
            <v>0.66436169836293002</v>
          </cell>
          <cell r="AC246">
            <v>64.304231999999999</v>
          </cell>
        </row>
        <row r="247">
          <cell r="C247" t="str">
            <v>GH20220014-0</v>
          </cell>
          <cell r="E247" t="str">
            <v>武汉宝洁环境工程技术有限公司</v>
          </cell>
          <cell r="F247" t="str">
            <v>柳钢</v>
          </cell>
          <cell r="G247" t="str">
            <v>柳钢4高炉水渣转鼓改造</v>
          </cell>
          <cell r="H247">
            <v>705</v>
          </cell>
          <cell r="I247">
            <v>0.17</v>
          </cell>
          <cell r="J247">
            <v>119.85</v>
          </cell>
          <cell r="K247" t="str">
            <v>兰京泉</v>
          </cell>
          <cell r="L247" t="str">
            <v>中部大区</v>
          </cell>
          <cell r="M247">
            <v>44559</v>
          </cell>
          <cell r="N247">
            <v>44559</v>
          </cell>
          <cell r="O247">
            <v>44701</v>
          </cell>
          <cell r="P247" t="str">
            <v>30%预付，65%发货，5%质保</v>
          </cell>
          <cell r="Q247">
            <v>705</v>
          </cell>
          <cell r="R247" t="str">
            <v>已完工</v>
          </cell>
          <cell r="S247" t="str">
            <v>是</v>
          </cell>
          <cell r="T247">
            <v>44711</v>
          </cell>
          <cell r="U247" t="str">
            <v>202209-30</v>
          </cell>
          <cell r="V247">
            <v>45290</v>
          </cell>
          <cell r="W247" t="str">
            <v>否</v>
          </cell>
          <cell r="Y247">
            <v>0.95</v>
          </cell>
          <cell r="Z247">
            <v>669.75</v>
          </cell>
          <cell r="AA247">
            <v>669.75</v>
          </cell>
          <cell r="AB247">
            <v>0.95</v>
          </cell>
          <cell r="AC247">
            <v>0</v>
          </cell>
        </row>
        <row r="248">
          <cell r="C248" t="str">
            <v>GH20220015-0</v>
          </cell>
          <cell r="E248" t="str">
            <v>武汉宝洁环境工程技术有限公司</v>
          </cell>
          <cell r="F248" t="str">
            <v>柳钢</v>
          </cell>
          <cell r="G248" t="str">
            <v>柳钢2高炉水渣转鼓备件</v>
          </cell>
          <cell r="H248">
            <v>325</v>
          </cell>
          <cell r="I248">
            <v>0.12</v>
          </cell>
          <cell r="J248">
            <v>39</v>
          </cell>
          <cell r="K248" t="str">
            <v>兰京泉</v>
          </cell>
          <cell r="L248" t="str">
            <v>中部大区</v>
          </cell>
          <cell r="M248">
            <v>44559</v>
          </cell>
          <cell r="N248">
            <v>44559</v>
          </cell>
          <cell r="O248">
            <v>44711</v>
          </cell>
          <cell r="P248" t="str">
            <v>30%预付，65%发货，5%质保</v>
          </cell>
          <cell r="Q248">
            <v>325</v>
          </cell>
          <cell r="R248" t="str">
            <v>已完工</v>
          </cell>
          <cell r="S248" t="str">
            <v>是</v>
          </cell>
          <cell r="T248">
            <v>44844</v>
          </cell>
          <cell r="U248">
            <v>44895</v>
          </cell>
          <cell r="V248">
            <v>45290</v>
          </cell>
          <cell r="W248" t="str">
            <v>否</v>
          </cell>
          <cell r="Y248">
            <v>0.95</v>
          </cell>
          <cell r="Z248">
            <v>308.75</v>
          </cell>
          <cell r="AA248">
            <v>266.7756</v>
          </cell>
          <cell r="AB248">
            <v>0.82084800000000002</v>
          </cell>
          <cell r="AC248">
            <v>41.974400000000003</v>
          </cell>
        </row>
        <row r="249">
          <cell r="C249" t="str">
            <v>GH20220016-0</v>
          </cell>
          <cell r="D249" t="str">
            <v>X20220100092</v>
          </cell>
          <cell r="E249" t="str">
            <v>芜湖新兴铸管有限责任公司</v>
          </cell>
          <cell r="F249" t="str">
            <v>芜湖新兴铸管有限责任公司</v>
          </cell>
          <cell r="G249" t="str">
            <v>芜湖新兴大棒750短应力线轧
机一批</v>
          </cell>
          <cell r="H249">
            <v>224.7</v>
          </cell>
          <cell r="J249">
            <v>0</v>
          </cell>
          <cell r="K249" t="str">
            <v>梁裕</v>
          </cell>
          <cell r="L249" t="str">
            <v>中部大区</v>
          </cell>
          <cell r="M249">
            <v>44566</v>
          </cell>
          <cell r="N249">
            <v>44566</v>
          </cell>
          <cell r="O249">
            <v>44737</v>
          </cell>
          <cell r="P249" t="str">
            <v>30%预付，30%发货，30%到
货，10%质保</v>
          </cell>
          <cell r="Q249">
            <v>224.7</v>
          </cell>
          <cell r="R249" t="str">
            <v>已完工</v>
          </cell>
          <cell r="S249" t="str">
            <v>是</v>
          </cell>
          <cell r="T249">
            <v>44812</v>
          </cell>
          <cell r="W249" t="str">
            <v>否</v>
          </cell>
          <cell r="Y249">
            <v>0.9</v>
          </cell>
          <cell r="Z249">
            <v>202.23</v>
          </cell>
          <cell r="AA249">
            <v>202.23</v>
          </cell>
          <cell r="AB249">
            <v>0.9</v>
          </cell>
          <cell r="AC249">
            <v>0</v>
          </cell>
        </row>
        <row r="250">
          <cell r="C250" t="str">
            <v>GH20220017-0</v>
          </cell>
          <cell r="D250" t="str">
            <v>X20220100093</v>
          </cell>
          <cell r="E250" t="str">
            <v>芜湖新兴铸管有限责任公司</v>
          </cell>
          <cell r="F250" t="str">
            <v>芜湖新兴铸管有限责任公司</v>
          </cell>
          <cell r="G250" t="str">
            <v>芜湖新兴大棒650短应力线轧
机一批</v>
          </cell>
          <cell r="H250">
            <v>537.5</v>
          </cell>
          <cell r="J250">
            <v>0</v>
          </cell>
          <cell r="K250" t="str">
            <v>梁裕</v>
          </cell>
          <cell r="L250" t="str">
            <v>中部大区</v>
          </cell>
          <cell r="M250">
            <v>44566</v>
          </cell>
          <cell r="N250">
            <v>44566</v>
          </cell>
          <cell r="O250">
            <v>44737</v>
          </cell>
          <cell r="P250" t="str">
            <v>30%预付，30%发货，30%到
货，10%质保</v>
          </cell>
          <cell r="Q250">
            <v>537.5</v>
          </cell>
          <cell r="R250" t="str">
            <v>已完工</v>
          </cell>
          <cell r="S250" t="str">
            <v>是</v>
          </cell>
          <cell r="T250">
            <v>44795</v>
          </cell>
          <cell r="W250" t="str">
            <v>否</v>
          </cell>
          <cell r="Y250">
            <v>0.9</v>
          </cell>
          <cell r="Z250">
            <v>483.75</v>
          </cell>
          <cell r="AA250">
            <v>483.75</v>
          </cell>
          <cell r="AB250">
            <v>0.9</v>
          </cell>
          <cell r="AC250">
            <v>0</v>
          </cell>
        </row>
        <row r="251">
          <cell r="C251" t="str">
            <v>GH20220019-0</v>
          </cell>
          <cell r="D251" t="str">
            <v>1339211230L006</v>
          </cell>
          <cell r="E251" t="str">
            <v>中天钢铁集团（南通）有限公司</v>
          </cell>
          <cell r="F251" t="str">
            <v>中天钢铁集团（南通）有限公司</v>
          </cell>
          <cell r="G251" t="str">
            <v>中天钢铁南通基地摆动流程壳体</v>
          </cell>
          <cell r="H251">
            <v>48</v>
          </cell>
          <cell r="I251">
            <v>0.32800000000000001</v>
          </cell>
          <cell r="J251">
            <v>15.744</v>
          </cell>
          <cell r="K251" t="str">
            <v>赵庭昊</v>
          </cell>
          <cell r="L251" t="str">
            <v>中部大区</v>
          </cell>
          <cell r="M251">
            <v>44550</v>
          </cell>
          <cell r="N251">
            <v>44550</v>
          </cell>
          <cell r="O251">
            <v>44712</v>
          </cell>
          <cell r="P251" t="str">
            <v>30%预付，30%发货，30%到
货，10%质保</v>
          </cell>
          <cell r="Q251">
            <v>48</v>
          </cell>
          <cell r="R251" t="str">
            <v>已完工</v>
          </cell>
          <cell r="S251" t="str">
            <v>是</v>
          </cell>
          <cell r="T251">
            <v>44707</v>
          </cell>
          <cell r="V251">
            <v>45102</v>
          </cell>
          <cell r="W251" t="str">
            <v>否</v>
          </cell>
          <cell r="Y251">
            <v>0.9</v>
          </cell>
          <cell r="Z251">
            <v>43.2</v>
          </cell>
          <cell r="AA251">
            <v>43.2</v>
          </cell>
          <cell r="AB251">
            <v>0.9</v>
          </cell>
          <cell r="AC251">
            <v>0</v>
          </cell>
        </row>
        <row r="252">
          <cell r="C252" t="str">
            <v>GH20220020-0</v>
          </cell>
          <cell r="D252" t="str">
            <v>P13A22112060</v>
          </cell>
          <cell r="E252" t="str">
            <v>乌海市包钢万腾钢铁有限责任公司</v>
          </cell>
          <cell r="F252" t="str">
            <v>乌海市包钢万腾钢铁有限责任公司</v>
          </cell>
          <cell r="G252" t="str">
            <v>乌海建龙结晶器振动备件</v>
          </cell>
          <cell r="H252">
            <v>56.96</v>
          </cell>
          <cell r="I252">
            <v>0.4</v>
          </cell>
          <cell r="J252">
            <v>22.783999999999999</v>
          </cell>
          <cell r="K252" t="str">
            <v>兰京泉</v>
          </cell>
          <cell r="L252" t="str">
            <v>中部大区</v>
          </cell>
          <cell r="M252">
            <v>44539</v>
          </cell>
          <cell r="N252">
            <v>44539</v>
          </cell>
          <cell r="O252">
            <v>44773</v>
          </cell>
          <cell r="P252" t="str">
            <v>30%预付，70%发货</v>
          </cell>
          <cell r="Q252">
            <v>0</v>
          </cell>
          <cell r="R252" t="str">
            <v>已完工</v>
          </cell>
          <cell r="S252" t="str">
            <v>否</v>
          </cell>
          <cell r="W252" t="str">
            <v>否</v>
          </cell>
          <cell r="Y252">
            <v>1</v>
          </cell>
          <cell r="Z252">
            <v>56.96</v>
          </cell>
          <cell r="AA252">
            <v>56.96</v>
          </cell>
          <cell r="AB252">
            <v>1</v>
          </cell>
          <cell r="AC252">
            <v>0</v>
          </cell>
        </row>
        <row r="253">
          <cell r="C253" t="str">
            <v>GH20220022-0</v>
          </cell>
          <cell r="D253" t="str">
            <v>QE52201011</v>
          </cell>
          <cell r="E253" t="str">
            <v>青岛特殊钢铁有限公司</v>
          </cell>
          <cell r="F253" t="str">
            <v>青岛特殊钢铁有限公司</v>
          </cell>
          <cell r="G253" t="str">
            <v>青钢高线轧机本体备件第四批</v>
          </cell>
          <cell r="H253">
            <v>300</v>
          </cell>
          <cell r="I253">
            <v>0.2</v>
          </cell>
          <cell r="J253">
            <v>60</v>
          </cell>
          <cell r="K253" t="str">
            <v>邓蔚</v>
          </cell>
          <cell r="L253" t="str">
            <v>中部大区</v>
          </cell>
          <cell r="M253">
            <v>44573</v>
          </cell>
          <cell r="N253">
            <v>44573</v>
          </cell>
          <cell r="O253">
            <v>44757</v>
          </cell>
          <cell r="P253" t="str">
            <v>100%到货</v>
          </cell>
          <cell r="Q253">
            <v>300</v>
          </cell>
          <cell r="R253" t="str">
            <v>已完工</v>
          </cell>
          <cell r="S253" t="str">
            <v>是</v>
          </cell>
          <cell r="T253">
            <v>44829</v>
          </cell>
          <cell r="W253" t="str">
            <v>否</v>
          </cell>
          <cell r="Y253">
            <v>1</v>
          </cell>
          <cell r="Z253">
            <v>300</v>
          </cell>
          <cell r="AA253">
            <v>294.16664900000001</v>
          </cell>
          <cell r="AB253">
            <v>0.98055549666666697</v>
          </cell>
          <cell r="AC253">
            <v>5.8333509999999897</v>
          </cell>
        </row>
        <row r="254">
          <cell r="C254" t="str">
            <v>GH20220025-0</v>
          </cell>
          <cell r="D254" t="str">
            <v>YFSH-MFP-22030</v>
          </cell>
          <cell r="E254" t="str">
            <v>山东莱钢永锋钢铁有限公司</v>
          </cell>
          <cell r="F254" t="str">
            <v>山东莱钢永锋钢铁有限公司</v>
          </cell>
          <cell r="G254" t="str">
            <v>永锋钢铁750轧机改造</v>
          </cell>
          <cell r="H254">
            <v>294.66608200000002</v>
          </cell>
          <cell r="I254">
            <v>0.11</v>
          </cell>
          <cell r="J254">
            <v>32.413269020000001</v>
          </cell>
          <cell r="K254" t="str">
            <v>邓蔚</v>
          </cell>
          <cell r="L254" t="str">
            <v>中部大区</v>
          </cell>
          <cell r="M254">
            <v>44585</v>
          </cell>
          <cell r="N254">
            <v>44585</v>
          </cell>
          <cell r="O254">
            <v>44766</v>
          </cell>
          <cell r="P254" t="str">
            <v>30%预付，30%发货，30%到
货，10%质保</v>
          </cell>
          <cell r="Q254">
            <v>294.66608200000002</v>
          </cell>
          <cell r="R254" t="str">
            <v>已完工</v>
          </cell>
          <cell r="S254" t="str">
            <v>是</v>
          </cell>
          <cell r="T254">
            <v>44801</v>
          </cell>
          <cell r="V254">
            <v>45229</v>
          </cell>
          <cell r="W254" t="str">
            <v>是</v>
          </cell>
          <cell r="X254" t="str">
            <v>完成</v>
          </cell>
          <cell r="Y254">
            <v>0.9</v>
          </cell>
          <cell r="Z254">
            <v>265.19947380000002</v>
          </cell>
          <cell r="AA254">
            <v>174.699545</v>
          </cell>
          <cell r="AB254">
            <v>0.59287293540625396</v>
          </cell>
          <cell r="AC254">
            <v>90.499928800000006</v>
          </cell>
        </row>
        <row r="255">
          <cell r="C255" t="str">
            <v>CT20220046-0</v>
          </cell>
          <cell r="D255" t="str">
            <v>XDX2022022201</v>
          </cell>
          <cell r="E255" t="str">
            <v>广东新达新金属材料科技有限公司</v>
          </cell>
          <cell r="F255" t="str">
            <v>广东新达新金属材料科技有限公司</v>
          </cell>
          <cell r="G255" t="str">
            <v>广东新达新热轧退火酸洗机组机
械及液压设备成套</v>
          </cell>
          <cell r="H255">
            <v>3750</v>
          </cell>
          <cell r="I255">
            <v>0.17</v>
          </cell>
          <cell r="J255">
            <v>637.5</v>
          </cell>
          <cell r="K255" t="str">
            <v>陈太均</v>
          </cell>
          <cell r="L255" t="str">
            <v>中部大区</v>
          </cell>
          <cell r="M255">
            <v>44614</v>
          </cell>
          <cell r="N255">
            <v>44614</v>
          </cell>
          <cell r="O255">
            <v>44849</v>
          </cell>
          <cell r="P255" t="str">
            <v>30%预付，40%发货，20%调试，
10%质保</v>
          </cell>
          <cell r="Q255">
            <v>2625</v>
          </cell>
          <cell r="R255" t="str">
            <v>已完工</v>
          </cell>
          <cell r="S255" t="str">
            <v>是</v>
          </cell>
          <cell r="T255">
            <v>44837</v>
          </cell>
          <cell r="W255" t="str">
            <v>否</v>
          </cell>
          <cell r="Y255">
            <v>0.7</v>
          </cell>
          <cell r="Z255">
            <v>2625</v>
          </cell>
          <cell r="AA255">
            <v>2625</v>
          </cell>
          <cell r="AB255">
            <v>0.7</v>
          </cell>
          <cell r="AC255">
            <v>0</v>
          </cell>
        </row>
        <row r="256">
          <cell r="C256" t="str">
            <v>GH20220035-0</v>
          </cell>
          <cell r="E256" t="str">
            <v>成都冶金实验厂有限公司</v>
          </cell>
          <cell r="F256" t="str">
            <v>成都冶金实验厂有限公司</v>
          </cell>
          <cell r="G256" t="str">
            <v>成实绿色智能装备200万吨钢铁
新材料项目离线备件</v>
          </cell>
          <cell r="H256">
            <v>6050</v>
          </cell>
          <cell r="J256">
            <v>0</v>
          </cell>
          <cell r="K256" t="str">
            <v>陈太均</v>
          </cell>
          <cell r="L256" t="str">
            <v>中部大区</v>
          </cell>
          <cell r="M256">
            <v>44637</v>
          </cell>
          <cell r="N256">
            <v>44637</v>
          </cell>
          <cell r="O256">
            <v>45458</v>
          </cell>
          <cell r="P256" t="str">
            <v>20%预付，80%发货</v>
          </cell>
          <cell r="Q256">
            <v>3985.8227999999999</v>
          </cell>
          <cell r="R256" t="str">
            <v>未完工</v>
          </cell>
          <cell r="S256" t="str">
            <v>否</v>
          </cell>
          <cell r="W256" t="str">
            <v>否</v>
          </cell>
          <cell r="Y256">
            <v>0.2</v>
          </cell>
          <cell r="Z256">
            <v>1210</v>
          </cell>
          <cell r="AA256">
            <v>1210</v>
          </cell>
          <cell r="AB256">
            <v>0.2</v>
          </cell>
          <cell r="AC256">
            <v>0</v>
          </cell>
        </row>
        <row r="257">
          <cell r="C257" t="str">
            <v>CT20220033-0</v>
          </cell>
          <cell r="E257" t="str">
            <v>烨兴企业股份有限公司</v>
          </cell>
          <cell r="F257" t="str">
            <v>烨兴企业股份有限公司</v>
          </cell>
          <cell r="G257" t="str">
            <v>台湾烨兴线棒复合线改造EP
项目-自制</v>
          </cell>
          <cell r="H257">
            <v>15463</v>
          </cell>
          <cell r="I257">
            <v>0.25</v>
          </cell>
          <cell r="J257">
            <v>3865.75</v>
          </cell>
          <cell r="K257" t="str">
            <v>邓蔚</v>
          </cell>
          <cell r="L257" t="str">
            <v>中部大区</v>
          </cell>
          <cell r="M257">
            <v>44624</v>
          </cell>
          <cell r="N257">
            <v>44624</v>
          </cell>
          <cell r="O257">
            <v>44956</v>
          </cell>
          <cell r="P257" t="str">
            <v>20%预付，10%进度，50%发货，
15%试车，5%验收</v>
          </cell>
          <cell r="R257" t="str">
            <v>部分完工</v>
          </cell>
          <cell r="S257" t="str">
            <v>部分发货</v>
          </cell>
          <cell r="T257">
            <v>44990</v>
          </cell>
          <cell r="W257" t="str">
            <v>否</v>
          </cell>
          <cell r="Y257">
            <v>0.25</v>
          </cell>
          <cell r="Z257">
            <v>3865.75</v>
          </cell>
          <cell r="AA257">
            <v>3790.22858</v>
          </cell>
          <cell r="AB257">
            <v>0.24511599172217599</v>
          </cell>
          <cell r="AC257">
            <v>0</v>
          </cell>
        </row>
        <row r="258">
          <cell r="C258" t="str">
            <v>GH20220034-0</v>
          </cell>
          <cell r="D258" t="str">
            <v>P11A12202041</v>
          </cell>
          <cell r="E258" t="str">
            <v>宁夏建龙龙祥钢铁有限公司</v>
          </cell>
          <cell r="F258" t="str">
            <v>宁夏建龙龙祥钢铁有限公司</v>
          </cell>
          <cell r="G258" t="str">
            <v>宁夏建龙模块轧机备件</v>
          </cell>
          <cell r="H258">
            <v>26.9406</v>
          </cell>
          <cell r="I258">
            <v>0.51859999999999995</v>
          </cell>
          <cell r="J258">
            <v>13.97139516</v>
          </cell>
          <cell r="K258" t="str">
            <v>梁裕</v>
          </cell>
          <cell r="L258" t="str">
            <v>中部大区</v>
          </cell>
          <cell r="M258">
            <v>44615</v>
          </cell>
          <cell r="N258">
            <v>44615</v>
          </cell>
          <cell r="O258">
            <v>44773</v>
          </cell>
          <cell r="P258" t="str">
            <v>100%到货</v>
          </cell>
          <cell r="Q258">
            <v>26.9406</v>
          </cell>
          <cell r="R258" t="str">
            <v>已完工</v>
          </cell>
          <cell r="S258" t="str">
            <v>是</v>
          </cell>
          <cell r="T258">
            <v>44826</v>
          </cell>
          <cell r="W258" t="str">
            <v>否</v>
          </cell>
          <cell r="Y258">
            <v>1</v>
          </cell>
          <cell r="Z258">
            <v>26.9406</v>
          </cell>
          <cell r="AA258">
            <v>16.4085</v>
          </cell>
          <cell r="AB258">
            <v>0.60906215897196103</v>
          </cell>
          <cell r="AC258">
            <v>10.5321</v>
          </cell>
        </row>
        <row r="259">
          <cell r="C259" t="str">
            <v>GH20210047-0</v>
          </cell>
          <cell r="E259" t="str">
            <v>四川瑞运顺机电设备有限公司</v>
          </cell>
          <cell r="F259" t="str">
            <v>四川泸州鑫阳轧钢有限公司</v>
          </cell>
          <cell r="G259" t="str">
            <v>泸州鑫阳轧钢零库存备件</v>
          </cell>
          <cell r="H259">
            <v>201.7165</v>
          </cell>
          <cell r="J259">
            <v>0</v>
          </cell>
          <cell r="K259" t="str">
            <v>陈太均</v>
          </cell>
          <cell r="L259" t="str">
            <v>中部大区</v>
          </cell>
          <cell r="M259">
            <v>44296</v>
          </cell>
          <cell r="N259">
            <v>44296</v>
          </cell>
          <cell r="O259">
            <v>44346</v>
          </cell>
          <cell r="P259" t="str">
            <v>100%验收款</v>
          </cell>
          <cell r="Q259">
            <v>201.7165</v>
          </cell>
          <cell r="R259" t="str">
            <v>已完工</v>
          </cell>
          <cell r="S259" t="str">
            <v>是</v>
          </cell>
          <cell r="T259">
            <v>44656</v>
          </cell>
          <cell r="U259">
            <v>44686</v>
          </cell>
          <cell r="V259">
            <v>45051</v>
          </cell>
          <cell r="W259" t="str">
            <v>是</v>
          </cell>
          <cell r="Y259">
            <v>1</v>
          </cell>
          <cell r="Z259">
            <v>201.7165</v>
          </cell>
          <cell r="AA259">
            <v>42.6</v>
          </cell>
          <cell r="AB259">
            <v>0.21118748342351801</v>
          </cell>
          <cell r="AC259">
            <v>159.1165</v>
          </cell>
        </row>
        <row r="260">
          <cell r="C260" t="str">
            <v>GH20210047-1</v>
          </cell>
          <cell r="E260" t="str">
            <v>四川瑞运顺机电设备有限公司</v>
          </cell>
          <cell r="F260" t="str">
            <v>四川泸州鑫阳轧钢有限公司</v>
          </cell>
          <cell r="G260" t="str">
            <v>泸州鑫阳轧钢零库存备件补充</v>
          </cell>
          <cell r="H260">
            <v>142.55019999999999</v>
          </cell>
          <cell r="I260">
            <v>0.3</v>
          </cell>
          <cell r="J260">
            <v>42.765059999999998</v>
          </cell>
          <cell r="K260" t="str">
            <v>陈太均</v>
          </cell>
          <cell r="L260" t="str">
            <v>中部大区</v>
          </cell>
          <cell r="M260">
            <v>44447</v>
          </cell>
          <cell r="N260">
            <v>44447</v>
          </cell>
          <cell r="O260">
            <v>44545</v>
          </cell>
          <cell r="P260" t="str">
            <v>100%验收款</v>
          </cell>
          <cell r="Q260">
            <v>142.55019999999999</v>
          </cell>
          <cell r="R260" t="str">
            <v>已完工</v>
          </cell>
          <cell r="S260" t="str">
            <v>是</v>
          </cell>
          <cell r="T260">
            <v>44656</v>
          </cell>
          <cell r="U260">
            <v>44686</v>
          </cell>
          <cell r="V260">
            <v>45051</v>
          </cell>
          <cell r="W260" t="str">
            <v>是</v>
          </cell>
          <cell r="Y260">
            <v>1</v>
          </cell>
          <cell r="Z260">
            <v>142.55019999999999</v>
          </cell>
          <cell r="AA260">
            <v>0</v>
          </cell>
          <cell r="AB260">
            <v>0</v>
          </cell>
          <cell r="AC260">
            <v>142.55019999999999</v>
          </cell>
        </row>
        <row r="261">
          <cell r="C261" t="str">
            <v>GH20220036-0</v>
          </cell>
          <cell r="D261" t="str">
            <v>GFCG05JG20220125083-42</v>
          </cell>
          <cell r="E261" t="str">
            <v>柳州钢铁股份有限公司</v>
          </cell>
          <cell r="F261" t="str">
            <v>柳州钢铁股份有限公司</v>
          </cell>
          <cell r="G261" t="str">
            <v>柳钢轧机修复第四批</v>
          </cell>
          <cell r="H261">
            <v>127.283652</v>
          </cell>
          <cell r="I261">
            <v>0.05</v>
          </cell>
          <cell r="J261">
            <v>6.3641826000000004</v>
          </cell>
          <cell r="K261" t="str">
            <v>陈太均</v>
          </cell>
          <cell r="L261" t="str">
            <v>中部大区</v>
          </cell>
          <cell r="M261">
            <v>44586</v>
          </cell>
          <cell r="N261">
            <v>44586</v>
          </cell>
          <cell r="O261">
            <v>44732</v>
          </cell>
          <cell r="P261" t="str">
            <v>100%验收款</v>
          </cell>
          <cell r="Q261">
            <v>127.283652</v>
          </cell>
          <cell r="R261" t="str">
            <v>已完工</v>
          </cell>
          <cell r="S261" t="str">
            <v>是</v>
          </cell>
          <cell r="T261">
            <v>44722</v>
          </cell>
          <cell r="U261">
            <v>44752</v>
          </cell>
          <cell r="V261">
            <v>45117</v>
          </cell>
          <cell r="W261" t="str">
            <v>是</v>
          </cell>
          <cell r="Y261">
            <v>1</v>
          </cell>
          <cell r="Z261">
            <v>127.283652</v>
          </cell>
          <cell r="AA261">
            <v>127.283652</v>
          </cell>
          <cell r="AB261">
            <v>1</v>
          </cell>
          <cell r="AC261">
            <v>0</v>
          </cell>
        </row>
        <row r="262">
          <cell r="C262" t="str">
            <v>GH20220040-0</v>
          </cell>
          <cell r="D262" t="str">
            <v>CBPLW202203145</v>
          </cell>
          <cell r="E262" t="str">
            <v>江苏常宝普莱森钢管有限公司</v>
          </cell>
          <cell r="F262" t="str">
            <v>江苏常宝普莱森钢管有限公司</v>
          </cell>
          <cell r="G262" t="str">
            <v>江苏常宝摆臂装配备件</v>
          </cell>
          <cell r="H262">
            <v>17.442</v>
          </cell>
          <cell r="J262">
            <v>0</v>
          </cell>
          <cell r="K262" t="str">
            <v>邓蔚</v>
          </cell>
          <cell r="L262" t="str">
            <v>中部大区</v>
          </cell>
          <cell r="M262">
            <v>44650</v>
          </cell>
          <cell r="N262">
            <v>44650</v>
          </cell>
          <cell r="O262">
            <v>44803</v>
          </cell>
          <cell r="P262" t="str">
            <v>30%预付，40%发货，30%到货</v>
          </cell>
          <cell r="Q262">
            <v>17.442</v>
          </cell>
          <cell r="R262" t="str">
            <v>已完工</v>
          </cell>
          <cell r="S262" t="str">
            <v>是</v>
          </cell>
          <cell r="T262">
            <v>44962</v>
          </cell>
          <cell r="V262">
            <v>45327</v>
          </cell>
          <cell r="W262" t="str">
            <v>否</v>
          </cell>
          <cell r="Y262">
            <v>0.7</v>
          </cell>
          <cell r="Z262">
            <v>12.2094</v>
          </cell>
          <cell r="AA262">
            <v>12.2094</v>
          </cell>
          <cell r="AB262">
            <v>0.7</v>
          </cell>
          <cell r="AC262">
            <v>0</v>
          </cell>
        </row>
        <row r="263">
          <cell r="C263" t="str">
            <v>GH20220039-0</v>
          </cell>
          <cell r="D263" t="str">
            <v>22CNHBZYG32101343BW</v>
          </cell>
          <cell r="E263" t="str">
            <v>武汉钢铁有限公司</v>
          </cell>
          <cell r="F263" t="str">
            <v>武汉钢铁有限公司</v>
          </cell>
          <cell r="G263" t="str">
            <v>武钢7号高炉水渣转鼓设备</v>
          </cell>
          <cell r="H263">
            <v>628.28</v>
          </cell>
          <cell r="I263">
            <v>0.05</v>
          </cell>
          <cell r="J263">
            <v>31.414000000000001</v>
          </cell>
          <cell r="K263" t="str">
            <v>兰京泉</v>
          </cell>
          <cell r="L263" t="str">
            <v>中部大区</v>
          </cell>
          <cell r="M263">
            <v>44643</v>
          </cell>
          <cell r="N263">
            <v>44643</v>
          </cell>
          <cell r="O263">
            <v>44829</v>
          </cell>
          <cell r="P263" t="str">
            <v>20%预付，10%资料款，55%到
货，5%调试，10%质保</v>
          </cell>
          <cell r="Q263">
            <v>628.28</v>
          </cell>
          <cell r="R263" t="str">
            <v>已完工</v>
          </cell>
          <cell r="S263" t="str">
            <v>是</v>
          </cell>
          <cell r="T263">
            <v>44864</v>
          </cell>
          <cell r="U263">
            <v>44895</v>
          </cell>
          <cell r="V263">
            <v>45290</v>
          </cell>
          <cell r="W263" t="str">
            <v>否</v>
          </cell>
          <cell r="Y263">
            <v>0.9</v>
          </cell>
          <cell r="Z263">
            <v>565.452</v>
          </cell>
          <cell r="AA263">
            <v>544.88</v>
          </cell>
          <cell r="AB263">
            <v>0.86725663716814205</v>
          </cell>
          <cell r="AC263">
            <v>20.571999999999999</v>
          </cell>
        </row>
        <row r="264">
          <cell r="C264" t="str">
            <v>GH20220053-0</v>
          </cell>
          <cell r="D264" t="str">
            <v>22YP11-LX035</v>
          </cell>
          <cell r="E264" t="str">
            <v>湖北新冶钢特种材料有限公司</v>
          </cell>
          <cell r="F264" t="str">
            <v>湖北新冶钢特种材料有限公司</v>
          </cell>
          <cell r="G264" t="str">
            <v>新冶钢扁棒厂轧机机芯备件</v>
          </cell>
          <cell r="H264">
            <v>64</v>
          </cell>
          <cell r="J264">
            <v>0</v>
          </cell>
          <cell r="K264" t="str">
            <v>赵庭昊</v>
          </cell>
          <cell r="L264" t="str">
            <v>中部大区</v>
          </cell>
          <cell r="M264">
            <v>44678</v>
          </cell>
          <cell r="N264">
            <v>44678</v>
          </cell>
          <cell r="O264">
            <v>44861</v>
          </cell>
          <cell r="P264" t="str">
            <v>30%预付，30%发货，30%到货，
10%质保</v>
          </cell>
          <cell r="R264" t="str">
            <v>已完工</v>
          </cell>
          <cell r="S264" t="str">
            <v>是</v>
          </cell>
          <cell r="T264">
            <v>44956</v>
          </cell>
          <cell r="W264" t="str">
            <v>否</v>
          </cell>
          <cell r="Y264">
            <v>0.6</v>
          </cell>
          <cell r="Z264">
            <v>38.4</v>
          </cell>
          <cell r="AA264">
            <v>38.200000000000003</v>
          </cell>
          <cell r="AB264">
            <v>0.59687500000000004</v>
          </cell>
          <cell r="AC264">
            <v>0.19999999999999599</v>
          </cell>
        </row>
        <row r="265">
          <cell r="C265" t="str">
            <v>GH20220058-0</v>
          </cell>
          <cell r="D265" t="str">
            <v>GH20220058-0</v>
          </cell>
          <cell r="E265" t="str">
            <v>福建上井工业技术有限公司</v>
          </cell>
          <cell r="F265" t="str">
            <v>关丹联钢</v>
          </cell>
          <cell r="G265" t="str">
            <v>关丹联钢探尺等备件</v>
          </cell>
          <cell r="H265">
            <v>144.33199999999999</v>
          </cell>
          <cell r="I265">
            <v>0.19839999999999999</v>
          </cell>
          <cell r="J265">
            <v>28.635468800000002</v>
          </cell>
          <cell r="K265" t="str">
            <v>陈太均</v>
          </cell>
          <cell r="L265" t="str">
            <v>中部大区</v>
          </cell>
          <cell r="M265">
            <v>44690</v>
          </cell>
          <cell r="N265">
            <v>44690</v>
          </cell>
          <cell r="O265">
            <v>44824</v>
          </cell>
          <cell r="P265" t="str">
            <v>30%预付，70%发货</v>
          </cell>
          <cell r="Q265">
            <v>144.33199999999999</v>
          </cell>
          <cell r="R265" t="str">
            <v>已完工</v>
          </cell>
          <cell r="S265" t="str">
            <v>是</v>
          </cell>
          <cell r="W265" t="str">
            <v>否</v>
          </cell>
          <cell r="Y265">
            <v>1</v>
          </cell>
          <cell r="Z265">
            <v>144.33199999999999</v>
          </cell>
          <cell r="AA265">
            <v>144.33199999999999</v>
          </cell>
          <cell r="AB265">
            <v>1</v>
          </cell>
          <cell r="AC265">
            <v>0</v>
          </cell>
        </row>
        <row r="266">
          <cell r="C266" t="str">
            <v>GH20190114-1</v>
          </cell>
          <cell r="E266" t="str">
            <v>泸州鑫阳钒钛钢铁有限公司</v>
          </cell>
          <cell r="F266" t="str">
            <v>泸州鑫阳钒钛钢铁有限公司</v>
          </cell>
          <cell r="G266" t="str">
            <v>泸州鑫阳棒线材总承包工程设
备备件</v>
          </cell>
          <cell r="H266">
            <v>4067.1165999999998</v>
          </cell>
          <cell r="J266">
            <v>0</v>
          </cell>
          <cell r="K266" t="str">
            <v>陈太均</v>
          </cell>
          <cell r="L266" t="str">
            <v>中部大区</v>
          </cell>
          <cell r="M266">
            <v>44718</v>
          </cell>
          <cell r="N266">
            <v>44718</v>
          </cell>
          <cell r="O266">
            <v>46544</v>
          </cell>
          <cell r="P266" t="str">
            <v>20%预付，80%发货</v>
          </cell>
          <cell r="Q266">
            <v>0</v>
          </cell>
          <cell r="R266" t="str">
            <v>未完工</v>
          </cell>
          <cell r="S266" t="str">
            <v>否</v>
          </cell>
          <cell r="W266" t="str">
            <v>否</v>
          </cell>
          <cell r="Y266">
            <v>0</v>
          </cell>
          <cell r="Z266">
            <v>0</v>
          </cell>
          <cell r="AA266">
            <v>0</v>
          </cell>
          <cell r="AB266">
            <v>0</v>
          </cell>
          <cell r="AC266">
            <v>0</v>
          </cell>
        </row>
        <row r="267">
          <cell r="C267" t="str">
            <v>GH20220045-0</v>
          </cell>
          <cell r="D267" t="str">
            <v>WIN-CISDI-220216</v>
          </cell>
          <cell r="E267" t="str">
            <v>上海徽禾机械设备有限公司</v>
          </cell>
          <cell r="F267" t="str">
            <v>河北津西</v>
          </cell>
          <cell r="G267" t="str">
            <v>津西钢铁定尺机设备</v>
          </cell>
          <cell r="H267">
            <v>113</v>
          </cell>
          <cell r="I267">
            <v>0.5</v>
          </cell>
          <cell r="J267">
            <v>56.5</v>
          </cell>
          <cell r="K267" t="str">
            <v>兰京泉</v>
          </cell>
          <cell r="L267" t="str">
            <v>中部大区</v>
          </cell>
          <cell r="M267">
            <v>44645</v>
          </cell>
          <cell r="N267">
            <v>44645</v>
          </cell>
          <cell r="O267">
            <v>44814</v>
          </cell>
          <cell r="P267" t="str">
            <v>30%预付，40%发货，25%验收，
5%质保</v>
          </cell>
          <cell r="Q267">
            <v>113</v>
          </cell>
          <cell r="R267" t="str">
            <v>已完工</v>
          </cell>
          <cell r="S267" t="str">
            <v>是</v>
          </cell>
          <cell r="T267">
            <v>44925</v>
          </cell>
          <cell r="W267" t="str">
            <v>否</v>
          </cell>
          <cell r="Y267">
            <v>0.9</v>
          </cell>
          <cell r="Z267">
            <v>101.7</v>
          </cell>
          <cell r="AA267">
            <v>79.099999999999994</v>
          </cell>
          <cell r="AB267">
            <v>0.7</v>
          </cell>
          <cell r="AC267">
            <v>22.6</v>
          </cell>
        </row>
        <row r="268">
          <cell r="C268" t="str">
            <v>GH20220065-0</v>
          </cell>
          <cell r="D268" t="str">
            <v>2205HT00970</v>
          </cell>
          <cell r="E268" t="str">
            <v>欧冶工业品股份有限公司</v>
          </cell>
          <cell r="F268" t="str">
            <v>八钢</v>
          </cell>
          <cell r="G268" t="str">
            <v>八钢轧机</v>
          </cell>
          <cell r="H268">
            <v>667.71699999999998</v>
          </cell>
          <cell r="I268">
            <v>2.4E-2</v>
          </cell>
          <cell r="J268">
            <v>16.025207999999999</v>
          </cell>
          <cell r="K268" t="str">
            <v>兰京泉</v>
          </cell>
          <cell r="L268" t="str">
            <v>中部大区</v>
          </cell>
          <cell r="M268">
            <v>44689</v>
          </cell>
          <cell r="N268">
            <v>44689</v>
          </cell>
          <cell r="O268">
            <v>44880</v>
          </cell>
          <cell r="P268" t="str">
            <v>85%到货，15%质保</v>
          </cell>
          <cell r="Q268">
            <v>0</v>
          </cell>
          <cell r="R268" t="str">
            <v>已完工</v>
          </cell>
          <cell r="S268" t="str">
            <v>是</v>
          </cell>
          <cell r="T268">
            <v>45031</v>
          </cell>
          <cell r="W268" t="str">
            <v>否</v>
          </cell>
          <cell r="Y268">
            <v>0</v>
          </cell>
          <cell r="Z268">
            <v>0</v>
          </cell>
          <cell r="AA268">
            <v>0</v>
          </cell>
          <cell r="AB268">
            <v>0</v>
          </cell>
          <cell r="AC268">
            <v>0</v>
          </cell>
        </row>
        <row r="269">
          <cell r="C269" t="str">
            <v>GH20220072-0</v>
          </cell>
          <cell r="E269" t="str">
            <v>成都冶金实验厂有限公司</v>
          </cell>
          <cell r="F269" t="str">
            <v>成都冶金实验厂有限公司</v>
          </cell>
          <cell r="G269" t="str">
            <v>成实绿色智能装备200万吨钢
铁新材料项目离线备件补充协议（三）</v>
          </cell>
          <cell r="H269">
            <v>4848.5852000000004</v>
          </cell>
          <cell r="J269">
            <v>0</v>
          </cell>
          <cell r="K269" t="str">
            <v>陈太均</v>
          </cell>
          <cell r="L269" t="str">
            <v>中部大区</v>
          </cell>
          <cell r="M269">
            <v>44722</v>
          </cell>
          <cell r="N269">
            <v>44722</v>
          </cell>
          <cell r="O269">
            <v>44956</v>
          </cell>
          <cell r="P269" t="str">
            <v>20%预付，80%发货</v>
          </cell>
          <cell r="Q269">
            <v>0</v>
          </cell>
          <cell r="R269" t="str">
            <v>未完工</v>
          </cell>
          <cell r="S269" t="str">
            <v>否</v>
          </cell>
          <cell r="W269" t="str">
            <v>否</v>
          </cell>
          <cell r="Y269">
            <v>0</v>
          </cell>
          <cell r="Z269">
            <v>0</v>
          </cell>
          <cell r="AA269">
            <v>0</v>
          </cell>
          <cell r="AB269">
            <v>0</v>
          </cell>
          <cell r="AC269">
            <v>0</v>
          </cell>
        </row>
        <row r="270">
          <cell r="C270" t="str">
            <v>GH20220083-0</v>
          </cell>
          <cell r="D270" t="str">
            <v>2206HT10898</v>
          </cell>
          <cell r="E270" t="str">
            <v>湖南华菱涟源钢铁有限公司</v>
          </cell>
          <cell r="F270" t="str">
            <v>湖南华菱涟源钢铁有限公司</v>
          </cell>
          <cell r="G270" t="str">
            <v>涟钢模块轧机变速箱</v>
          </cell>
          <cell r="H270">
            <v>213.28</v>
          </cell>
          <cell r="I270">
            <v>0.09</v>
          </cell>
          <cell r="J270">
            <v>19.1952</v>
          </cell>
          <cell r="K270" t="str">
            <v>兰京泉</v>
          </cell>
          <cell r="L270" t="str">
            <v>中部大区</v>
          </cell>
          <cell r="M270">
            <v>44720</v>
          </cell>
          <cell r="N270">
            <v>44720</v>
          </cell>
          <cell r="O270">
            <v>44905</v>
          </cell>
          <cell r="P270" t="str">
            <v>30%预付，60%到货，10%质保</v>
          </cell>
          <cell r="Q270">
            <v>213.28</v>
          </cell>
          <cell r="R270" t="str">
            <v>已完工</v>
          </cell>
          <cell r="S270" t="str">
            <v>是</v>
          </cell>
          <cell r="T270">
            <v>44967</v>
          </cell>
          <cell r="W270" t="str">
            <v>否</v>
          </cell>
          <cell r="Y270">
            <v>0.9</v>
          </cell>
          <cell r="Z270">
            <v>191.952</v>
          </cell>
          <cell r="AA270">
            <v>190.168093</v>
          </cell>
          <cell r="AB270">
            <v>0.89163584489872505</v>
          </cell>
          <cell r="AC270">
            <v>1.7839069999999999</v>
          </cell>
        </row>
        <row r="271">
          <cell r="C271" t="str">
            <v>GH20220056-0</v>
          </cell>
          <cell r="D271" t="str">
            <v>2204HT08662
2204HT08664</v>
          </cell>
          <cell r="E271" t="str">
            <v>欧冶工业品股份有限公司</v>
          </cell>
          <cell r="F271" t="str">
            <v>新疆巴州钢铁</v>
          </cell>
          <cell r="G271" t="str">
            <v>新疆巴州钢铁减径机备件</v>
          </cell>
          <cell r="H271">
            <v>39.215285000000002</v>
          </cell>
          <cell r="J271">
            <v>0</v>
          </cell>
          <cell r="K271" t="str">
            <v>梁裕</v>
          </cell>
          <cell r="L271" t="str">
            <v>中部大区</v>
          </cell>
          <cell r="M271">
            <v>44678</v>
          </cell>
          <cell r="N271">
            <v>44678</v>
          </cell>
          <cell r="O271">
            <v>44875</v>
          </cell>
          <cell r="P271" t="str">
            <v>100%到货</v>
          </cell>
          <cell r="R271" t="str">
            <v>已完工</v>
          </cell>
          <cell r="S271" t="str">
            <v>否</v>
          </cell>
          <cell r="T271">
            <v>45042</v>
          </cell>
          <cell r="W271" t="str">
            <v>否</v>
          </cell>
          <cell r="Y271">
            <v>1</v>
          </cell>
          <cell r="Z271">
            <v>39.215285000000002</v>
          </cell>
          <cell r="AA271">
            <v>1.717204</v>
          </cell>
          <cell r="AB271">
            <v>4.3789150072478099E-2</v>
          </cell>
          <cell r="AC271">
            <v>37.498080999999999</v>
          </cell>
        </row>
        <row r="272">
          <cell r="C272" t="str">
            <v>GH20220091-0</v>
          </cell>
          <cell r="D272" t="str">
            <v>2207HT00413</v>
          </cell>
          <cell r="E272" t="str">
            <v>欧冶工业品股份有限公司</v>
          </cell>
          <cell r="F272" t="str">
            <v>新疆巴州钢铁</v>
          </cell>
          <cell r="G272" t="str">
            <v>巴州钢铁联轴器备件</v>
          </cell>
          <cell r="H272">
            <v>2.8288419999999999</v>
          </cell>
          <cell r="J272">
            <v>0</v>
          </cell>
          <cell r="K272" t="str">
            <v>梁裕</v>
          </cell>
          <cell r="L272" t="str">
            <v>中部大区</v>
          </cell>
          <cell r="M272">
            <v>44748</v>
          </cell>
          <cell r="N272">
            <v>44748</v>
          </cell>
          <cell r="O272">
            <v>44985</v>
          </cell>
          <cell r="P272" t="str">
            <v>100%到货</v>
          </cell>
          <cell r="R272" t="str">
            <v>已完工</v>
          </cell>
          <cell r="S272" t="str">
            <v>是</v>
          </cell>
          <cell r="W272" t="str">
            <v>否</v>
          </cell>
          <cell r="Y272">
            <v>1</v>
          </cell>
          <cell r="Z272">
            <v>2.8288419999999999</v>
          </cell>
          <cell r="AA272">
            <v>2.8288419999999999</v>
          </cell>
          <cell r="AB272">
            <v>1</v>
          </cell>
          <cell r="AC272">
            <v>0</v>
          </cell>
        </row>
        <row r="273">
          <cell r="C273" t="str">
            <v>CT20220233-0</v>
          </cell>
          <cell r="D273" t="str">
            <v>GQSD2022073
0-1</v>
          </cell>
          <cell r="E273" t="str">
            <v>广东广青金属压延有限公司</v>
          </cell>
          <cell r="F273" t="str">
            <v>广东广青金属压延有限公司</v>
          </cell>
          <cell r="G273" t="str">
            <v>广东广青3#退洗线主线设备</v>
          </cell>
          <cell r="H273">
            <v>3335</v>
          </cell>
          <cell r="J273">
            <v>0</v>
          </cell>
          <cell r="K273" t="str">
            <v>陈太均</v>
          </cell>
          <cell r="L273" t="str">
            <v>中部大区</v>
          </cell>
          <cell r="M273">
            <v>44774</v>
          </cell>
          <cell r="N273">
            <v>44774</v>
          </cell>
          <cell r="O273">
            <v>45058</v>
          </cell>
          <cell r="P273" t="str">
            <v>30%预付，30%发货，10%到货，
20%调试，10%质保</v>
          </cell>
          <cell r="Q273">
            <v>2001</v>
          </cell>
          <cell r="R273" t="str">
            <v>已完工</v>
          </cell>
          <cell r="S273" t="str">
            <v>是</v>
          </cell>
          <cell r="W273" t="str">
            <v>否</v>
          </cell>
          <cell r="Y273">
            <v>0.7</v>
          </cell>
          <cell r="Z273">
            <v>2334.5</v>
          </cell>
          <cell r="AA273">
            <v>2001</v>
          </cell>
          <cell r="AB273">
            <v>0.6</v>
          </cell>
          <cell r="AC273">
            <v>333.5</v>
          </cell>
        </row>
        <row r="274">
          <cell r="C274" t="str">
            <v>GH20220092-0</v>
          </cell>
          <cell r="D274" t="str">
            <v>DNBJ220804020</v>
          </cell>
          <cell r="E274" t="str">
            <v>江苏徐钢钢铁集团有限公司</v>
          </cell>
          <cell r="F274" t="str">
            <v>江苏徐钢钢铁集团有限公司</v>
          </cell>
          <cell r="G274" t="str">
            <v>徐钢三期轧钢模块轧机辊箱及短应力线轧机备件</v>
          </cell>
          <cell r="H274">
            <v>200</v>
          </cell>
          <cell r="J274">
            <v>0</v>
          </cell>
          <cell r="K274" t="str">
            <v>赵庭昊</v>
          </cell>
          <cell r="L274" t="str">
            <v>中部大区</v>
          </cell>
          <cell r="M274">
            <v>44777</v>
          </cell>
          <cell r="N274">
            <v>44777</v>
          </cell>
          <cell r="O274">
            <v>44956</v>
          </cell>
          <cell r="P274" t="str">
            <v>30%预付，70%发货</v>
          </cell>
          <cell r="Q274">
            <v>200</v>
          </cell>
          <cell r="R274" t="str">
            <v>已完工</v>
          </cell>
          <cell r="S274" t="str">
            <v>是</v>
          </cell>
          <cell r="W274" t="str">
            <v>否</v>
          </cell>
          <cell r="Y274">
            <v>1</v>
          </cell>
          <cell r="Z274">
            <v>200</v>
          </cell>
          <cell r="AA274">
            <v>160.22621000000001</v>
          </cell>
          <cell r="AB274">
            <v>0.80113104999999996</v>
          </cell>
          <cell r="AC274">
            <v>39.773789999999998</v>
          </cell>
        </row>
        <row r="275">
          <cell r="C275" t="str">
            <v>GH20220090-0</v>
          </cell>
          <cell r="D275" t="str">
            <v>SYJG2021001</v>
          </cell>
          <cell r="E275" t="str">
            <v>江苏申源集团有限公司</v>
          </cell>
          <cell r="F275" t="str">
            <v>江苏申源集团有限公司</v>
          </cell>
          <cell r="G275" t="str">
            <v>江苏申源新建高线新增夹送辊
及活套</v>
          </cell>
          <cell r="H275">
            <v>54</v>
          </cell>
          <cell r="J275">
            <v>0</v>
          </cell>
          <cell r="K275" t="str">
            <v>赵庭昊</v>
          </cell>
          <cell r="L275" t="str">
            <v>中部大区</v>
          </cell>
          <cell r="M275">
            <v>44755</v>
          </cell>
          <cell r="N275">
            <v>44755</v>
          </cell>
          <cell r="O275">
            <v>44925</v>
          </cell>
          <cell r="P275" t="str">
            <v>30%预付，70%发货</v>
          </cell>
          <cell r="R275" t="str">
            <v>已完工</v>
          </cell>
          <cell r="S275" t="str">
            <v>是</v>
          </cell>
          <cell r="W275" t="str">
            <v>否</v>
          </cell>
          <cell r="Y275">
            <v>1</v>
          </cell>
          <cell r="Z275">
            <v>54</v>
          </cell>
          <cell r="AA275">
            <v>16.2</v>
          </cell>
          <cell r="AB275">
            <v>0.3</v>
          </cell>
          <cell r="AC275">
            <v>37.799999999999997</v>
          </cell>
        </row>
        <row r="276">
          <cell r="C276" t="str">
            <v>GH20220094-0</v>
          </cell>
          <cell r="D276">
            <v>32022076060</v>
          </cell>
          <cell r="E276" t="str">
            <v>首钢长治钢铁有限公司</v>
          </cell>
          <cell r="F276" t="str">
            <v>首钢长治钢铁有限公司</v>
          </cell>
          <cell r="G276" t="str">
            <v>首钢长治轧钢辊道装配等备件</v>
          </cell>
          <cell r="H276">
            <v>43.199399999999997</v>
          </cell>
          <cell r="J276">
            <v>0</v>
          </cell>
          <cell r="K276" t="str">
            <v>兰京泉</v>
          </cell>
          <cell r="L276" t="str">
            <v>中部大区</v>
          </cell>
          <cell r="M276">
            <v>44785</v>
          </cell>
          <cell r="N276">
            <v>44785</v>
          </cell>
          <cell r="O276">
            <v>44926</v>
          </cell>
          <cell r="P276" t="str">
            <v>100%到货</v>
          </cell>
          <cell r="Q276">
            <v>0</v>
          </cell>
          <cell r="R276" t="str">
            <v>未完工</v>
          </cell>
          <cell r="S276" t="str">
            <v>部分发货</v>
          </cell>
          <cell r="W276" t="str">
            <v>否</v>
          </cell>
          <cell r="Y276">
            <v>0</v>
          </cell>
          <cell r="Z276">
            <v>0</v>
          </cell>
          <cell r="AA276">
            <v>0</v>
          </cell>
          <cell r="AB276">
            <v>0</v>
          </cell>
          <cell r="AC276">
            <v>0</v>
          </cell>
        </row>
        <row r="277">
          <cell r="C277" t="str">
            <v>GH20220103-0</v>
          </cell>
          <cell r="D277" t="str">
            <v>22ZYSD0909MV33</v>
          </cell>
          <cell r="E277" t="str">
            <v>烟台鲁宝钢管有限责任公司</v>
          </cell>
          <cell r="F277" t="str">
            <v>烟台鲁宝钢管有限责任公司</v>
          </cell>
          <cell r="G277" t="str">
            <v>烟台鲁宝毛管横移小车改造</v>
          </cell>
          <cell r="H277">
            <v>197.999956</v>
          </cell>
          <cell r="I277">
            <v>0.19189999999999999</v>
          </cell>
          <cell r="J277">
            <v>37.996191556399999</v>
          </cell>
          <cell r="K277" t="str">
            <v>邓蔚</v>
          </cell>
          <cell r="L277" t="str">
            <v>中部大区</v>
          </cell>
          <cell r="M277">
            <v>44830</v>
          </cell>
          <cell r="N277">
            <v>44830</v>
          </cell>
          <cell r="O277">
            <v>44895</v>
          </cell>
          <cell r="P277" t="str">
            <v>20%预付款，10%图纸款，30%到
货款，30%考核款，10%质保</v>
          </cell>
          <cell r="Q277">
            <v>197.999956</v>
          </cell>
          <cell r="R277" t="str">
            <v>已完工</v>
          </cell>
          <cell r="S277" t="str">
            <v>是</v>
          </cell>
          <cell r="T277">
            <v>44931</v>
          </cell>
          <cell r="V277">
            <v>45296</v>
          </cell>
          <cell r="W277" t="str">
            <v>否</v>
          </cell>
          <cell r="Y277">
            <v>0.65</v>
          </cell>
          <cell r="Z277">
            <v>128.69997140000001</v>
          </cell>
          <cell r="AA277">
            <v>127.91147599999999</v>
          </cell>
          <cell r="AB277">
            <v>0.64601769911504403</v>
          </cell>
          <cell r="AC277">
            <v>0</v>
          </cell>
        </row>
        <row r="278">
          <cell r="C278" t="str">
            <v>GH20220096-0</v>
          </cell>
          <cell r="D278" t="str">
            <v>2208HT00406</v>
          </cell>
          <cell r="E278" t="str">
            <v>欧冶工业品股份有限公司</v>
          </cell>
          <cell r="F278" t="str">
            <v>八钢</v>
          </cell>
          <cell r="G278" t="str">
            <v>八钢结晶器振动框架等备件</v>
          </cell>
          <cell r="H278">
            <v>71.415999999999997</v>
          </cell>
          <cell r="I278">
            <v>0.15190000000000001</v>
          </cell>
          <cell r="J278">
            <v>10.8480904</v>
          </cell>
          <cell r="K278" t="str">
            <v>兰京泉</v>
          </cell>
          <cell r="L278" t="str">
            <v>中部大区</v>
          </cell>
          <cell r="M278">
            <v>44774</v>
          </cell>
          <cell r="N278">
            <v>44774</v>
          </cell>
          <cell r="O278">
            <v>44895</v>
          </cell>
          <cell r="P278" t="str">
            <v>100%到货</v>
          </cell>
          <cell r="Q278">
            <v>71.415999999999997</v>
          </cell>
          <cell r="R278" t="str">
            <v>已完工</v>
          </cell>
          <cell r="S278" t="str">
            <v>是</v>
          </cell>
          <cell r="T278">
            <v>45015</v>
          </cell>
          <cell r="W278" t="str">
            <v>否</v>
          </cell>
          <cell r="Y278">
            <v>1</v>
          </cell>
          <cell r="Z278">
            <v>71.415999999999997</v>
          </cell>
          <cell r="AA278">
            <v>71.415999999999997</v>
          </cell>
          <cell r="AB278">
            <v>1</v>
          </cell>
          <cell r="AC278">
            <v>0</v>
          </cell>
        </row>
        <row r="279">
          <cell r="C279" t="str">
            <v>GH20220095-0</v>
          </cell>
          <cell r="D279" t="str">
            <v>2207HT07131</v>
          </cell>
          <cell r="E279" t="str">
            <v>欧冶工业品股份有限公司</v>
          </cell>
          <cell r="F279" t="str">
            <v>梅钢</v>
          </cell>
          <cell r="G279" t="str">
            <v>梅钢转炉下悬挂销轴备件</v>
          </cell>
          <cell r="H279">
            <v>3.5143</v>
          </cell>
          <cell r="I279">
            <v>0.3347</v>
          </cell>
          <cell r="J279">
            <v>1.1762362099999999</v>
          </cell>
          <cell r="K279" t="str">
            <v>兰京泉</v>
          </cell>
          <cell r="L279" t="str">
            <v>中部大区</v>
          </cell>
          <cell r="M279">
            <v>44768</v>
          </cell>
          <cell r="N279">
            <v>44768</v>
          </cell>
          <cell r="O279">
            <v>44860</v>
          </cell>
          <cell r="P279" t="str">
            <v>100%到货</v>
          </cell>
          <cell r="Q279">
            <v>3.5143</v>
          </cell>
          <cell r="R279" t="str">
            <v>已完工</v>
          </cell>
          <cell r="S279" t="str">
            <v>是</v>
          </cell>
          <cell r="T279">
            <v>44941</v>
          </cell>
          <cell r="W279" t="str">
            <v>否</v>
          </cell>
          <cell r="Y279">
            <v>1</v>
          </cell>
          <cell r="Z279">
            <v>3.5143</v>
          </cell>
          <cell r="AA279">
            <v>3.5143</v>
          </cell>
          <cell r="AB279">
            <v>1</v>
          </cell>
          <cell r="AC279">
            <v>0</v>
          </cell>
        </row>
        <row r="280">
          <cell r="C280" t="str">
            <v>GH20220102-0</v>
          </cell>
          <cell r="D280" t="str">
            <v>2208HT00416</v>
          </cell>
          <cell r="E280" t="str">
            <v>欧冶工业品股份有限公司</v>
          </cell>
          <cell r="F280" t="str">
            <v>八钢</v>
          </cell>
          <cell r="G280" t="str">
            <v>八钢引锭杆传动装配备件</v>
          </cell>
          <cell r="H280">
            <v>15.141999999999999</v>
          </cell>
          <cell r="I280">
            <v>0.23719999999999999</v>
          </cell>
          <cell r="J280">
            <v>3.5916823999999998</v>
          </cell>
          <cell r="K280" t="str">
            <v>兰京泉</v>
          </cell>
          <cell r="L280" t="str">
            <v>中部大区</v>
          </cell>
          <cell r="M280">
            <v>44774</v>
          </cell>
          <cell r="N280">
            <v>44774</v>
          </cell>
          <cell r="O280">
            <v>44925</v>
          </cell>
          <cell r="P280" t="str">
            <v>100%到货</v>
          </cell>
          <cell r="Q280">
            <v>15.141999999999999</v>
          </cell>
          <cell r="R280" t="str">
            <v>已完工</v>
          </cell>
          <cell r="S280" t="str">
            <v>是</v>
          </cell>
          <cell r="T280">
            <v>44995</v>
          </cell>
          <cell r="W280" t="str">
            <v>否</v>
          </cell>
          <cell r="Y280">
            <v>1</v>
          </cell>
          <cell r="Z280">
            <v>15.141999999999999</v>
          </cell>
          <cell r="AA280">
            <v>15.141999999999999</v>
          </cell>
          <cell r="AB280">
            <v>1</v>
          </cell>
          <cell r="AC280">
            <v>0</v>
          </cell>
        </row>
        <row r="281">
          <cell r="C281" t="str">
            <v>GH20220105-0</v>
          </cell>
          <cell r="E281" t="str">
            <v>福建上井工业技术有限公司</v>
          </cell>
          <cell r="F281" t="str">
            <v>关丹联钢</v>
          </cell>
          <cell r="G281" t="str">
            <v>关丹联钢450轧机本体备件等</v>
          </cell>
          <cell r="H281">
            <v>131.07</v>
          </cell>
          <cell r="I281">
            <v>0.1784</v>
          </cell>
          <cell r="J281">
            <v>23.382888000000001</v>
          </cell>
          <cell r="K281" t="str">
            <v>陈太均</v>
          </cell>
          <cell r="L281" t="str">
            <v>中部大区</v>
          </cell>
          <cell r="M281">
            <v>44824</v>
          </cell>
          <cell r="N281">
            <v>44824</v>
          </cell>
          <cell r="O281">
            <v>44977</v>
          </cell>
          <cell r="P281" t="str">
            <v>30%预付，70%发货</v>
          </cell>
          <cell r="Q281">
            <v>131.07</v>
          </cell>
          <cell r="R281" t="str">
            <v>已完工</v>
          </cell>
          <cell r="S281" t="str">
            <v>是</v>
          </cell>
          <cell r="W281" t="str">
            <v>否</v>
          </cell>
          <cell r="Y281">
            <v>1</v>
          </cell>
          <cell r="Z281">
            <v>131.07</v>
          </cell>
          <cell r="AA281">
            <v>131.07</v>
          </cell>
          <cell r="AB281">
            <v>1</v>
          </cell>
          <cell r="AC281">
            <v>0</v>
          </cell>
        </row>
        <row r="282">
          <cell r="C282" t="str">
            <v>GH20220101-0</v>
          </cell>
          <cell r="D282" t="str">
            <v>20220831-01</v>
          </cell>
          <cell r="E282" t="str">
            <v>福建群峰投资有限公司</v>
          </cell>
          <cell r="F282" t="str">
            <v>泰国钢铁</v>
          </cell>
          <cell r="G282" t="str">
            <v>泰国钢铁（群峰）模块轧机备件</v>
          </cell>
          <cell r="H282">
            <v>100</v>
          </cell>
          <cell r="I282">
            <v>-5.9299999999999999E-2</v>
          </cell>
          <cell r="J282">
            <v>-5.93</v>
          </cell>
          <cell r="K282" t="str">
            <v>赵庭昊</v>
          </cell>
          <cell r="L282" t="str">
            <v>中部大区</v>
          </cell>
          <cell r="M282">
            <v>44804</v>
          </cell>
          <cell r="N282">
            <v>44804</v>
          </cell>
          <cell r="O282">
            <v>44962</v>
          </cell>
          <cell r="P282" t="str">
            <v>30%预付，60%发货，10%质保</v>
          </cell>
          <cell r="R282" t="str">
            <v>已完工</v>
          </cell>
          <cell r="S282" t="str">
            <v>否</v>
          </cell>
          <cell r="T282">
            <v>45040</v>
          </cell>
          <cell r="V282">
            <v>45589</v>
          </cell>
          <cell r="W282" t="str">
            <v>否</v>
          </cell>
          <cell r="Y282">
            <v>0.9</v>
          </cell>
          <cell r="Z282">
            <v>90</v>
          </cell>
          <cell r="AA282">
            <v>90</v>
          </cell>
          <cell r="AB282">
            <v>0.9</v>
          </cell>
          <cell r="AC282">
            <v>0</v>
          </cell>
        </row>
        <row r="283">
          <cell r="C283" t="str">
            <v>GH20220088-0</v>
          </cell>
          <cell r="D283" t="str">
            <v>YU19010447-E</v>
          </cell>
          <cell r="E283" t="str">
            <v>烨联钢铁股份有限公司</v>
          </cell>
          <cell r="F283" t="str">
            <v>烨联钢铁股份有限公司</v>
          </cell>
          <cell r="G283" t="str">
            <v>台湾烨联1750飞剪设备</v>
          </cell>
          <cell r="H283">
            <v>545.1</v>
          </cell>
          <cell r="I283">
            <v>0.29720000000000002</v>
          </cell>
          <cell r="J283">
            <v>162.00371999999999</v>
          </cell>
          <cell r="K283" t="str">
            <v>邓蔚</v>
          </cell>
          <cell r="L283" t="str">
            <v>中部大区</v>
          </cell>
          <cell r="M283">
            <v>44812</v>
          </cell>
          <cell r="N283">
            <v>44812</v>
          </cell>
          <cell r="O283">
            <v>45158</v>
          </cell>
          <cell r="P283" t="str">
            <v>20%预付，50%发货，25%安装调试，5%竣工验收</v>
          </cell>
          <cell r="R283" t="str">
            <v>未完工</v>
          </cell>
          <cell r="S283" t="str">
            <v>否</v>
          </cell>
          <cell r="W283" t="str">
            <v>否</v>
          </cell>
          <cell r="Y283">
            <v>0.2</v>
          </cell>
          <cell r="Z283">
            <v>109.02</v>
          </cell>
          <cell r="AA283">
            <v>110.9</v>
          </cell>
          <cell r="AB283">
            <v>0.20344890845716401</v>
          </cell>
          <cell r="AC283">
            <v>0</v>
          </cell>
        </row>
        <row r="284">
          <cell r="C284" t="str">
            <v>GH20220111-0</v>
          </cell>
          <cell r="D284" t="str">
            <v>2022-10-02-12-04</v>
          </cell>
          <cell r="E284" t="str">
            <v>福建大东海实业集团有限公司</v>
          </cell>
          <cell r="F284" t="str">
            <v>福建大东海实业集团有限公司</v>
          </cell>
          <cell r="G284" t="str">
            <v>福建大东海二期炼钢3#转炉本体</v>
          </cell>
          <cell r="H284">
            <v>1250</v>
          </cell>
          <cell r="I284">
            <v>7.0000000000000007E-2</v>
          </cell>
          <cell r="J284">
            <v>87.5</v>
          </cell>
          <cell r="K284" t="str">
            <v>赵庭昊</v>
          </cell>
          <cell r="L284" t="str">
            <v>中部大区</v>
          </cell>
          <cell r="M284">
            <v>44847</v>
          </cell>
          <cell r="N284">
            <v>44847</v>
          </cell>
          <cell r="O284">
            <v>45022</v>
          </cell>
          <cell r="P284" t="str">
            <v>30%预付，40%发货，20%调试，
10%质保</v>
          </cell>
          <cell r="R284" t="str">
            <v>部分完工</v>
          </cell>
          <cell r="S284" t="str">
            <v>部分发货</v>
          </cell>
          <cell r="W284" t="str">
            <v>否</v>
          </cell>
          <cell r="Y284">
            <v>0.7</v>
          </cell>
          <cell r="Z284">
            <v>875</v>
          </cell>
          <cell r="AA284">
            <v>875</v>
          </cell>
          <cell r="AB284">
            <v>0.7</v>
          </cell>
          <cell r="AC284">
            <v>0</v>
          </cell>
        </row>
        <row r="285">
          <cell r="C285" t="str">
            <v>GH20220119-0</v>
          </cell>
          <cell r="E285" t="str">
            <v>福建长冶供应链管理有限公司</v>
          </cell>
          <cell r="F285" t="str">
            <v>广西盛隆</v>
          </cell>
          <cell r="G285" t="str">
            <v>广西盛隆连铸液压振动配件</v>
          </cell>
          <cell r="H285">
            <v>7.9219999999999997</v>
          </cell>
          <cell r="I285">
            <v>0.19950000000000001</v>
          </cell>
          <cell r="J285">
            <v>1.5804389999999999</v>
          </cell>
          <cell r="K285" t="str">
            <v>陈太均</v>
          </cell>
          <cell r="L285" t="str">
            <v>中部大区</v>
          </cell>
          <cell r="M285">
            <v>44861</v>
          </cell>
          <cell r="N285">
            <v>44861</v>
          </cell>
          <cell r="O285">
            <v>45017</v>
          </cell>
          <cell r="P285" t="str">
            <v>30%预付，70%发货</v>
          </cell>
          <cell r="Q285">
            <v>7.9219999999999997</v>
          </cell>
          <cell r="R285" t="str">
            <v>已完工</v>
          </cell>
          <cell r="S285" t="str">
            <v>是</v>
          </cell>
          <cell r="W285" t="str">
            <v>否</v>
          </cell>
          <cell r="X285" t="str">
            <v>进行中</v>
          </cell>
          <cell r="Y285">
            <v>1</v>
          </cell>
          <cell r="Z285">
            <v>7.9219999999999997</v>
          </cell>
          <cell r="AA285">
            <v>7.9219999999999997</v>
          </cell>
          <cell r="AB285">
            <v>1</v>
          </cell>
          <cell r="AC285">
            <v>0</v>
          </cell>
        </row>
        <row r="286">
          <cell r="C286" t="str">
            <v>GH20220118-0</v>
          </cell>
          <cell r="D286" t="str">
            <v>CDRYS22021020-1</v>
          </cell>
          <cell r="E286" t="str">
            <v>四川瑞运顺机电设备有限公司</v>
          </cell>
          <cell r="F286" t="str">
            <v>泸州鑫阳</v>
          </cell>
          <cell r="G286" t="str">
            <v>泸州鑫阳350轧机本体及250
辊箱备件</v>
          </cell>
          <cell r="H286">
            <v>175</v>
          </cell>
          <cell r="I286">
            <v>0.17949999999999999</v>
          </cell>
          <cell r="J286">
            <v>31.412500000000001</v>
          </cell>
          <cell r="K286" t="str">
            <v>陈太均</v>
          </cell>
          <cell r="L286" t="str">
            <v>中部大区</v>
          </cell>
          <cell r="M286">
            <v>44854</v>
          </cell>
          <cell r="N286">
            <v>44854</v>
          </cell>
          <cell r="O286">
            <v>45017</v>
          </cell>
          <cell r="P286" t="str">
            <v>30%预付，65%发货，5%质保</v>
          </cell>
          <cell r="Q286">
            <v>40</v>
          </cell>
          <cell r="R286" t="str">
            <v>未完工</v>
          </cell>
          <cell r="S286" t="str">
            <v>否</v>
          </cell>
          <cell r="W286" t="str">
            <v>否</v>
          </cell>
          <cell r="X286" t="str">
            <v>进行中</v>
          </cell>
          <cell r="Y286">
            <v>0.46</v>
          </cell>
          <cell r="Z286">
            <v>80.5</v>
          </cell>
          <cell r="AA286">
            <v>80.5</v>
          </cell>
          <cell r="AB286">
            <v>0.46</v>
          </cell>
          <cell r="AC286">
            <v>0</v>
          </cell>
        </row>
        <row r="287">
          <cell r="C287" t="str">
            <v>GH20220107-0</v>
          </cell>
          <cell r="D287" t="str">
            <v>BZGT2022-001</v>
          </cell>
          <cell r="E287" t="str">
            <v>中钢集团邢台机械轧辊有限公司</v>
          </cell>
          <cell r="F287" t="str">
            <v>巴州钢铁</v>
          </cell>
          <cell r="G287" t="str">
            <v>巴州钢铁导卫梁修复项目</v>
          </cell>
          <cell r="H287">
            <v>29.922000000000001</v>
          </cell>
          <cell r="I287">
            <v>0.1</v>
          </cell>
          <cell r="J287">
            <v>2.9922</v>
          </cell>
          <cell r="K287" t="str">
            <v>梁裕</v>
          </cell>
          <cell r="L287" t="str">
            <v>中部大区</v>
          </cell>
          <cell r="M287">
            <v>44805</v>
          </cell>
          <cell r="N287">
            <v>44805</v>
          </cell>
          <cell r="O287">
            <v>44975</v>
          </cell>
          <cell r="P287" t="str">
            <v>90%验收，10%质保</v>
          </cell>
          <cell r="R287" t="str">
            <v>未完工</v>
          </cell>
          <cell r="S287" t="str">
            <v>否</v>
          </cell>
          <cell r="W287" t="str">
            <v>否</v>
          </cell>
          <cell r="X287" t="str">
            <v>进行中</v>
          </cell>
          <cell r="Y287">
            <v>0</v>
          </cell>
          <cell r="Z287">
            <v>0</v>
          </cell>
          <cell r="AA287">
            <v>0</v>
          </cell>
          <cell r="AB287">
            <v>0</v>
          </cell>
          <cell r="AC287">
            <v>0</v>
          </cell>
        </row>
        <row r="288">
          <cell r="C288" t="str">
            <v>GH20220115-0</v>
          </cell>
          <cell r="D288" t="str">
            <v>供字-2022-10
-02-12-05</v>
          </cell>
          <cell r="E288" t="str">
            <v>福建大东海实业集团有限公司</v>
          </cell>
          <cell r="F288" t="str">
            <v>福建大东海实业集团有限公司</v>
          </cell>
          <cell r="G288" t="str">
            <v>福建大东海二期氧枪3#氧枪装置</v>
          </cell>
          <cell r="H288">
            <v>305</v>
          </cell>
          <cell r="I288">
            <v>0.14000000000000001</v>
          </cell>
          <cell r="J288">
            <v>42.7</v>
          </cell>
          <cell r="K288" t="str">
            <v>赵庭昊</v>
          </cell>
          <cell r="L288" t="str">
            <v>中部大区</v>
          </cell>
          <cell r="M288">
            <v>44860</v>
          </cell>
          <cell r="N288">
            <v>44860</v>
          </cell>
          <cell r="O288">
            <v>45069</v>
          </cell>
          <cell r="P288" t="str">
            <v>30%预付，40%发货，20%调试，
10%质保</v>
          </cell>
          <cell r="R288" t="str">
            <v>未完工</v>
          </cell>
          <cell r="S288" t="str">
            <v>否</v>
          </cell>
          <cell r="W288" t="str">
            <v>否</v>
          </cell>
          <cell r="X288" t="str">
            <v>进行中</v>
          </cell>
          <cell r="Y288">
            <v>0.3</v>
          </cell>
          <cell r="Z288">
            <v>91.5</v>
          </cell>
          <cell r="AA288">
            <v>91.5</v>
          </cell>
          <cell r="AB288">
            <v>0.3</v>
          </cell>
          <cell r="AC288">
            <v>0</v>
          </cell>
        </row>
        <row r="289">
          <cell r="C289" t="str">
            <v>GH20220123-0</v>
          </cell>
          <cell r="D289" t="str">
            <v>22CNHBZYG32104659BW</v>
          </cell>
          <cell r="E289" t="str">
            <v>武汉钢铁有限公司</v>
          </cell>
          <cell r="F289" t="str">
            <v>武汉钢铁有限公司</v>
          </cell>
          <cell r="G289" t="str">
            <v>武钢高线改造轧机区设备</v>
          </cell>
          <cell r="H289">
            <v>5215.0520399999996</v>
          </cell>
          <cell r="I289">
            <v>0.17280000000000001</v>
          </cell>
          <cell r="J289">
            <v>901.16099251200001</v>
          </cell>
          <cell r="K289" t="str">
            <v>兰京泉</v>
          </cell>
          <cell r="L289" t="str">
            <v>中部大区</v>
          </cell>
          <cell r="M289">
            <v>44863</v>
          </cell>
          <cell r="N289">
            <v>44863</v>
          </cell>
          <cell r="O289">
            <v>45137</v>
          </cell>
          <cell r="P289" t="str">
            <v>20%预付，10%进度，55%到
货，5%调试，10%质保</v>
          </cell>
          <cell r="R289" t="str">
            <v>未完工</v>
          </cell>
          <cell r="S289" t="str">
            <v>否</v>
          </cell>
          <cell r="W289" t="str">
            <v>否</v>
          </cell>
          <cell r="Y289">
            <v>0.2</v>
          </cell>
          <cell r="Z289">
            <v>923.01806017699096</v>
          </cell>
          <cell r="AA289">
            <v>923.01805999999999</v>
          </cell>
          <cell r="AB289">
            <v>0.17699115040853899</v>
          </cell>
          <cell r="AC289">
            <v>1.7699119325698099E-7</v>
          </cell>
        </row>
        <row r="290">
          <cell r="C290" t="str">
            <v>GH20220109-0</v>
          </cell>
          <cell r="D290" t="str">
            <v>备件N：22-10031</v>
          </cell>
          <cell r="E290" t="str">
            <v>江苏长强钢铁有限公司</v>
          </cell>
          <cell r="F290" t="str">
            <v>江苏长强钢铁有限公司</v>
          </cell>
          <cell r="G290" t="str">
            <v>江苏长强550轧机导卫座备件</v>
          </cell>
          <cell r="H290">
            <v>6.2</v>
          </cell>
          <cell r="I290">
            <v>0.14749999999999999</v>
          </cell>
          <cell r="J290">
            <v>0.91449999999999998</v>
          </cell>
          <cell r="K290" t="str">
            <v>兰京泉</v>
          </cell>
          <cell r="L290" t="str">
            <v>中部大区</v>
          </cell>
          <cell r="M290">
            <v>44820</v>
          </cell>
          <cell r="N290">
            <v>44820</v>
          </cell>
          <cell r="O290">
            <v>44941</v>
          </cell>
          <cell r="P290" t="str">
            <v>60%预付，30%到货，10%质保</v>
          </cell>
          <cell r="Q290">
            <v>0</v>
          </cell>
          <cell r="R290" t="str">
            <v>已完工</v>
          </cell>
          <cell r="S290" t="str">
            <v>是</v>
          </cell>
          <cell r="T290">
            <v>45010</v>
          </cell>
          <cell r="W290" t="str">
            <v>否</v>
          </cell>
          <cell r="Y290">
            <v>1</v>
          </cell>
          <cell r="Z290">
            <v>6.2</v>
          </cell>
          <cell r="AA290">
            <v>3.72</v>
          </cell>
          <cell r="AB290">
            <v>0.6</v>
          </cell>
          <cell r="AC290">
            <v>2.48</v>
          </cell>
        </row>
        <row r="291">
          <cell r="C291" t="str">
            <v>GH20220112-0</v>
          </cell>
          <cell r="D291" t="str">
            <v>SHTG-WZB-MM-BZG-202210-0412</v>
          </cell>
          <cell r="E291" t="str">
            <v>石横特钢集团有限公司</v>
          </cell>
          <cell r="F291" t="str">
            <v>石横特钢集团有限公司</v>
          </cell>
          <cell r="G291" t="str">
            <v>石横特钢轧机轴承座等备件</v>
          </cell>
          <cell r="H291">
            <v>15.54</v>
          </cell>
          <cell r="I291">
            <v>0.28999999999999998</v>
          </cell>
          <cell r="J291">
            <v>4.5065999999999997</v>
          </cell>
          <cell r="K291" t="str">
            <v>邓蔚</v>
          </cell>
          <cell r="L291" t="str">
            <v>中部大区</v>
          </cell>
          <cell r="M291">
            <v>44851</v>
          </cell>
          <cell r="N291">
            <v>44851</v>
          </cell>
          <cell r="O291">
            <v>45000</v>
          </cell>
          <cell r="P291" t="str">
            <v>90%到货，10%质保</v>
          </cell>
          <cell r="Q291">
            <v>15.54</v>
          </cell>
          <cell r="R291" t="str">
            <v>已完工</v>
          </cell>
          <cell r="S291" t="str">
            <v>是</v>
          </cell>
          <cell r="T291">
            <v>45051</v>
          </cell>
          <cell r="W291" t="str">
            <v>否</v>
          </cell>
          <cell r="Y291">
            <v>0</v>
          </cell>
          <cell r="Z291">
            <v>0</v>
          </cell>
          <cell r="AA291">
            <v>0</v>
          </cell>
          <cell r="AB291">
            <v>0</v>
          </cell>
          <cell r="AC291">
            <v>0</v>
          </cell>
        </row>
        <row r="292">
          <cell r="C292" t="str">
            <v>GH20190114-0</v>
          </cell>
          <cell r="E292" t="str">
            <v>泸州鑫阳钒钛钢铁有限公司</v>
          </cell>
          <cell r="F292" t="str">
            <v>泸州鑫阳钒钛钢铁有限
公司</v>
          </cell>
          <cell r="G292" t="str">
            <v>泸州鑫阳线棒材总承包
工程-竣工结算书增补</v>
          </cell>
          <cell r="H292">
            <v>255.11895999999999</v>
          </cell>
          <cell r="I292">
            <v>7.0000000000000007E-2</v>
          </cell>
          <cell r="J292">
            <v>17.858327200000002</v>
          </cell>
          <cell r="K292" t="str">
            <v>陈太均</v>
          </cell>
          <cell r="L292" t="str">
            <v>中部大区</v>
          </cell>
          <cell r="M292">
            <v>44902</v>
          </cell>
          <cell r="N292">
            <v>44902</v>
          </cell>
          <cell r="O292">
            <v>44915</v>
          </cell>
          <cell r="P292" t="str">
            <v>100%调试</v>
          </cell>
          <cell r="Q292">
            <v>0</v>
          </cell>
          <cell r="R292" t="str">
            <v>已完工</v>
          </cell>
          <cell r="S292" t="str">
            <v>是</v>
          </cell>
          <cell r="W292" t="str">
            <v>是</v>
          </cell>
          <cell r="X292" t="str">
            <v>完成</v>
          </cell>
          <cell r="Y292">
            <v>1</v>
          </cell>
          <cell r="Z292">
            <v>255.11895999999999</v>
          </cell>
          <cell r="AA292">
            <v>0</v>
          </cell>
          <cell r="AB292">
            <v>0</v>
          </cell>
          <cell r="AC292">
            <v>255.11895999999999</v>
          </cell>
        </row>
        <row r="293">
          <cell r="C293" t="str">
            <v>GH20220125-0</v>
          </cell>
          <cell r="D293" t="str">
            <v>SHTG-WZB-MM-BZG-202211-0518</v>
          </cell>
          <cell r="E293" t="str">
            <v>石横特钢集团有限公司</v>
          </cell>
          <cell r="F293" t="str">
            <v>石横特钢集团有限公司</v>
          </cell>
          <cell r="G293" t="str">
            <v>石横特钢轧机锁紧缸等备件</v>
          </cell>
          <cell r="H293">
            <v>9.52</v>
          </cell>
          <cell r="I293">
            <v>0.21210000000000001</v>
          </cell>
          <cell r="J293">
            <v>2.0191919999999999</v>
          </cell>
          <cell r="K293" t="str">
            <v>邓蔚</v>
          </cell>
          <cell r="L293" t="str">
            <v>中部大区</v>
          </cell>
          <cell r="M293">
            <v>44883</v>
          </cell>
          <cell r="N293">
            <v>44883</v>
          </cell>
          <cell r="O293">
            <v>44995</v>
          </cell>
          <cell r="P293" t="str">
            <v>90%到货，10%质保</v>
          </cell>
          <cell r="R293" t="str">
            <v>未完工</v>
          </cell>
          <cell r="S293" t="str">
            <v>否</v>
          </cell>
          <cell r="W293" t="str">
            <v>否</v>
          </cell>
          <cell r="Y293">
            <v>0</v>
          </cell>
          <cell r="Z293">
            <v>0</v>
          </cell>
          <cell r="AA293">
            <v>0</v>
          </cell>
          <cell r="AB293">
            <v>0</v>
          </cell>
          <cell r="AC293">
            <v>0</v>
          </cell>
        </row>
        <row r="294">
          <cell r="C294" t="str">
            <v>GH20220127-0</v>
          </cell>
          <cell r="D294" t="str">
            <v>SL-炼钢厂BJ-22-11-27-15</v>
          </cell>
          <cell r="E294" t="str">
            <v>广西盛隆冶金有限公司</v>
          </cell>
          <cell r="F294" t="str">
            <v>广西盛隆冶金有限公司</v>
          </cell>
          <cell r="G294" t="str">
            <v>广西盛隆辊子及轴等备件</v>
          </cell>
          <cell r="H294">
            <v>65</v>
          </cell>
          <cell r="J294">
            <v>0</v>
          </cell>
          <cell r="K294" t="str">
            <v>陈太均</v>
          </cell>
          <cell r="L294" t="str">
            <v>中部大区</v>
          </cell>
          <cell r="M294">
            <v>44892</v>
          </cell>
          <cell r="N294">
            <v>44892</v>
          </cell>
          <cell r="O294">
            <v>44995</v>
          </cell>
          <cell r="P294" t="str">
            <v>30%预付，70%发货</v>
          </cell>
          <cell r="Q294">
            <v>0</v>
          </cell>
          <cell r="R294" t="str">
            <v>已完工</v>
          </cell>
          <cell r="S294" t="str">
            <v>是</v>
          </cell>
          <cell r="W294" t="str">
            <v>否</v>
          </cell>
          <cell r="X294" t="str">
            <v>进行中</v>
          </cell>
          <cell r="Y294">
            <v>1</v>
          </cell>
          <cell r="Z294">
            <v>65</v>
          </cell>
          <cell r="AA294">
            <v>65</v>
          </cell>
          <cell r="AB294">
            <v>1</v>
          </cell>
          <cell r="AC294">
            <v>0</v>
          </cell>
        </row>
        <row r="295">
          <cell r="C295" t="str">
            <v>GH20220126-0</v>
          </cell>
          <cell r="D295" t="str">
            <v>SHTG-WZB-MM-BZG-202211-0525</v>
          </cell>
          <cell r="E295" t="str">
            <v>石横特钢集团有限公司</v>
          </cell>
          <cell r="F295" t="str">
            <v>石横特钢集团有限公司</v>
          </cell>
          <cell r="G295" t="str">
            <v>石横特钢轧机轴承座等备件增补</v>
          </cell>
          <cell r="H295">
            <v>1.6120000000000001</v>
          </cell>
          <cell r="I295">
            <v>0.30599999999999999</v>
          </cell>
          <cell r="J295">
            <v>0.49327199999999999</v>
          </cell>
          <cell r="K295" t="str">
            <v>邓蔚</v>
          </cell>
          <cell r="L295" t="str">
            <v>中部大区</v>
          </cell>
          <cell r="M295">
            <v>44885</v>
          </cell>
          <cell r="N295">
            <v>44885</v>
          </cell>
          <cell r="O295">
            <v>44940</v>
          </cell>
          <cell r="P295" t="str">
            <v>90%到货，10%质保</v>
          </cell>
          <cell r="Q295">
            <v>1.6120000000000001</v>
          </cell>
          <cell r="R295" t="str">
            <v>已完工</v>
          </cell>
          <cell r="S295" t="str">
            <v>是</v>
          </cell>
          <cell r="T295">
            <v>45051</v>
          </cell>
          <cell r="W295" t="str">
            <v>否</v>
          </cell>
          <cell r="Y295">
            <v>0</v>
          </cell>
          <cell r="Z295">
            <v>0</v>
          </cell>
          <cell r="AA295">
            <v>0</v>
          </cell>
          <cell r="AB295">
            <v>0</v>
          </cell>
          <cell r="AC295">
            <v>0</v>
          </cell>
        </row>
        <row r="296">
          <cell r="C296" t="str">
            <v>GH20220124-0</v>
          </cell>
          <cell r="E296" t="str">
            <v>四川瑞运顺机电设备有限公司</v>
          </cell>
          <cell r="F296" t="str">
            <v>泸州鑫阳钒钛轧钢厂</v>
          </cell>
          <cell r="G296" t="str">
            <v>泸州鑫阳250轧机锥箱备件</v>
          </cell>
          <cell r="H296">
            <v>122</v>
          </cell>
          <cell r="I296">
            <v>0.3977</v>
          </cell>
          <cell r="J296">
            <v>48.519399999999997</v>
          </cell>
          <cell r="K296" t="str">
            <v>陈太均</v>
          </cell>
          <cell r="L296" t="str">
            <v>中部大区</v>
          </cell>
          <cell r="M296">
            <v>44879</v>
          </cell>
          <cell r="N296">
            <v>44879</v>
          </cell>
          <cell r="O296">
            <v>45030</v>
          </cell>
          <cell r="P296" t="str">
            <v>30%预付，65%发货，5%质保</v>
          </cell>
          <cell r="Q296">
            <v>122</v>
          </cell>
          <cell r="R296" t="str">
            <v>已完工</v>
          </cell>
          <cell r="S296" t="str">
            <v>是</v>
          </cell>
          <cell r="W296" t="str">
            <v>否</v>
          </cell>
          <cell r="X296" t="str">
            <v>进行中</v>
          </cell>
          <cell r="Y296">
            <v>0.95</v>
          </cell>
          <cell r="Z296">
            <v>115.9</v>
          </cell>
          <cell r="AA296">
            <v>115.9</v>
          </cell>
          <cell r="AB296">
            <v>0.95</v>
          </cell>
          <cell r="AC296">
            <v>0</v>
          </cell>
        </row>
        <row r="297">
          <cell r="C297" t="str">
            <v>GH20220132-0</v>
          </cell>
          <cell r="D297" t="str">
            <v>CZJNBJ22120269</v>
          </cell>
          <cell r="E297" t="str">
            <v>中天钢铁集团有限公司</v>
          </cell>
          <cell r="F297" t="str">
            <v>中天钢铁集团有限公司</v>
          </cell>
          <cell r="G297" t="str">
            <v>中天钢铁常州八轧五线拉杆备件</v>
          </cell>
          <cell r="H297">
            <v>14</v>
          </cell>
          <cell r="I297">
            <v>0.30249999999999999</v>
          </cell>
          <cell r="J297">
            <v>4.2350000000000003</v>
          </cell>
          <cell r="K297" t="str">
            <v>赵庭昊</v>
          </cell>
          <cell r="L297" t="str">
            <v>中部大区</v>
          </cell>
          <cell r="M297">
            <v>44902</v>
          </cell>
          <cell r="N297">
            <v>44902</v>
          </cell>
          <cell r="O297">
            <v>45009</v>
          </cell>
          <cell r="P297" t="str">
            <v>100%到货</v>
          </cell>
          <cell r="R297" t="str">
            <v>未完工</v>
          </cell>
          <cell r="S297" t="str">
            <v>否</v>
          </cell>
          <cell r="W297" t="str">
            <v>否</v>
          </cell>
          <cell r="X297" t="str">
            <v>进行中</v>
          </cell>
          <cell r="Y297">
            <v>1</v>
          </cell>
          <cell r="Z297">
            <v>14</v>
          </cell>
          <cell r="AA297">
            <v>0</v>
          </cell>
          <cell r="AB297">
            <v>0</v>
          </cell>
          <cell r="AC297">
            <v>14</v>
          </cell>
        </row>
        <row r="298">
          <cell r="C298" t="str">
            <v>GH20220131-0</v>
          </cell>
          <cell r="D298" t="str">
            <v>HT1339221215003</v>
          </cell>
          <cell r="E298" t="str">
            <v>中天钢铁集团（南通）有限公司</v>
          </cell>
          <cell r="F298" t="str">
            <v>中天钢铁集团（南通）有限公司</v>
          </cell>
          <cell r="G298" t="str">
            <v>中天南通高棒高线轧机备件</v>
          </cell>
          <cell r="H298">
            <v>3.3071999999999999</v>
          </cell>
          <cell r="I298">
            <v>0.1046</v>
          </cell>
          <cell r="J298">
            <v>0.34593311999999998</v>
          </cell>
          <cell r="K298" t="str">
            <v>赵庭昊</v>
          </cell>
          <cell r="L298" t="str">
            <v>中部大区</v>
          </cell>
          <cell r="M298">
            <v>44914</v>
          </cell>
          <cell r="N298">
            <v>44914</v>
          </cell>
          <cell r="O298">
            <v>45010</v>
          </cell>
          <cell r="P298" t="str">
            <v>100%到货</v>
          </cell>
          <cell r="R298" t="str">
            <v>已完工</v>
          </cell>
          <cell r="S298" t="str">
            <v>是</v>
          </cell>
          <cell r="T298">
            <v>45036</v>
          </cell>
          <cell r="W298" t="str">
            <v>否</v>
          </cell>
          <cell r="X298" t="str">
            <v>进行中</v>
          </cell>
          <cell r="Y298">
            <v>1</v>
          </cell>
          <cell r="Z298">
            <v>3.3071999999999999</v>
          </cell>
          <cell r="AA298">
            <v>0</v>
          </cell>
          <cell r="AB298">
            <v>0</v>
          </cell>
          <cell r="AC298">
            <v>3.3071999999999999</v>
          </cell>
        </row>
        <row r="299">
          <cell r="C299" t="str">
            <v>GH20230001-0</v>
          </cell>
          <cell r="D299" t="str">
            <v>HT1339221219025</v>
          </cell>
          <cell r="E299" t="str">
            <v>中天钢铁集团（南通）有限公司</v>
          </cell>
          <cell r="F299" t="str">
            <v>中天钢铁集团（南通）有限公司</v>
          </cell>
          <cell r="G299" t="str">
            <v>中天南通炼钢氧枪减速机备件</v>
          </cell>
          <cell r="H299">
            <v>44</v>
          </cell>
          <cell r="I299">
            <v>0.59589999999999999</v>
          </cell>
          <cell r="J299">
            <v>26.2196</v>
          </cell>
          <cell r="K299" t="str">
            <v>赵庭昊</v>
          </cell>
          <cell r="L299" t="str">
            <v>中部大区</v>
          </cell>
          <cell r="M299">
            <v>44914</v>
          </cell>
          <cell r="N299">
            <v>44914</v>
          </cell>
          <cell r="O299">
            <v>45046</v>
          </cell>
          <cell r="P299" t="str">
            <v>30%预付，70%发货</v>
          </cell>
          <cell r="R299" t="str">
            <v>未完工</v>
          </cell>
          <cell r="S299" t="str">
            <v>否</v>
          </cell>
          <cell r="W299" t="str">
            <v>否</v>
          </cell>
          <cell r="X299" t="str">
            <v>进行中</v>
          </cell>
          <cell r="Y299">
            <v>0.3</v>
          </cell>
          <cell r="Z299">
            <v>13.2</v>
          </cell>
          <cell r="AA299">
            <v>13.2</v>
          </cell>
          <cell r="AB299">
            <v>0.3</v>
          </cell>
          <cell r="AC299">
            <v>0</v>
          </cell>
        </row>
        <row r="300">
          <cell r="C300" t="str">
            <v>GH20220136-0</v>
          </cell>
          <cell r="D300" t="str">
            <v>DNBJ221201031</v>
          </cell>
          <cell r="E300" t="str">
            <v>江苏徐钢钢铁集团有限公司</v>
          </cell>
          <cell r="F300" t="str">
            <v>江苏徐钢钢铁集团有限公司</v>
          </cell>
          <cell r="G300" t="str">
            <v>徐钢三期氧枪升降小车装置备件</v>
          </cell>
          <cell r="H300">
            <v>22</v>
          </cell>
          <cell r="I300">
            <v>0.2344</v>
          </cell>
          <cell r="J300">
            <v>5.1567999999999996</v>
          </cell>
          <cell r="K300" t="str">
            <v>赵庭昊</v>
          </cell>
          <cell r="L300" t="str">
            <v>中部大区</v>
          </cell>
          <cell r="M300">
            <v>44896</v>
          </cell>
          <cell r="N300">
            <v>44896</v>
          </cell>
          <cell r="O300">
            <v>45046</v>
          </cell>
          <cell r="P300" t="str">
            <v>30%预付，70%发货</v>
          </cell>
          <cell r="R300" t="str">
            <v>未完工</v>
          </cell>
          <cell r="S300" t="str">
            <v>否</v>
          </cell>
          <cell r="W300" t="str">
            <v>否</v>
          </cell>
          <cell r="X300" t="str">
            <v>进行中</v>
          </cell>
          <cell r="Y300">
            <v>0.3</v>
          </cell>
          <cell r="Z300">
            <v>6.6</v>
          </cell>
          <cell r="AA300">
            <v>0</v>
          </cell>
          <cell r="AB300">
            <v>0</v>
          </cell>
          <cell r="AC300">
            <v>6.6</v>
          </cell>
        </row>
        <row r="301">
          <cell r="C301" t="str">
            <v>GH20230004-0</v>
          </cell>
          <cell r="D301" t="str">
            <v>JZGCGH2023-01-14-001</v>
          </cell>
          <cell r="E301" t="str">
            <v>山西晋钢智造科技实业有限公司</v>
          </cell>
          <cell r="F301" t="str">
            <v>山西晋钢智造科技实业有限公司</v>
          </cell>
          <cell r="G301" t="str">
            <v>山西晋钢轧钢一厂双高线改造</v>
          </cell>
          <cell r="H301">
            <v>3650</v>
          </cell>
          <cell r="I301">
            <v>0.1084</v>
          </cell>
          <cell r="J301">
            <v>395.66</v>
          </cell>
          <cell r="K301" t="str">
            <v>赵庭昊</v>
          </cell>
          <cell r="L301" t="str">
            <v>中部大区</v>
          </cell>
          <cell r="M301">
            <v>44940</v>
          </cell>
          <cell r="N301">
            <v>44940</v>
          </cell>
          <cell r="O301">
            <v>45107</v>
          </cell>
          <cell r="P301" t="str">
            <v>15%预付，35%进度，15%发货，
10%到货，15%调试，10%质保</v>
          </cell>
          <cell r="R301" t="str">
            <v>未完工</v>
          </cell>
          <cell r="S301" t="str">
            <v>否</v>
          </cell>
          <cell r="W301" t="str">
            <v>否</v>
          </cell>
          <cell r="X301" t="str">
            <v>进行中</v>
          </cell>
          <cell r="Y301">
            <v>0.3</v>
          </cell>
          <cell r="Z301">
            <v>1095</v>
          </cell>
          <cell r="AA301">
            <v>1095</v>
          </cell>
          <cell r="AB301">
            <v>0.3</v>
          </cell>
          <cell r="AC301">
            <v>0</v>
          </cell>
        </row>
        <row r="302">
          <cell r="C302" t="str">
            <v>GH20230003-0</v>
          </cell>
          <cell r="D302" t="str">
            <v>SHTG-WZB-MM-BZG-202301-0025</v>
          </cell>
          <cell r="E302" t="str">
            <v>石横特钢集团有限公司</v>
          </cell>
          <cell r="F302" t="str">
            <v>石横特钢集团有限公司</v>
          </cell>
          <cell r="G302" t="str">
            <v>石横特钢轧机防尘圈等备件</v>
          </cell>
          <cell r="H302">
            <v>14.811</v>
          </cell>
          <cell r="I302">
            <v>0.38</v>
          </cell>
          <cell r="J302">
            <v>5.6281800000000004</v>
          </cell>
          <cell r="K302" t="str">
            <v>邓蔚</v>
          </cell>
          <cell r="L302" t="str">
            <v>中部大区</v>
          </cell>
          <cell r="M302">
            <v>44936</v>
          </cell>
          <cell r="N302">
            <v>44936</v>
          </cell>
          <cell r="O302">
            <v>45026</v>
          </cell>
          <cell r="P302" t="str">
            <v>90%到货，10%质保</v>
          </cell>
          <cell r="Q302">
            <v>14.811</v>
          </cell>
          <cell r="R302" t="str">
            <v>已完工</v>
          </cell>
          <cell r="S302" t="str">
            <v>是</v>
          </cell>
          <cell r="T302">
            <v>45077</v>
          </cell>
          <cell r="W302" t="str">
            <v>否</v>
          </cell>
          <cell r="Y302">
            <v>0</v>
          </cell>
          <cell r="Z302">
            <v>0</v>
          </cell>
          <cell r="AA302">
            <v>0</v>
          </cell>
          <cell r="AB302">
            <v>0</v>
          </cell>
          <cell r="AC302">
            <v>0</v>
          </cell>
        </row>
        <row r="303">
          <cell r="C303" t="str">
            <v>GH20230007-0</v>
          </cell>
          <cell r="D303" t="str">
            <v>DNBJ230110027</v>
          </cell>
          <cell r="E303" t="str">
            <v>江苏徐钢钢铁集团有限公司</v>
          </cell>
          <cell r="F303" t="str">
            <v>江苏徐钢钢铁集团有限公司</v>
          </cell>
          <cell r="G303" t="str">
            <v>徐钢三期轧钢导卫座备件</v>
          </cell>
          <cell r="H303">
            <v>22</v>
          </cell>
          <cell r="I303">
            <v>0.15</v>
          </cell>
          <cell r="J303">
            <v>3.3</v>
          </cell>
          <cell r="K303" t="str">
            <v>赵庭昊</v>
          </cell>
          <cell r="L303" t="str">
            <v>中部大区</v>
          </cell>
          <cell r="M303">
            <v>44936</v>
          </cell>
          <cell r="N303">
            <v>44936</v>
          </cell>
          <cell r="O303">
            <v>45076</v>
          </cell>
          <cell r="P303" t="str">
            <v>30%预付，70%发货</v>
          </cell>
          <cell r="R303" t="str">
            <v>未完工</v>
          </cell>
          <cell r="S303" t="str">
            <v>否</v>
          </cell>
          <cell r="W303" t="str">
            <v>否</v>
          </cell>
          <cell r="X303" t="str">
            <v>进行中</v>
          </cell>
          <cell r="Y303">
            <v>0.3</v>
          </cell>
          <cell r="Z303">
            <v>6.6</v>
          </cell>
          <cell r="AA303">
            <v>0</v>
          </cell>
          <cell r="AB303">
            <v>0</v>
          </cell>
          <cell r="AC303">
            <v>6.6</v>
          </cell>
        </row>
        <row r="304">
          <cell r="C304" t="str">
            <v>GH20230006-0</v>
          </cell>
          <cell r="D304" t="str">
            <v>MB210938-H01-D012</v>
          </cell>
          <cell r="E304" t="str">
            <v>中冶京诚工程技术有限公司</v>
          </cell>
          <cell r="F304" t="str">
            <v>福建三钢闽光股份有限公司</v>
          </cell>
          <cell r="G304" t="str">
            <v>福建三钢中大棒项目开坯区设备</v>
          </cell>
          <cell r="H304">
            <v>2849</v>
          </cell>
          <cell r="I304">
            <v>6.4299999999999996E-2</v>
          </cell>
          <cell r="J304">
            <v>183.19069999999999</v>
          </cell>
          <cell r="K304" t="str">
            <v>梁裕</v>
          </cell>
          <cell r="L304" t="str">
            <v>中部大区</v>
          </cell>
          <cell r="M304">
            <v>44971</v>
          </cell>
          <cell r="N304">
            <v>44971</v>
          </cell>
          <cell r="O304">
            <v>45138</v>
          </cell>
          <cell r="P304" t="str">
            <v>10%预付，10%进度，20%发货，
25%到货，10%验收，10%调试，5%考核，5%结算，5%质保</v>
          </cell>
          <cell r="R304" t="str">
            <v>未完工</v>
          </cell>
          <cell r="S304" t="str">
            <v>否</v>
          </cell>
          <cell r="W304" t="str">
            <v>否</v>
          </cell>
          <cell r="X304" t="str">
            <v>进行中</v>
          </cell>
          <cell r="Y304">
            <v>0.2</v>
          </cell>
          <cell r="Z304">
            <v>569.79999999999995</v>
          </cell>
          <cell r="AA304">
            <v>569.79999999999995</v>
          </cell>
          <cell r="AB304">
            <v>0.2</v>
          </cell>
          <cell r="AC304">
            <v>0</v>
          </cell>
        </row>
        <row r="305">
          <cell r="C305" t="str">
            <v>CT20230020-0</v>
          </cell>
          <cell r="E305" t="str">
            <v>唐山燕阳冷轧有限公司</v>
          </cell>
          <cell r="F305" t="str">
            <v>唐山燕阳冷轧有限公司</v>
          </cell>
          <cell r="G305" t="str">
            <v>唐山燕阳1750冷轧项目轧机段
设备</v>
          </cell>
          <cell r="H305">
            <v>13800</v>
          </cell>
          <cell r="I305">
            <v>4.4499999999999998E-2</v>
          </cell>
          <cell r="J305">
            <v>614.1</v>
          </cell>
          <cell r="K305" t="str">
            <v>陈太均</v>
          </cell>
          <cell r="L305" t="str">
            <v>中部大区</v>
          </cell>
          <cell r="M305">
            <v>44971</v>
          </cell>
          <cell r="N305">
            <v>44971</v>
          </cell>
          <cell r="O305">
            <v>45290</v>
          </cell>
          <cell r="P305" t="str">
            <v>10%预付，10%审查、10%资料、10%进度1，10%进度2，10%发货，10%到货1，5%到货2 ，10%调试，5%资料2，10%质保</v>
          </cell>
          <cell r="R305" t="str">
            <v>未完工</v>
          </cell>
          <cell r="S305" t="str">
            <v>否</v>
          </cell>
          <cell r="W305" t="str">
            <v>否</v>
          </cell>
          <cell r="X305" t="str">
            <v>进行中</v>
          </cell>
          <cell r="Y305">
            <v>0.2</v>
          </cell>
          <cell r="Z305">
            <v>2760</v>
          </cell>
          <cell r="AA305">
            <v>2760</v>
          </cell>
          <cell r="AB305">
            <v>0.2</v>
          </cell>
          <cell r="AC305">
            <v>0</v>
          </cell>
        </row>
        <row r="306">
          <cell r="C306" t="str">
            <v>GH20230011-0</v>
          </cell>
          <cell r="D306" t="str">
            <v>DNBJ230201024</v>
          </cell>
          <cell r="E306" t="str">
            <v>江苏徐钢钢铁集团有限公司</v>
          </cell>
          <cell r="F306" t="str">
            <v>江苏徐钢钢铁集团有限公司</v>
          </cell>
          <cell r="G306" t="str">
            <v>徐钢轧钢一厂模块轧机备件</v>
          </cell>
          <cell r="H306">
            <v>1.1499999999999999</v>
          </cell>
          <cell r="I306">
            <v>0.36520000000000002</v>
          </cell>
          <cell r="J306">
            <v>0.41998000000000002</v>
          </cell>
          <cell r="K306" t="str">
            <v>赵庭昊</v>
          </cell>
          <cell r="L306" t="str">
            <v>中部大区</v>
          </cell>
          <cell r="M306">
            <v>44958</v>
          </cell>
          <cell r="N306">
            <v>44958</v>
          </cell>
          <cell r="O306">
            <v>45076</v>
          </cell>
          <cell r="P306" t="str">
            <v>30%预付，70%发货</v>
          </cell>
          <cell r="R306" t="str">
            <v>未完工</v>
          </cell>
          <cell r="S306" t="str">
            <v>否</v>
          </cell>
          <cell r="W306" t="str">
            <v>否</v>
          </cell>
          <cell r="X306" t="str">
            <v>进行中</v>
          </cell>
          <cell r="Y306">
            <v>0.3</v>
          </cell>
          <cell r="Z306">
            <v>0.34499999999999997</v>
          </cell>
          <cell r="AA306">
            <v>0</v>
          </cell>
          <cell r="AB306">
            <v>0</v>
          </cell>
          <cell r="AC306">
            <v>0.34499999999999997</v>
          </cell>
        </row>
        <row r="307">
          <cell r="C307" t="str">
            <v>GH20230008-0</v>
          </cell>
          <cell r="D307" t="str">
            <v>SL-炼钢厂BJ-23-01-13-24</v>
          </cell>
          <cell r="E307" t="str">
            <v>广西盛隆冶金有限公司</v>
          </cell>
          <cell r="F307" t="str">
            <v>广西盛隆冶金有限公司</v>
          </cell>
          <cell r="G307" t="str">
            <v>广西盛隆液压振动装置及切
前辊备件</v>
          </cell>
          <cell r="H307">
            <v>105</v>
          </cell>
          <cell r="I307">
            <v>0.24729999999999999</v>
          </cell>
          <cell r="J307">
            <v>25.9665</v>
          </cell>
          <cell r="K307" t="str">
            <v>陈太均</v>
          </cell>
          <cell r="L307" t="str">
            <v>中部大区</v>
          </cell>
          <cell r="M307">
            <v>44939</v>
          </cell>
          <cell r="N307">
            <v>44939</v>
          </cell>
          <cell r="O307">
            <v>45290</v>
          </cell>
          <cell r="P307" t="str">
            <v>30%预付，70%发货</v>
          </cell>
          <cell r="R307" t="str">
            <v>未完工</v>
          </cell>
          <cell r="S307" t="str">
            <v>否</v>
          </cell>
          <cell r="W307" t="str">
            <v>否</v>
          </cell>
          <cell r="X307" t="str">
            <v>进行中</v>
          </cell>
          <cell r="Y307">
            <v>0.3</v>
          </cell>
          <cell r="Z307">
            <v>31.5</v>
          </cell>
          <cell r="AA307">
            <v>31.5</v>
          </cell>
          <cell r="AB307">
            <v>0.3</v>
          </cell>
          <cell r="AC307">
            <v>0</v>
          </cell>
        </row>
        <row r="308">
          <cell r="C308" t="str">
            <v>GH20230010-0</v>
          </cell>
          <cell r="D308" t="str">
            <v>EQLGZL-SC-005</v>
          </cell>
          <cell r="E308" t="str">
            <v>山东钢铁集团永锋临港有限公司</v>
          </cell>
          <cell r="F308" t="str">
            <v>山东钢铁集团永锋临港有限公司</v>
          </cell>
          <cell r="G308" t="str">
            <v>永锋临港250t转炉氧枪装置</v>
          </cell>
          <cell r="H308">
            <v>360</v>
          </cell>
          <cell r="I308">
            <v>9.7900000000000001E-2</v>
          </cell>
          <cell r="J308">
            <v>35.244</v>
          </cell>
          <cell r="K308" t="str">
            <v>邓蔚</v>
          </cell>
          <cell r="L308" t="str">
            <v>中部大区</v>
          </cell>
          <cell r="M308">
            <v>44962</v>
          </cell>
          <cell r="N308">
            <v>44962</v>
          </cell>
          <cell r="O308">
            <v>45214</v>
          </cell>
          <cell r="P308" t="str">
            <v>90%调试，10%质保</v>
          </cell>
          <cell r="R308" t="str">
            <v>未完工</v>
          </cell>
          <cell r="S308" t="str">
            <v>否</v>
          </cell>
          <cell r="W308" t="str">
            <v>否</v>
          </cell>
          <cell r="Y308">
            <v>0</v>
          </cell>
          <cell r="Z308">
            <v>0</v>
          </cell>
          <cell r="AA308">
            <v>0</v>
          </cell>
          <cell r="AB308">
            <v>0</v>
          </cell>
          <cell r="AC308">
            <v>0</v>
          </cell>
        </row>
        <row r="309">
          <cell r="C309" t="str">
            <v>GH20230012-0</v>
          </cell>
          <cell r="D309" t="str">
            <v>DNBJ230215037</v>
          </cell>
          <cell r="E309" t="str">
            <v>江苏徐钢钢铁集团有限公司</v>
          </cell>
          <cell r="F309" t="str">
            <v>江苏徐钢钢铁集团有限公司</v>
          </cell>
          <cell r="G309" t="str">
            <v>徐钢三期轧钢活套备件</v>
          </cell>
          <cell r="H309">
            <v>8.1999999999999993</v>
          </cell>
          <cell r="I309">
            <v>0.13</v>
          </cell>
          <cell r="J309">
            <v>1.0660000000000001</v>
          </cell>
          <cell r="K309" t="str">
            <v>赵庭昊</v>
          </cell>
          <cell r="L309" t="str">
            <v>中部大区</v>
          </cell>
          <cell r="M309">
            <v>44972</v>
          </cell>
          <cell r="N309">
            <v>44972</v>
          </cell>
          <cell r="O309">
            <v>45092</v>
          </cell>
          <cell r="P309" t="str">
            <v>30%预付，70%发货</v>
          </cell>
          <cell r="R309" t="str">
            <v>未完工</v>
          </cell>
          <cell r="S309" t="str">
            <v>否</v>
          </cell>
          <cell r="W309" t="str">
            <v>否</v>
          </cell>
          <cell r="X309" t="str">
            <v>进行中</v>
          </cell>
          <cell r="Y309">
            <v>0.3</v>
          </cell>
          <cell r="Z309">
            <v>2.46</v>
          </cell>
          <cell r="AA309">
            <v>0</v>
          </cell>
          <cell r="AB309">
            <v>0</v>
          </cell>
          <cell r="AC309">
            <v>2.46</v>
          </cell>
        </row>
        <row r="310">
          <cell r="C310" t="str">
            <v>GH20230014-0</v>
          </cell>
          <cell r="D310" t="str">
            <v>DNBJ230218004</v>
          </cell>
          <cell r="E310" t="str">
            <v>江苏徐钢钢铁集团有限公司</v>
          </cell>
          <cell r="F310" t="str">
            <v>江苏徐钢钢铁集团有限公司</v>
          </cell>
          <cell r="G310" t="str">
            <v>徐钢轧钢轧机压盖、换辊小车
备件</v>
          </cell>
          <cell r="H310">
            <v>36.966999999999999</v>
          </cell>
          <cell r="I310">
            <v>0.26390000000000002</v>
          </cell>
          <cell r="J310">
            <v>9.7555913000000007</v>
          </cell>
          <cell r="K310" t="str">
            <v>赵庭昊</v>
          </cell>
          <cell r="L310" t="str">
            <v>中部大区</v>
          </cell>
          <cell r="M310">
            <v>44975</v>
          </cell>
          <cell r="N310">
            <v>44975</v>
          </cell>
          <cell r="O310">
            <v>45127</v>
          </cell>
          <cell r="P310" t="str">
            <v>30%预付，70%发货</v>
          </cell>
          <cell r="R310" t="str">
            <v>未完工</v>
          </cell>
          <cell r="S310" t="str">
            <v>否</v>
          </cell>
          <cell r="W310" t="str">
            <v>否</v>
          </cell>
          <cell r="X310" t="str">
            <v>进行中</v>
          </cell>
          <cell r="Y310">
            <v>0.3</v>
          </cell>
          <cell r="Z310">
            <v>11.0901</v>
          </cell>
          <cell r="AA310">
            <v>0</v>
          </cell>
          <cell r="AB310">
            <v>0</v>
          </cell>
          <cell r="AC310">
            <v>11.0901</v>
          </cell>
        </row>
        <row r="311">
          <cell r="C311" t="str">
            <v>GH20230018-0</v>
          </cell>
          <cell r="D311" t="str">
            <v>PO2023022700214</v>
          </cell>
          <cell r="E311" t="str">
            <v>乌海市包钢万腾钢铁有限责任公司</v>
          </cell>
          <cell r="F311" t="str">
            <v>乌海市包钢万腾钢铁有限责任公司</v>
          </cell>
          <cell r="G311" t="str">
            <v>乌海建龙结晶器振动框架备件</v>
          </cell>
          <cell r="H311">
            <v>110</v>
          </cell>
          <cell r="I311">
            <v>0.46</v>
          </cell>
          <cell r="J311">
            <v>50.6</v>
          </cell>
          <cell r="K311" t="str">
            <v>兰京泉</v>
          </cell>
          <cell r="L311" t="str">
            <v>中部大区</v>
          </cell>
          <cell r="M311">
            <v>44986</v>
          </cell>
          <cell r="N311">
            <v>44986</v>
          </cell>
          <cell r="O311">
            <v>45260</v>
          </cell>
          <cell r="P311" t="str">
            <v>30%预付，70%发货</v>
          </cell>
          <cell r="R311" t="str">
            <v>未完工</v>
          </cell>
          <cell r="S311" t="str">
            <v>否</v>
          </cell>
          <cell r="W311" t="str">
            <v>否</v>
          </cell>
          <cell r="Y311">
            <v>0.3</v>
          </cell>
          <cell r="Z311">
            <v>33</v>
          </cell>
          <cell r="AA311">
            <v>33</v>
          </cell>
          <cell r="AB311">
            <v>0.3</v>
          </cell>
          <cell r="AC311">
            <v>0</v>
          </cell>
        </row>
        <row r="312">
          <cell r="C312" t="str">
            <v>CT20230032-0</v>
          </cell>
          <cell r="D312" t="str">
            <v>设备N23-03012</v>
          </cell>
          <cell r="E312" t="str">
            <v>江苏长强钢铁有限公司</v>
          </cell>
          <cell r="F312" t="str">
            <v>江苏长强钢铁有限公司</v>
          </cell>
          <cell r="G312" t="str">
            <v>江苏长强轧机及飞剪设备</v>
          </cell>
          <cell r="H312">
            <v>1950</v>
          </cell>
          <cell r="I312">
            <v>0.15340000000000001</v>
          </cell>
          <cell r="J312">
            <v>299.13</v>
          </cell>
          <cell r="K312" t="str">
            <v>兰京泉</v>
          </cell>
          <cell r="L312" t="str">
            <v>中部大区</v>
          </cell>
          <cell r="M312">
            <v>45002</v>
          </cell>
          <cell r="N312">
            <v>45002</v>
          </cell>
          <cell r="O312">
            <v>45214</v>
          </cell>
          <cell r="P312" t="str">
            <v>30%预付，20%第一批发货款，20%第二批发货款，20%验收，10%质保</v>
          </cell>
          <cell r="Q312">
            <v>585</v>
          </cell>
          <cell r="R312" t="str">
            <v>未完工</v>
          </cell>
          <cell r="S312" t="str">
            <v>否</v>
          </cell>
          <cell r="W312" t="str">
            <v>否</v>
          </cell>
          <cell r="Y312">
            <v>0.3</v>
          </cell>
          <cell r="Z312">
            <v>585</v>
          </cell>
          <cell r="AA312">
            <v>585</v>
          </cell>
          <cell r="AB312">
            <v>0.3</v>
          </cell>
          <cell r="AC312">
            <v>0</v>
          </cell>
        </row>
        <row r="313">
          <cell r="C313" t="str">
            <v>GH20230017-0</v>
          </cell>
          <cell r="E313" t="str">
            <v>宿迁南钢金鑫轧钢有限公司</v>
          </cell>
          <cell r="F313" t="str">
            <v>宿迁南钢金鑫轧钢有限公司</v>
          </cell>
          <cell r="G313" t="str">
            <v>宿迁南钢金鑫850轧机压下丝
杠、螺母</v>
          </cell>
          <cell r="H313">
            <v>23.6</v>
          </cell>
          <cell r="I313">
            <v>0.25</v>
          </cell>
          <cell r="J313">
            <v>5.9</v>
          </cell>
          <cell r="K313" t="str">
            <v>赵庭昊</v>
          </cell>
          <cell r="L313" t="str">
            <v>中部大区</v>
          </cell>
          <cell r="M313">
            <v>44986</v>
          </cell>
          <cell r="N313">
            <v>44986</v>
          </cell>
          <cell r="O313">
            <v>45149</v>
          </cell>
          <cell r="P313" t="str">
            <v>40%预付，60%发货</v>
          </cell>
          <cell r="R313" t="str">
            <v>未完工</v>
          </cell>
          <cell r="S313" t="str">
            <v>否</v>
          </cell>
          <cell r="W313" t="str">
            <v>否</v>
          </cell>
          <cell r="X313" t="str">
            <v>进行中</v>
          </cell>
          <cell r="Y313">
            <v>0.4</v>
          </cell>
          <cell r="Z313">
            <v>9.44</v>
          </cell>
          <cell r="AA313">
            <v>9.44</v>
          </cell>
          <cell r="AB313">
            <v>0.4</v>
          </cell>
          <cell r="AC313">
            <v>0</v>
          </cell>
        </row>
        <row r="314">
          <cell r="C314" t="str">
            <v>GH20230019-0</v>
          </cell>
          <cell r="D314" t="str">
            <v>HT-SCBJ-202302-092</v>
          </cell>
          <cell r="E314" t="str">
            <v>首钢水城钢铁（集团）有限责任公司</v>
          </cell>
          <cell r="F314" t="str">
            <v>首钢水城钢铁（集团）有限责任公司</v>
          </cell>
          <cell r="G314" t="str">
            <v>水钢4高炉南水渣转鼓备件</v>
          </cell>
          <cell r="H314">
            <v>215.8</v>
          </cell>
          <cell r="I314">
            <v>0.12139999999999999</v>
          </cell>
          <cell r="J314">
            <v>26.198119999999999</v>
          </cell>
          <cell r="K314" t="str">
            <v>兰京泉</v>
          </cell>
          <cell r="L314" t="str">
            <v>中部大区</v>
          </cell>
          <cell r="M314">
            <v>44988</v>
          </cell>
          <cell r="N314">
            <v>44988</v>
          </cell>
          <cell r="O314">
            <v>45138</v>
          </cell>
          <cell r="P314" t="str">
            <v>20%预付，30%发货，50%到货</v>
          </cell>
          <cell r="R314" t="str">
            <v>未完工</v>
          </cell>
          <cell r="S314" t="str">
            <v>否</v>
          </cell>
          <cell r="W314" t="str">
            <v>否</v>
          </cell>
          <cell r="Y314">
            <v>0.2</v>
          </cell>
          <cell r="Z314">
            <v>43.16</v>
          </cell>
          <cell r="AA314">
            <v>43.16</v>
          </cell>
          <cell r="AB314">
            <v>0.2</v>
          </cell>
          <cell r="AC314">
            <v>0</v>
          </cell>
        </row>
        <row r="315">
          <cell r="C315" t="str">
            <v>GH20230021-0</v>
          </cell>
          <cell r="E315" t="str">
            <v>四川瑞运顺机电设备有限公司</v>
          </cell>
          <cell r="F315" t="str">
            <v>泸州鑫阳钒钛轧钢厂</v>
          </cell>
          <cell r="G315" t="str">
            <v>泸州鑫阳右线模块轧机入口侧憜轴总成备件</v>
          </cell>
          <cell r="H315">
            <v>2.6</v>
          </cell>
          <cell r="I315">
            <v>0.41170000000000001</v>
          </cell>
          <cell r="J315">
            <v>1.0704199999999999</v>
          </cell>
          <cell r="K315" t="str">
            <v>陈太均</v>
          </cell>
          <cell r="L315" t="str">
            <v>中部大区</v>
          </cell>
          <cell r="M315">
            <v>45000</v>
          </cell>
          <cell r="N315">
            <v>45000</v>
          </cell>
          <cell r="O315">
            <v>45076</v>
          </cell>
          <cell r="P315" t="str">
            <v>100%发货</v>
          </cell>
          <cell r="R315" t="str">
            <v>未完工</v>
          </cell>
          <cell r="S315" t="str">
            <v>否</v>
          </cell>
          <cell r="W315" t="str">
            <v>否</v>
          </cell>
          <cell r="X315" t="str">
            <v>进行中</v>
          </cell>
          <cell r="Y315">
            <v>1</v>
          </cell>
          <cell r="Z315">
            <v>2.6</v>
          </cell>
          <cell r="AA315">
            <v>0</v>
          </cell>
          <cell r="AB315">
            <v>0</v>
          </cell>
          <cell r="AC315">
            <v>2.6</v>
          </cell>
        </row>
        <row r="316">
          <cell r="C316" t="str">
            <v>GH20230022-0</v>
          </cell>
          <cell r="D316" t="str">
            <v>CZJNBJ23030792</v>
          </cell>
          <cell r="E316" t="str">
            <v>中天钢铁集团有限公司</v>
          </cell>
          <cell r="F316" t="str">
            <v>中天钢铁集团有限公司</v>
          </cell>
          <cell r="G316" t="str">
            <v>中天钢铁（常州）3炼钢氧枪升降减速机备件</v>
          </cell>
          <cell r="H316">
            <v>39</v>
          </cell>
          <cell r="I316">
            <v>0.5</v>
          </cell>
          <cell r="J316">
            <v>19.5</v>
          </cell>
          <cell r="K316" t="str">
            <v>赵庭昊</v>
          </cell>
          <cell r="L316" t="str">
            <v>中部大区</v>
          </cell>
          <cell r="M316">
            <v>45002</v>
          </cell>
          <cell r="N316">
            <v>45002</v>
          </cell>
          <cell r="O316">
            <v>45158</v>
          </cell>
          <cell r="P316" t="str">
            <v>100%到货</v>
          </cell>
          <cell r="R316" t="str">
            <v>未完工</v>
          </cell>
          <cell r="S316" t="str">
            <v>否</v>
          </cell>
          <cell r="W316" t="str">
            <v>否</v>
          </cell>
          <cell r="X316" t="str">
            <v>进行中</v>
          </cell>
          <cell r="Y316">
            <v>1</v>
          </cell>
          <cell r="Z316">
            <v>39</v>
          </cell>
          <cell r="AA316">
            <v>0</v>
          </cell>
          <cell r="AB316">
            <v>0</v>
          </cell>
          <cell r="AC316">
            <v>39</v>
          </cell>
        </row>
        <row r="317">
          <cell r="C317" t="str">
            <v>GH20230027-0</v>
          </cell>
          <cell r="E317" t="str">
            <v>四川瑞运顺机电设备有限公司</v>
          </cell>
          <cell r="F317" t="str">
            <v>泸州鑫阳钒钛轧钢厂</v>
          </cell>
          <cell r="G317" t="str">
            <v>泸州鑫阳涡轮及垫片备件</v>
          </cell>
          <cell r="H317">
            <v>10.74</v>
          </cell>
          <cell r="I317">
            <v>0.39439999999999997</v>
          </cell>
          <cell r="J317">
            <v>4.2358560000000001</v>
          </cell>
          <cell r="K317" t="str">
            <v>陈太均</v>
          </cell>
          <cell r="L317" t="str">
            <v>中部大区</v>
          </cell>
          <cell r="M317">
            <v>45015</v>
          </cell>
          <cell r="N317">
            <v>45015</v>
          </cell>
          <cell r="O317">
            <v>45082</v>
          </cell>
          <cell r="P317" t="str">
            <v>30%预付，70%发货</v>
          </cell>
          <cell r="R317" t="str">
            <v>未完工</v>
          </cell>
          <cell r="S317" t="str">
            <v>否</v>
          </cell>
          <cell r="W317" t="str">
            <v>否</v>
          </cell>
          <cell r="X317" t="str">
            <v>进行中</v>
          </cell>
          <cell r="Y317">
            <v>0.3</v>
          </cell>
          <cell r="Z317">
            <v>3.222</v>
          </cell>
          <cell r="AA317">
            <v>3.222</v>
          </cell>
          <cell r="AB317">
            <v>0.3</v>
          </cell>
          <cell r="AC317">
            <v>0</v>
          </cell>
        </row>
        <row r="318">
          <cell r="C318" t="str">
            <v>GH20230026-0</v>
          </cell>
          <cell r="D318" t="str">
            <v>DNBJ230322036</v>
          </cell>
          <cell r="E318" t="str">
            <v>江苏徐钢钢铁集团有限公司</v>
          </cell>
          <cell r="F318" t="str">
            <v>江苏徐钢钢铁集团有限公司</v>
          </cell>
          <cell r="G318" t="str">
            <v>徐钢三期650接轴托架备件</v>
          </cell>
          <cell r="H318">
            <v>1.79</v>
          </cell>
          <cell r="I318">
            <v>0.29389999999999999</v>
          </cell>
          <cell r="J318">
            <v>0.52608100000000002</v>
          </cell>
          <cell r="K318" t="str">
            <v>赵庭昊</v>
          </cell>
          <cell r="L318" t="str">
            <v>中部大区</v>
          </cell>
          <cell r="M318">
            <v>45007</v>
          </cell>
          <cell r="N318">
            <v>45007</v>
          </cell>
          <cell r="O318">
            <v>45137</v>
          </cell>
          <cell r="P318" t="str">
            <v>30%预付，70%发货</v>
          </cell>
          <cell r="R318" t="str">
            <v>未完工</v>
          </cell>
          <cell r="S318" t="str">
            <v>否</v>
          </cell>
          <cell r="W318" t="str">
            <v>否</v>
          </cell>
          <cell r="X318" t="str">
            <v>进行中</v>
          </cell>
          <cell r="Y318">
            <v>0.3</v>
          </cell>
          <cell r="Z318">
            <v>0.53700000000000003</v>
          </cell>
          <cell r="AA318">
            <v>0</v>
          </cell>
          <cell r="AB318">
            <v>0</v>
          </cell>
          <cell r="AC318">
            <v>0.53700000000000003</v>
          </cell>
        </row>
        <row r="319">
          <cell r="C319" t="str">
            <v>GH20230020-0</v>
          </cell>
          <cell r="E319" t="str">
            <v>赐宝新型薄板（江苏）有限公司</v>
          </cell>
          <cell r="F319" t="str">
            <v>赐宝新型薄板（江苏）有限公司</v>
          </cell>
          <cell r="G319" t="str">
            <v>赐宝STD单元备件</v>
          </cell>
          <cell r="H319">
            <v>27</v>
          </cell>
          <cell r="I319">
            <v>0.2303</v>
          </cell>
          <cell r="J319">
            <v>6.2180999999999997</v>
          </cell>
          <cell r="K319" t="str">
            <v>赵庭昊</v>
          </cell>
          <cell r="L319" t="str">
            <v>中部大区</v>
          </cell>
          <cell r="M319">
            <v>45001</v>
          </cell>
          <cell r="N319">
            <v>45001</v>
          </cell>
          <cell r="O319">
            <v>45105</v>
          </cell>
          <cell r="P319" t="str">
            <v>40%预付，60%发货</v>
          </cell>
          <cell r="R319" t="str">
            <v>未完工</v>
          </cell>
          <cell r="S319" t="str">
            <v>否</v>
          </cell>
          <cell r="W319" t="str">
            <v>否</v>
          </cell>
          <cell r="X319" t="str">
            <v>进行中</v>
          </cell>
          <cell r="Y319">
            <v>0.4</v>
          </cell>
          <cell r="Z319">
            <v>10.8</v>
          </cell>
          <cell r="AA319">
            <v>10.607089999999999</v>
          </cell>
          <cell r="AB319">
            <v>0.39285518518518497</v>
          </cell>
          <cell r="AC319">
            <v>0.192910000000001</v>
          </cell>
        </row>
        <row r="320">
          <cell r="C320" t="str">
            <v>GH20230035-0</v>
          </cell>
          <cell r="D320" t="str">
            <v>JNTG(F)23-921</v>
          </cell>
          <cell r="E320" t="str">
            <v>山东寿光巨能特钢有限公司</v>
          </cell>
          <cell r="F320" t="str">
            <v>山东寿光巨能特钢有限公司</v>
          </cell>
          <cell r="G320" t="str">
            <v>巨能特钢900轧机本体备件</v>
          </cell>
          <cell r="H320">
            <v>69</v>
          </cell>
          <cell r="I320">
            <v>0.21</v>
          </cell>
          <cell r="J320">
            <v>14.49</v>
          </cell>
          <cell r="K320" t="str">
            <v>邓蔚</v>
          </cell>
          <cell r="L320" t="str">
            <v>中部大区</v>
          </cell>
          <cell r="M320">
            <v>45037</v>
          </cell>
          <cell r="N320">
            <v>45037</v>
          </cell>
          <cell r="O320">
            <v>45224</v>
          </cell>
          <cell r="P320" t="str">
            <v>30%预付，30%发货，30%调试，10%质保</v>
          </cell>
          <cell r="R320" t="str">
            <v>未完工</v>
          </cell>
          <cell r="S320" t="str">
            <v>否</v>
          </cell>
          <cell r="W320" t="str">
            <v>否</v>
          </cell>
          <cell r="Y320">
            <v>0.3</v>
          </cell>
          <cell r="Z320">
            <v>20.7</v>
          </cell>
          <cell r="AA320">
            <v>7.5</v>
          </cell>
          <cell r="AB320">
            <v>0.108695652173913</v>
          </cell>
          <cell r="AC320">
            <v>13.2</v>
          </cell>
        </row>
        <row r="321">
          <cell r="C321" t="str">
            <v>GH20230038-0</v>
          </cell>
          <cell r="E321" t="str">
            <v>河北燕山钢铁集团有限公司</v>
          </cell>
          <cell r="F321" t="str">
            <v>河北燕山钢铁集团有限公司</v>
          </cell>
          <cell r="G321" t="str">
            <v>河北燕山钢铁3#转炉设备</v>
          </cell>
          <cell r="H321">
            <v>1350</v>
          </cell>
          <cell r="I321">
            <v>0.12740000000000001</v>
          </cell>
          <cell r="J321">
            <v>171.99</v>
          </cell>
          <cell r="K321" t="str">
            <v>陈太均</v>
          </cell>
          <cell r="L321" t="str">
            <v>中部大区</v>
          </cell>
          <cell r="M321">
            <v>45043</v>
          </cell>
          <cell r="N321">
            <v>45043</v>
          </cell>
          <cell r="O321">
            <v>45225</v>
          </cell>
          <cell r="P321" t="str">
            <v>10%预付，20%进度，40%提货，
25%到货，5%质保</v>
          </cell>
          <cell r="R321" t="str">
            <v>未完工</v>
          </cell>
          <cell r="S321" t="str">
            <v>否</v>
          </cell>
          <cell r="W321" t="str">
            <v>否</v>
          </cell>
          <cell r="X321" t="str">
            <v>进行中</v>
          </cell>
          <cell r="Y321">
            <v>0.1</v>
          </cell>
          <cell r="Z321">
            <v>135</v>
          </cell>
          <cell r="AA321">
            <v>135</v>
          </cell>
          <cell r="AB321">
            <v>0.1</v>
          </cell>
          <cell r="AC321">
            <v>0</v>
          </cell>
        </row>
        <row r="322">
          <cell r="C322" t="str">
            <v>GH20230028-0</v>
          </cell>
          <cell r="D322" t="str">
            <v>SHTG-WZB-MM-
BZG-202303-0160</v>
          </cell>
          <cell r="E322" t="str">
            <v>石横特钢集团有限公司</v>
          </cell>
          <cell r="F322" t="str">
            <v>石横特钢集团有限公司</v>
          </cell>
          <cell r="G322" t="str">
            <v>石横特钢轧机滑板备件第三批</v>
          </cell>
          <cell r="H322">
            <v>1.64</v>
          </cell>
          <cell r="I322">
            <v>0.84509999999999996</v>
          </cell>
          <cell r="J322">
            <v>1.385964</v>
          </cell>
          <cell r="K322" t="str">
            <v>邓蔚</v>
          </cell>
          <cell r="L322" t="str">
            <v>中部大区</v>
          </cell>
          <cell r="M322">
            <v>45011</v>
          </cell>
          <cell r="N322">
            <v>45011</v>
          </cell>
          <cell r="O322">
            <v>45107</v>
          </cell>
          <cell r="P322" t="str">
            <v>90%到货，10%质保</v>
          </cell>
          <cell r="R322" t="str">
            <v>未完工</v>
          </cell>
          <cell r="S322" t="str">
            <v>否</v>
          </cell>
          <cell r="W322" t="str">
            <v>否</v>
          </cell>
          <cell r="Y322">
            <v>0</v>
          </cell>
          <cell r="Z322">
            <v>0</v>
          </cell>
          <cell r="AA322">
            <v>0</v>
          </cell>
          <cell r="AB322">
            <v>0</v>
          </cell>
          <cell r="AC322">
            <v>0</v>
          </cell>
        </row>
        <row r="323">
          <cell r="C323" t="str">
            <v>GH20230029-0</v>
          </cell>
          <cell r="D323" t="str">
            <v>SHTG-WZB-MM-
BZG-202304-0184</v>
          </cell>
          <cell r="E323" t="str">
            <v>石横特钢集团有限公司</v>
          </cell>
          <cell r="F323" t="str">
            <v>石横特钢集团有限公司</v>
          </cell>
          <cell r="G323" t="str">
            <v>石横特钢轧机轴承座等备件第三批</v>
          </cell>
          <cell r="H323">
            <v>6.5739999999999998</v>
          </cell>
          <cell r="I323">
            <v>0.39410000000000001</v>
          </cell>
          <cell r="J323">
            <v>2.5908134</v>
          </cell>
          <cell r="K323" t="str">
            <v>邓蔚</v>
          </cell>
          <cell r="L323" t="str">
            <v>中部大区</v>
          </cell>
          <cell r="M323">
            <v>45018</v>
          </cell>
          <cell r="N323">
            <v>45018</v>
          </cell>
          <cell r="O323">
            <v>45137</v>
          </cell>
          <cell r="P323" t="str">
            <v>90%到货，10%质保</v>
          </cell>
          <cell r="R323" t="str">
            <v>未完工</v>
          </cell>
          <cell r="S323" t="str">
            <v>否</v>
          </cell>
          <cell r="W323" t="str">
            <v>否</v>
          </cell>
          <cell r="Y323">
            <v>0</v>
          </cell>
          <cell r="Z323">
            <v>0</v>
          </cell>
          <cell r="AA323">
            <v>0</v>
          </cell>
          <cell r="AB323">
            <v>0</v>
          </cell>
          <cell r="AC323">
            <v>0</v>
          </cell>
        </row>
        <row r="324">
          <cell r="C324" t="str">
            <v>CP20180178-0</v>
          </cell>
          <cell r="D324" t="str">
            <v>PAG-S-A20180S46/02</v>
          </cell>
          <cell r="E324" t="str">
            <v>萍乡萍钢安源钢铁有限公司</v>
          </cell>
          <cell r="F324" t="str">
            <v>萍乡萍钢安源钢铁有限公司</v>
          </cell>
          <cell r="G324" t="str">
            <v>萍乡萍钢安源卷扬减速机18288</v>
          </cell>
          <cell r="H324">
            <v>49.680999999999997</v>
          </cell>
          <cell r="I324">
            <v>0.3</v>
          </cell>
          <cell r="J324">
            <v>14.904299999999999</v>
          </cell>
          <cell r="K324" t="str">
            <v>王力</v>
          </cell>
          <cell r="L324" t="str">
            <v>西部大区</v>
          </cell>
          <cell r="M324">
            <v>43353</v>
          </cell>
          <cell r="N324">
            <v>43353</v>
          </cell>
          <cell r="O324">
            <v>43521</v>
          </cell>
          <cell r="P324" t="str">
            <v>预付款30%，提货款60%；质保金10%</v>
          </cell>
          <cell r="Q324">
            <v>49.680999999999997</v>
          </cell>
          <cell r="R324" t="str">
            <v>已完工</v>
          </cell>
          <cell r="S324" t="str">
            <v>是</v>
          </cell>
          <cell r="T324">
            <v>43593</v>
          </cell>
          <cell r="V324">
            <v>44221</v>
          </cell>
          <cell r="W324" t="str">
            <v>否</v>
          </cell>
          <cell r="Y324">
            <v>1</v>
          </cell>
          <cell r="Z324">
            <v>49.680999999999997</v>
          </cell>
          <cell r="AA324">
            <v>48.04175</v>
          </cell>
          <cell r="AB324">
            <v>0.96700448863750699</v>
          </cell>
          <cell r="AC324">
            <v>1.6392500000000001</v>
          </cell>
        </row>
        <row r="325">
          <cell r="C325" t="str">
            <v>CP20180179-0</v>
          </cell>
          <cell r="D325" t="str">
            <v>18A05130-(2018)600610</v>
          </cell>
          <cell r="E325" t="str">
            <v>中冶南方武汉钢铁设计研究院有限公司</v>
          </cell>
          <cell r="F325" t="str">
            <v>闽源钢铁</v>
          </cell>
          <cell r="G325" t="str">
            <v>闽源钢铁烧结系统总承包工程-
圆盘给料机18289</v>
          </cell>
          <cell r="H325">
            <v>136.3793</v>
          </cell>
          <cell r="I325">
            <v>0.3</v>
          </cell>
          <cell r="J325">
            <v>40.913789999999999</v>
          </cell>
          <cell r="K325" t="str">
            <v>王力</v>
          </cell>
          <cell r="L325" t="str">
            <v>西部大区</v>
          </cell>
          <cell r="M325">
            <v>43368</v>
          </cell>
          <cell r="N325">
            <v>43368</v>
          </cell>
          <cell r="O325">
            <v>43506</v>
          </cell>
          <cell r="P325" t="str">
            <v>15%预付，15%进度，40%提货，20%到货，10%质保</v>
          </cell>
          <cell r="Q325">
            <v>136.3793</v>
          </cell>
          <cell r="R325" t="str">
            <v>已完工</v>
          </cell>
          <cell r="S325" t="str">
            <v>是</v>
          </cell>
          <cell r="T325">
            <v>43737</v>
          </cell>
          <cell r="V325">
            <v>44280</v>
          </cell>
          <cell r="W325" t="str">
            <v>否</v>
          </cell>
          <cell r="Y325">
            <v>1</v>
          </cell>
          <cell r="Z325">
            <v>136.3793</v>
          </cell>
          <cell r="AA325">
            <v>122.74137</v>
          </cell>
          <cell r="AB325">
            <v>0.9</v>
          </cell>
          <cell r="AC325">
            <v>13.637930000000001</v>
          </cell>
        </row>
        <row r="326">
          <cell r="C326" t="str">
            <v>CP20190048-0</v>
          </cell>
          <cell r="D326" t="str">
            <v>000585-01-18-0516</v>
          </cell>
          <cell r="E326" t="str">
            <v>成渝钒钛科技有限公司</v>
          </cell>
          <cell r="F326" t="str">
            <v>成渝钒钛科技有限公司</v>
          </cell>
          <cell r="G326" t="str">
            <v>成渝钒钛减速机、圆盘给料机备件19049</v>
          </cell>
          <cell r="H326">
            <v>102.2837</v>
          </cell>
          <cell r="I326">
            <v>0.3</v>
          </cell>
          <cell r="J326">
            <v>30.685110000000002</v>
          </cell>
          <cell r="K326" t="str">
            <v>王力</v>
          </cell>
          <cell r="L326" t="str">
            <v>西部大区</v>
          </cell>
          <cell r="M326">
            <v>43476</v>
          </cell>
          <cell r="N326">
            <v>43476</v>
          </cell>
          <cell r="O326">
            <v>43636</v>
          </cell>
          <cell r="P326" t="str">
            <v>30万预付，64.5万发货款，10.5万质保</v>
          </cell>
          <cell r="Q326">
            <v>102.2837</v>
          </cell>
          <cell r="R326" t="str">
            <v>已完工</v>
          </cell>
          <cell r="S326" t="str">
            <v>是</v>
          </cell>
          <cell r="T326">
            <v>43795</v>
          </cell>
          <cell r="V326">
            <v>44341</v>
          </cell>
          <cell r="W326" t="str">
            <v>否</v>
          </cell>
          <cell r="Y326">
            <v>1</v>
          </cell>
          <cell r="Z326">
            <v>102.2837</v>
          </cell>
          <cell r="AA326">
            <v>98.283699999999996</v>
          </cell>
          <cell r="AB326">
            <v>0.96089308462638701</v>
          </cell>
          <cell r="AC326">
            <v>4</v>
          </cell>
        </row>
        <row r="327">
          <cell r="C327" t="str">
            <v>CP20190074-0</v>
          </cell>
          <cell r="D327" t="str">
            <v>000585-07-19-0169</v>
          </cell>
          <cell r="E327" t="str">
            <v>成渝钒钛科技有限公司</v>
          </cell>
          <cell r="F327" t="str">
            <v>成渝钒钛科技有限公司</v>
          </cell>
          <cell r="G327" t="str">
            <v>成渝钒钛升降油缸装配等备件19075</v>
          </cell>
          <cell r="H327">
            <v>93.517240000000001</v>
          </cell>
          <cell r="I327">
            <v>0.3</v>
          </cell>
          <cell r="J327">
            <v>28.055171999999999</v>
          </cell>
          <cell r="K327" t="str">
            <v>王力</v>
          </cell>
          <cell r="L327" t="str">
            <v>西部大区</v>
          </cell>
          <cell r="M327">
            <v>43521</v>
          </cell>
          <cell r="N327">
            <v>43521</v>
          </cell>
          <cell r="O327">
            <v>43671</v>
          </cell>
          <cell r="P327" t="str">
            <v>20%预付，70%发货，10%质保</v>
          </cell>
          <cell r="Q327">
            <v>93.517240000000001</v>
          </cell>
          <cell r="R327" t="str">
            <v>已完工</v>
          </cell>
          <cell r="S327" t="str">
            <v>是</v>
          </cell>
          <cell r="T327">
            <v>43705</v>
          </cell>
          <cell r="V327">
            <v>44252</v>
          </cell>
          <cell r="W327" t="str">
            <v>否</v>
          </cell>
          <cell r="Y327">
            <v>1</v>
          </cell>
          <cell r="Z327">
            <v>93.517240000000001</v>
          </cell>
          <cell r="AA327">
            <v>90.017240000000001</v>
          </cell>
          <cell r="AB327">
            <v>0.962573745760675</v>
          </cell>
          <cell r="AC327">
            <v>0</v>
          </cell>
        </row>
        <row r="328">
          <cell r="C328" t="str">
            <v>CP20190207-0</v>
          </cell>
          <cell r="D328" t="str">
            <v>（2018）601607</v>
          </cell>
          <cell r="E328" t="str">
            <v>中冶南方武汉钢铁设计研究院有限公司</v>
          </cell>
          <cell r="F328" t="str">
            <v>河北鑫达钢铁集团有限公司</v>
          </cell>
          <cell r="G328" t="str">
            <v>中南南方武钢院河北鑫达
φ2800圆盘19199</v>
          </cell>
          <cell r="H328">
            <v>78.48</v>
          </cell>
          <cell r="I328">
            <v>0.3</v>
          </cell>
          <cell r="J328">
            <v>23.544</v>
          </cell>
          <cell r="K328" t="str">
            <v>王力</v>
          </cell>
          <cell r="L328" t="str">
            <v>西部大区</v>
          </cell>
          <cell r="M328">
            <v>43689</v>
          </cell>
          <cell r="N328">
            <v>43689</v>
          </cell>
          <cell r="O328">
            <v>43941</v>
          </cell>
          <cell r="P328" t="str">
            <v>20%预付，10%进度，30%发货，20%到货，10%验收，10%质保</v>
          </cell>
          <cell r="Q328">
            <v>78.48</v>
          </cell>
          <cell r="R328" t="str">
            <v>已完工</v>
          </cell>
          <cell r="S328" t="str">
            <v>是</v>
          </cell>
          <cell r="T328">
            <v>44047</v>
          </cell>
          <cell r="V328">
            <v>44834</v>
          </cell>
          <cell r="W328" t="str">
            <v>否</v>
          </cell>
          <cell r="Y328">
            <v>1</v>
          </cell>
          <cell r="Z328">
            <v>78.48</v>
          </cell>
          <cell r="AA328">
            <v>52.231999999999999</v>
          </cell>
          <cell r="AB328">
            <v>0.66554536187563695</v>
          </cell>
          <cell r="AC328">
            <v>0</v>
          </cell>
        </row>
        <row r="329">
          <cell r="C329" t="str">
            <v>CP20200087-0</v>
          </cell>
          <cell r="D329" t="str">
            <v>000585-01-20-0
051</v>
          </cell>
          <cell r="E329" t="str">
            <v>成渝钒钛科技有限公司</v>
          </cell>
          <cell r="F329" t="str">
            <v>成渝钒钛科技有限公司</v>
          </cell>
          <cell r="G329" t="str">
            <v>成渝钒钛炼钢钢车平车减
速机20093</v>
          </cell>
          <cell r="H329">
            <v>98</v>
          </cell>
          <cell r="I329">
            <v>0.3</v>
          </cell>
          <cell r="J329">
            <v>29.4</v>
          </cell>
          <cell r="K329" t="str">
            <v>王力</v>
          </cell>
          <cell r="L329" t="str">
            <v>西部大区</v>
          </cell>
          <cell r="M329">
            <v>43981</v>
          </cell>
          <cell r="N329">
            <v>43981</v>
          </cell>
          <cell r="O329">
            <v>44073</v>
          </cell>
          <cell r="P329" t="str">
            <v>90%发货，10%质保</v>
          </cell>
          <cell r="Q329">
            <v>98</v>
          </cell>
          <cell r="R329" t="str">
            <v>已完工</v>
          </cell>
          <cell r="S329" t="str">
            <v>是</v>
          </cell>
          <cell r="T329">
            <v>44092</v>
          </cell>
          <cell r="V329">
            <v>44681</v>
          </cell>
          <cell r="W329" t="str">
            <v>否</v>
          </cell>
          <cell r="Y329">
            <v>1</v>
          </cell>
          <cell r="Z329">
            <v>98</v>
          </cell>
          <cell r="AA329">
            <v>90.860060000000004</v>
          </cell>
          <cell r="AB329">
            <v>0.92714346938775505</v>
          </cell>
          <cell r="AC329">
            <v>7.1399400000000002</v>
          </cell>
        </row>
        <row r="330">
          <cell r="C330" t="str">
            <v>ZZ20130103-0</v>
          </cell>
          <cell r="D330" t="str">
            <v>FBJ-13-498</v>
          </cell>
          <cell r="E330" t="str">
            <v>成渝钒钛科技有限公司</v>
          </cell>
          <cell r="F330" t="str">
            <v>成渝钒钛科技有限公司</v>
          </cell>
          <cell r="G330" t="str">
            <v>威钢炼钢备件项目</v>
          </cell>
          <cell r="H330">
            <v>31.046150000000001</v>
          </cell>
          <cell r="J330">
            <v>0</v>
          </cell>
          <cell r="K330" t="str">
            <v>陈杜</v>
          </cell>
          <cell r="L330" t="str">
            <v>西部大区</v>
          </cell>
          <cell r="M330">
            <v>41522</v>
          </cell>
          <cell r="N330">
            <v>41522</v>
          </cell>
          <cell r="O330">
            <v>41628</v>
          </cell>
          <cell r="P330" t="str">
            <v>预付款10万；发货款40万；到货45.4万；质保金10.6万</v>
          </cell>
          <cell r="Q330">
            <v>106</v>
          </cell>
          <cell r="R330" t="str">
            <v>已完工</v>
          </cell>
          <cell r="S330" t="str">
            <v>部分发货</v>
          </cell>
          <cell r="T330" t="str">
            <v>2014/3/10已发一部分</v>
          </cell>
          <cell r="U330" t="str">
            <v>-</v>
          </cell>
          <cell r="V330" t="str">
            <v>-</v>
          </cell>
          <cell r="W330" t="str">
            <v>否</v>
          </cell>
          <cell r="X330" t="str">
            <v>进行中</v>
          </cell>
          <cell r="Y330">
            <v>1</v>
          </cell>
          <cell r="Z330">
            <v>31.046150000000001</v>
          </cell>
          <cell r="AA330">
            <v>31.046150000000001</v>
          </cell>
          <cell r="AB330">
            <v>1</v>
          </cell>
          <cell r="AC330">
            <v>0</v>
          </cell>
        </row>
        <row r="331">
          <cell r="C331" t="str">
            <v>ZZ20140001-0</v>
          </cell>
          <cell r="D331" t="str">
            <v>000585-07-13-1327</v>
          </cell>
          <cell r="E331" t="str">
            <v>威远鹏威贸易有限公司</v>
          </cell>
          <cell r="F331" t="str">
            <v>成渝钒钛科技有限公司</v>
          </cell>
          <cell r="G331" t="str">
            <v>威钢冷床备件</v>
          </cell>
          <cell r="H331">
            <v>10</v>
          </cell>
          <cell r="J331">
            <v>0</v>
          </cell>
          <cell r="K331" t="str">
            <v>陈杜</v>
          </cell>
          <cell r="L331" t="str">
            <v>西部大区</v>
          </cell>
          <cell r="M331">
            <v>41596</v>
          </cell>
          <cell r="N331">
            <v>41596</v>
          </cell>
          <cell r="O331">
            <v>41654</v>
          </cell>
          <cell r="P331" t="str">
            <v>预付款10万；发货款20万；到货款10万；质保金5万</v>
          </cell>
          <cell r="Q331">
            <v>0</v>
          </cell>
          <cell r="R331" t="str">
            <v>已完工</v>
          </cell>
          <cell r="S331" t="str">
            <v>否</v>
          </cell>
          <cell r="T331" t="str">
            <v>未发货</v>
          </cell>
          <cell r="U331" t="str">
            <v>-</v>
          </cell>
          <cell r="V331" t="str">
            <v>-</v>
          </cell>
          <cell r="W331" t="str">
            <v>否</v>
          </cell>
          <cell r="X331" t="str">
            <v>进行中</v>
          </cell>
          <cell r="Y331">
            <v>1</v>
          </cell>
          <cell r="Z331">
            <v>10</v>
          </cell>
          <cell r="AA331">
            <v>10</v>
          </cell>
          <cell r="AB331">
            <v>1</v>
          </cell>
          <cell r="AC331">
            <v>0</v>
          </cell>
        </row>
        <row r="332">
          <cell r="C332" t="str">
            <v>GH20170139-0</v>
          </cell>
          <cell r="D332">
            <v>1709200012</v>
          </cell>
          <cell r="E332" t="str">
            <v>攀钢集团攀枝花钢钒有限公司</v>
          </cell>
          <cell r="F332" t="str">
            <v>攀钢集团攀枝花钢钒有限公司</v>
          </cell>
          <cell r="G332" t="str">
            <v>攀钢金属制品320短应力轧机</v>
          </cell>
          <cell r="H332">
            <v>145.78319999999999</v>
          </cell>
          <cell r="J332">
            <v>0</v>
          </cell>
          <cell r="K332" t="str">
            <v>王力</v>
          </cell>
          <cell r="L332" t="str">
            <v>西部大区</v>
          </cell>
          <cell r="M332">
            <v>42997</v>
          </cell>
          <cell r="N332">
            <v>42998</v>
          </cell>
          <cell r="O332">
            <v>43120</v>
          </cell>
          <cell r="P332" t="str">
            <v>90%到货，10%质保</v>
          </cell>
          <cell r="Q332">
            <v>153.387</v>
          </cell>
          <cell r="R332" t="str">
            <v>已完工</v>
          </cell>
          <cell r="S332" t="str">
            <v>是</v>
          </cell>
          <cell r="T332">
            <v>43281</v>
          </cell>
          <cell r="U332">
            <v>43342</v>
          </cell>
          <cell r="V332">
            <v>43737</v>
          </cell>
          <cell r="W332" t="str">
            <v>否</v>
          </cell>
          <cell r="X332" t="str">
            <v>完成</v>
          </cell>
          <cell r="Y332">
            <v>1</v>
          </cell>
          <cell r="Z332">
            <v>145.78319999999999</v>
          </cell>
          <cell r="AA332">
            <v>130.34544600000001</v>
          </cell>
          <cell r="AB332">
            <v>0.89410471165401795</v>
          </cell>
          <cell r="AC332">
            <v>15.437754</v>
          </cell>
        </row>
        <row r="333">
          <cell r="C333" t="str">
            <v>GH20180035-0</v>
          </cell>
          <cell r="D333" t="str">
            <v>ELCGJL70032018020252</v>
          </cell>
          <cell r="E333" t="str">
            <v>唐山国丰第二冷轧镀锌技术有限公司</v>
          </cell>
          <cell r="F333" t="str">
            <v>唐山国丰第二冷轧镀锌技术有限公司</v>
          </cell>
          <cell r="G333" t="str">
            <v>唐山国丰二冷轧轴承座备件项目</v>
          </cell>
          <cell r="H333">
            <v>18.232800000000001</v>
          </cell>
          <cell r="I333">
            <v>0.18</v>
          </cell>
          <cell r="J333">
            <v>3.2819039999999999</v>
          </cell>
          <cell r="K333" t="str">
            <v>陈杜</v>
          </cell>
          <cell r="L333" t="str">
            <v>西部大区</v>
          </cell>
          <cell r="M333">
            <v>43142</v>
          </cell>
          <cell r="O333">
            <v>43261</v>
          </cell>
          <cell r="P333" t="str">
            <v>到货款100%</v>
          </cell>
          <cell r="Q333">
            <v>0</v>
          </cell>
          <cell r="R333" t="str">
            <v>已完工</v>
          </cell>
          <cell r="S333" t="str">
            <v>否</v>
          </cell>
          <cell r="T333" t="str">
            <v>否</v>
          </cell>
          <cell r="W333" t="str">
            <v>否</v>
          </cell>
          <cell r="Y333">
            <v>0</v>
          </cell>
          <cell r="Z333">
            <v>0</v>
          </cell>
          <cell r="AA333">
            <v>0</v>
          </cell>
          <cell r="AB333">
            <v>0</v>
          </cell>
          <cell r="AC333">
            <v>0</v>
          </cell>
        </row>
        <row r="334">
          <cell r="C334" t="str">
            <v>GH20180032-0</v>
          </cell>
          <cell r="D334" t="str">
            <v>G-BJ-2018-1036</v>
          </cell>
          <cell r="E334" t="str">
            <v>唐山港陆冷轧有限公司</v>
          </cell>
          <cell r="F334" t="str">
            <v>唐山港陆冷轧有限公司</v>
          </cell>
          <cell r="G334" t="str">
            <v>唐山港陆酸轧轴承座备件项目（支撑辊）</v>
          </cell>
          <cell r="H334">
            <v>380.7192</v>
          </cell>
          <cell r="I334">
            <v>0.16</v>
          </cell>
          <cell r="J334">
            <v>60.915072000000002</v>
          </cell>
          <cell r="K334" t="str">
            <v>陈杜</v>
          </cell>
          <cell r="L334" t="str">
            <v>西部大区</v>
          </cell>
          <cell r="M334">
            <v>43160</v>
          </cell>
          <cell r="O334">
            <v>43252</v>
          </cell>
          <cell r="P334" t="str">
            <v>30%预付，60%到货，10%质保</v>
          </cell>
          <cell r="Q334">
            <v>0</v>
          </cell>
          <cell r="R334" t="str">
            <v>已完工</v>
          </cell>
          <cell r="S334" t="str">
            <v>是</v>
          </cell>
          <cell r="T334">
            <v>43620</v>
          </cell>
          <cell r="U334">
            <v>43650</v>
          </cell>
          <cell r="V334">
            <v>44015</v>
          </cell>
          <cell r="W334" t="str">
            <v>否</v>
          </cell>
          <cell r="Y334">
            <v>1</v>
          </cell>
          <cell r="Z334">
            <v>380.7192</v>
          </cell>
          <cell r="AA334">
            <v>117</v>
          </cell>
          <cell r="AB334">
            <v>0.307313106352398</v>
          </cell>
          <cell r="AC334">
            <v>263.7192</v>
          </cell>
        </row>
        <row r="335">
          <cell r="C335" t="str">
            <v>GH20180033-0</v>
          </cell>
          <cell r="D335" t="str">
            <v>G-BJ-2018-1039</v>
          </cell>
          <cell r="E335" t="str">
            <v>唐山港陆冷轧有限公司</v>
          </cell>
          <cell r="F335" t="str">
            <v>唐山港陆冷轧有限公司</v>
          </cell>
          <cell r="G335" t="str">
            <v>唐山港陆酸轧轴承座备件项目（工作辊）</v>
          </cell>
          <cell r="H335">
            <v>467.78149999999999</v>
          </cell>
          <cell r="I335">
            <v>0.16</v>
          </cell>
          <cell r="J335">
            <v>74.845039999999997</v>
          </cell>
          <cell r="K335" t="str">
            <v>陈杜</v>
          </cell>
          <cell r="L335" t="str">
            <v>西部大区</v>
          </cell>
          <cell r="M335">
            <v>43160</v>
          </cell>
          <cell r="O335">
            <v>43252</v>
          </cell>
          <cell r="P335" t="str">
            <v>30%预付，60%到货，10%质保</v>
          </cell>
          <cell r="Q335">
            <v>0</v>
          </cell>
          <cell r="R335" t="str">
            <v>已完工</v>
          </cell>
          <cell r="S335" t="str">
            <v>是</v>
          </cell>
          <cell r="T335">
            <v>43620</v>
          </cell>
          <cell r="U335">
            <v>43650</v>
          </cell>
          <cell r="V335">
            <v>44015</v>
          </cell>
          <cell r="W335" t="str">
            <v>否</v>
          </cell>
          <cell r="Y335">
            <v>1</v>
          </cell>
          <cell r="Z335">
            <v>467.78149999999999</v>
          </cell>
          <cell r="AA335">
            <v>143</v>
          </cell>
          <cell r="AB335">
            <v>0.30569828007306799</v>
          </cell>
          <cell r="AC335">
            <v>324.78149999999999</v>
          </cell>
        </row>
        <row r="336">
          <cell r="C336" t="str">
            <v>GH20180037-0</v>
          </cell>
          <cell r="D336" t="str">
            <v>SGHG/21-CB-0186-2018.03</v>
          </cell>
          <cell r="E336" t="str">
            <v>陕钢集团汉中钢铁有限责任公司</v>
          </cell>
          <cell r="F336" t="str">
            <v>陕钢集团汉中钢铁有限责任公司</v>
          </cell>
          <cell r="G336" t="str">
            <v>汉钢轧机本体备件项目（第二批）</v>
          </cell>
          <cell r="H336">
            <v>325.19658099999998</v>
          </cell>
          <cell r="I336">
            <v>0.12</v>
          </cell>
          <cell r="J336">
            <v>39.023589719999997</v>
          </cell>
          <cell r="K336" t="str">
            <v>陈杜</v>
          </cell>
          <cell r="L336" t="str">
            <v>西部大区</v>
          </cell>
          <cell r="M336">
            <v>43173</v>
          </cell>
          <cell r="N336">
            <v>43173</v>
          </cell>
          <cell r="O336">
            <v>43342</v>
          </cell>
          <cell r="P336" t="str">
            <v>30%预付，30%发货，30%到货，10%质保</v>
          </cell>
          <cell r="Q336">
            <v>325.19658099999998</v>
          </cell>
          <cell r="R336" t="str">
            <v>已完工</v>
          </cell>
          <cell r="S336" t="str">
            <v>是</v>
          </cell>
          <cell r="T336">
            <v>43585</v>
          </cell>
          <cell r="U336">
            <v>43676</v>
          </cell>
          <cell r="V336">
            <v>43950</v>
          </cell>
          <cell r="W336" t="str">
            <v>否</v>
          </cell>
          <cell r="Y336">
            <v>1</v>
          </cell>
          <cell r="Z336">
            <v>325.19658099999998</v>
          </cell>
          <cell r="AA336">
            <v>328.831929</v>
          </cell>
          <cell r="AB336">
            <v>1.01117892441803</v>
          </cell>
          <cell r="AC336">
            <v>0</v>
          </cell>
        </row>
        <row r="337">
          <cell r="C337" t="str">
            <v>GH20180107-0</v>
          </cell>
          <cell r="D337" t="str">
            <v>G-BJ-2018-5946</v>
          </cell>
          <cell r="E337" t="str">
            <v>唐山港陆冷轧有限公司</v>
          </cell>
          <cell r="F337" t="str">
            <v>唐山港陆冷轧有限公司</v>
          </cell>
          <cell r="G337" t="str">
            <v>唐山港陆轴承座零配件（一）</v>
          </cell>
          <cell r="H337">
            <v>96.464500000000001</v>
          </cell>
          <cell r="I337">
            <v>0.19900000000000001</v>
          </cell>
          <cell r="J337">
            <v>19.1964355</v>
          </cell>
          <cell r="K337" t="str">
            <v>陈杜</v>
          </cell>
          <cell r="L337" t="str">
            <v>西部大区</v>
          </cell>
          <cell r="M337">
            <v>43365</v>
          </cell>
          <cell r="O337">
            <v>43464</v>
          </cell>
          <cell r="P337" t="str">
            <v>30%预付，60%发货，10%质保</v>
          </cell>
          <cell r="Q337">
            <v>96.464500000000001</v>
          </cell>
          <cell r="R337" t="str">
            <v>已完工</v>
          </cell>
          <cell r="S337" t="str">
            <v>是</v>
          </cell>
          <cell r="W337" t="str">
            <v>否</v>
          </cell>
          <cell r="Y337">
            <v>1</v>
          </cell>
          <cell r="Z337">
            <v>96.464500000000001</v>
          </cell>
          <cell r="AA337">
            <v>85</v>
          </cell>
          <cell r="AB337">
            <v>0.88115317033727403</v>
          </cell>
          <cell r="AC337">
            <v>11.464499999999999</v>
          </cell>
        </row>
        <row r="338">
          <cell r="C338" t="str">
            <v>GH20180109-0</v>
          </cell>
          <cell r="D338" t="str">
            <v>G-BJ-2018-5940</v>
          </cell>
          <cell r="E338" t="str">
            <v>唐山港陆冷轧有限公司</v>
          </cell>
          <cell r="F338" t="str">
            <v>唐山港陆冷轧有限公司</v>
          </cell>
          <cell r="G338" t="str">
            <v>唐山港陆轴承座零配件（二）</v>
          </cell>
          <cell r="H338">
            <v>54.393599999999999</v>
          </cell>
          <cell r="I338">
            <v>0.23669999999999999</v>
          </cell>
          <cell r="J338">
            <v>12.874965120000001</v>
          </cell>
          <cell r="K338" t="str">
            <v>陈杜</v>
          </cell>
          <cell r="L338" t="str">
            <v>西部大区</v>
          </cell>
          <cell r="M338">
            <v>43365</v>
          </cell>
          <cell r="O338">
            <v>43464</v>
          </cell>
          <cell r="P338" t="str">
            <v>30%预付，60%发货，10%质保</v>
          </cell>
          <cell r="Q338">
            <v>0</v>
          </cell>
          <cell r="R338" t="str">
            <v>已完工</v>
          </cell>
          <cell r="S338" t="str">
            <v>是</v>
          </cell>
          <cell r="W338" t="str">
            <v>否</v>
          </cell>
          <cell r="Y338">
            <v>1</v>
          </cell>
          <cell r="Z338">
            <v>54.393599999999999</v>
          </cell>
          <cell r="AA338">
            <v>49.06</v>
          </cell>
          <cell r="AB338">
            <v>0.90194434639369303</v>
          </cell>
          <cell r="AC338">
            <v>5.3335999999999997</v>
          </cell>
        </row>
        <row r="339">
          <cell r="C339" t="str">
            <v>GH20190013-0</v>
          </cell>
          <cell r="D339">
            <v>1901245307</v>
          </cell>
          <cell r="E339" t="str">
            <v>攀钢集团攀枝花钢钒有限公司</v>
          </cell>
          <cell r="F339" t="str">
            <v>攀钢集团攀枝花钢钒有限公司</v>
          </cell>
          <cell r="G339" t="str">
            <v>攀钢钒炼钢厂连铸铸流导向段等</v>
          </cell>
          <cell r="H339">
            <v>114.47465</v>
          </cell>
          <cell r="I339">
            <v>0.16</v>
          </cell>
          <cell r="J339">
            <v>18.802208</v>
          </cell>
          <cell r="K339" t="str">
            <v>王力</v>
          </cell>
          <cell r="L339" t="str">
            <v>西部大区</v>
          </cell>
          <cell r="M339">
            <v>43473</v>
          </cell>
          <cell r="N339">
            <v>43473</v>
          </cell>
          <cell r="O339">
            <v>43641</v>
          </cell>
          <cell r="P339" t="str">
            <v>到货验收合格后支付95%，质保5%</v>
          </cell>
          <cell r="Q339">
            <v>0</v>
          </cell>
          <cell r="R339" t="str">
            <v>已完工</v>
          </cell>
          <cell r="S339" t="str">
            <v>是</v>
          </cell>
          <cell r="T339">
            <v>43763</v>
          </cell>
          <cell r="U339">
            <v>43819</v>
          </cell>
          <cell r="V339">
            <v>44184</v>
          </cell>
          <cell r="W339" t="str">
            <v>否</v>
          </cell>
          <cell r="X339" t="str">
            <v>完成</v>
          </cell>
          <cell r="Y339">
            <v>1</v>
          </cell>
          <cell r="Z339">
            <v>114.47465</v>
          </cell>
          <cell r="AA339">
            <v>100</v>
          </cell>
          <cell r="AB339">
            <v>0.87355584839088796</v>
          </cell>
          <cell r="AC339">
            <v>14.47465</v>
          </cell>
        </row>
        <row r="340">
          <cell r="C340" t="str">
            <v>GH20190030-0</v>
          </cell>
          <cell r="D340">
            <v>1903249680</v>
          </cell>
          <cell r="E340" t="str">
            <v>攀钢集团攀枝花钢钒有限公司</v>
          </cell>
          <cell r="F340" t="str">
            <v>攀钢集团攀枝花钢钒有限公司</v>
          </cell>
          <cell r="G340" t="str">
            <v>攀钢5#转炉托圈改造项目</v>
          </cell>
          <cell r="H340">
            <v>444.976</v>
          </cell>
          <cell r="I340">
            <v>0.1</v>
          </cell>
          <cell r="J340">
            <v>44.497599999999998</v>
          </cell>
          <cell r="K340" t="str">
            <v>王力</v>
          </cell>
          <cell r="L340" t="str">
            <v>西部大区</v>
          </cell>
          <cell r="M340">
            <v>43530</v>
          </cell>
          <cell r="N340">
            <v>43530</v>
          </cell>
          <cell r="O340">
            <v>43707</v>
          </cell>
          <cell r="P340" t="str">
            <v>100%到货后滚动付款</v>
          </cell>
          <cell r="Q340">
            <v>0</v>
          </cell>
          <cell r="R340" t="str">
            <v>已完工</v>
          </cell>
          <cell r="S340" t="str">
            <v>否</v>
          </cell>
          <cell r="W340" t="str">
            <v>否</v>
          </cell>
          <cell r="X340" t="str">
            <v>未完成</v>
          </cell>
          <cell r="Y340">
            <v>0</v>
          </cell>
          <cell r="Z340">
            <v>0</v>
          </cell>
          <cell r="AA340">
            <v>0</v>
          </cell>
          <cell r="AB340">
            <v>0</v>
          </cell>
          <cell r="AC340">
            <v>0</v>
          </cell>
        </row>
        <row r="341">
          <cell r="C341" t="str">
            <v>GH20190035-0</v>
          </cell>
          <cell r="D341" t="str">
            <v>DF19-JD-SDZB-3-2</v>
          </cell>
          <cell r="E341" t="str">
            <v>四川德胜集团钒钛有限公司</v>
          </cell>
          <cell r="F341" t="str">
            <v>四川德胜集团钒钛有限公司</v>
          </cell>
          <cell r="G341" t="str">
            <v>四川德钢轧机机芯项目第二批</v>
          </cell>
          <cell r="H341">
            <v>204.56899999999999</v>
          </cell>
          <cell r="I341">
            <v>0.25</v>
          </cell>
          <cell r="J341">
            <v>51.142249999999997</v>
          </cell>
          <cell r="K341" t="str">
            <v>陈杜</v>
          </cell>
          <cell r="L341" t="str">
            <v>西部大区</v>
          </cell>
          <cell r="M341">
            <v>43545</v>
          </cell>
          <cell r="N341">
            <v>43545</v>
          </cell>
          <cell r="O341">
            <v>43738</v>
          </cell>
          <cell r="P341" t="str">
            <v>30%预付，30%发货，30%到货，10%质保</v>
          </cell>
          <cell r="Q341">
            <v>204.56899999999999</v>
          </cell>
          <cell r="R341" t="str">
            <v>已完工</v>
          </cell>
          <cell r="S341" t="str">
            <v>是</v>
          </cell>
          <cell r="T341">
            <v>43941</v>
          </cell>
          <cell r="V341">
            <v>44305</v>
          </cell>
          <cell r="W341" t="str">
            <v>是</v>
          </cell>
          <cell r="Y341">
            <v>1</v>
          </cell>
          <cell r="Z341">
            <v>204.56899999999999</v>
          </cell>
          <cell r="AA341">
            <v>204.56899999999999</v>
          </cell>
          <cell r="AB341">
            <v>1</v>
          </cell>
          <cell r="AC341">
            <v>0</v>
          </cell>
        </row>
        <row r="342">
          <cell r="C342" t="str">
            <v>GH20190039-0</v>
          </cell>
          <cell r="D342" t="str">
            <v>CGHT-201903-002542</v>
          </cell>
          <cell r="E342" t="str">
            <v>河北永洋特钢集团有限公司</v>
          </cell>
          <cell r="F342" t="str">
            <v>河北永洋特钢集团有限公司</v>
          </cell>
          <cell r="G342" t="str">
            <v>河北永洋轻轨轧机区设备项目</v>
          </cell>
          <cell r="H342">
            <v>4773.2</v>
          </cell>
          <cell r="I342">
            <v>0</v>
          </cell>
          <cell r="J342">
            <v>0</v>
          </cell>
          <cell r="K342" t="str">
            <v>陈杜</v>
          </cell>
          <cell r="L342" t="str">
            <v>西部大区</v>
          </cell>
          <cell r="M342">
            <v>43545</v>
          </cell>
          <cell r="O342">
            <v>43790</v>
          </cell>
          <cell r="P342" t="str">
            <v>预付10%，发货前10%，到货10%，验收合格60%，质保10%</v>
          </cell>
          <cell r="Q342">
            <v>954.64</v>
          </cell>
          <cell r="R342" t="str">
            <v>已完工</v>
          </cell>
          <cell r="S342" t="str">
            <v>是</v>
          </cell>
          <cell r="T342">
            <v>43838</v>
          </cell>
          <cell r="W342" t="str">
            <v>否</v>
          </cell>
          <cell r="Y342">
            <v>1</v>
          </cell>
          <cell r="Z342">
            <v>4773.2</v>
          </cell>
          <cell r="AA342">
            <v>4773.2</v>
          </cell>
          <cell r="AB342">
            <v>1</v>
          </cell>
          <cell r="AC342">
            <v>0</v>
          </cell>
        </row>
        <row r="343">
          <cell r="C343" t="str">
            <v>GH20190076-0</v>
          </cell>
          <cell r="D343" t="str">
            <v>SGHG/21-CB-0695-2019.08</v>
          </cell>
          <cell r="E343" t="str">
            <v>陕钢集团汉中钢铁有限责任公司</v>
          </cell>
          <cell r="F343" t="str">
            <v>陕钢集团汉中钢铁有限责任公司</v>
          </cell>
          <cell r="G343" t="str">
            <v>陕西汉钢烟罩柔性升降装置项目</v>
          </cell>
          <cell r="H343">
            <v>54</v>
          </cell>
          <cell r="I343">
            <v>0.43</v>
          </cell>
          <cell r="J343">
            <v>23.22</v>
          </cell>
          <cell r="K343" t="str">
            <v>陈杜</v>
          </cell>
          <cell r="L343" t="str">
            <v>西部大区</v>
          </cell>
          <cell r="M343">
            <v>43691</v>
          </cell>
          <cell r="N343">
            <v>43691</v>
          </cell>
          <cell r="O343">
            <v>43799</v>
          </cell>
          <cell r="P343" t="str">
            <v>30%预付，60%到货，10%质保</v>
          </cell>
          <cell r="Q343">
            <v>54</v>
          </cell>
          <cell r="R343" t="str">
            <v>已完工</v>
          </cell>
          <cell r="S343" t="str">
            <v>是</v>
          </cell>
          <cell r="T343">
            <v>43802</v>
          </cell>
          <cell r="U343">
            <v>43892</v>
          </cell>
          <cell r="V343">
            <v>44256</v>
          </cell>
          <cell r="W343" t="str">
            <v>否</v>
          </cell>
          <cell r="Y343">
            <v>1</v>
          </cell>
          <cell r="Z343">
            <v>54</v>
          </cell>
          <cell r="AA343">
            <v>54</v>
          </cell>
          <cell r="AB343">
            <v>1</v>
          </cell>
          <cell r="AC343">
            <v>0</v>
          </cell>
        </row>
        <row r="344">
          <cell r="C344" t="str">
            <v>GH20190092-0</v>
          </cell>
          <cell r="D344" t="str">
            <v>JPGL-2026</v>
          </cell>
          <cell r="E344" t="str">
            <v>河北永洋特钢集团有限公司</v>
          </cell>
          <cell r="F344" t="str">
            <v>河北永洋特钢集团有限公司</v>
          </cell>
          <cell r="G344" t="str">
            <v>河北永洋轻轨自动化项目</v>
          </cell>
          <cell r="H344">
            <v>1500</v>
          </cell>
          <cell r="I344">
            <v>0.14000000000000001</v>
          </cell>
          <cell r="J344">
            <v>210</v>
          </cell>
          <cell r="K344" t="str">
            <v>陈杜</v>
          </cell>
          <cell r="L344" t="str">
            <v>西部大区</v>
          </cell>
          <cell r="M344">
            <v>43746</v>
          </cell>
          <cell r="O344">
            <v>43898</v>
          </cell>
          <cell r="P344" t="str">
            <v>预付20%，发货前30%，验收合格40%，质保10%</v>
          </cell>
          <cell r="Q344">
            <v>750</v>
          </cell>
          <cell r="R344" t="str">
            <v>已完工</v>
          </cell>
          <cell r="S344" t="str">
            <v>否</v>
          </cell>
          <cell r="W344" t="str">
            <v>否</v>
          </cell>
          <cell r="Y344">
            <v>1</v>
          </cell>
          <cell r="Z344">
            <v>1500</v>
          </cell>
          <cell r="AA344">
            <v>1500</v>
          </cell>
          <cell r="AB344">
            <v>1</v>
          </cell>
          <cell r="AC344">
            <v>0</v>
          </cell>
        </row>
        <row r="345">
          <cell r="C345" t="str">
            <v>GH20190114-0</v>
          </cell>
          <cell r="E345" t="str">
            <v>泸州鑫阳钢铁有限公司</v>
          </cell>
          <cell r="F345" t="str">
            <v>泸州鑫阳钢铁有限公司</v>
          </cell>
          <cell r="G345" t="str">
            <v>泸州鑫阳线棒材总承包工程</v>
          </cell>
          <cell r="H345">
            <v>31409</v>
          </cell>
          <cell r="I345">
            <v>7.0000000000000007E-2</v>
          </cell>
          <cell r="J345">
            <v>2450</v>
          </cell>
          <cell r="K345" t="str">
            <v>陈太均</v>
          </cell>
          <cell r="L345" t="str">
            <v>西部大区</v>
          </cell>
          <cell r="M345">
            <v>43813</v>
          </cell>
          <cell r="N345">
            <v>43813</v>
          </cell>
          <cell r="O345">
            <v>44165</v>
          </cell>
          <cell r="P345" t="str">
            <v>预付30%，40%提货，热试完成支付20%，质保10%</v>
          </cell>
          <cell r="Q345">
            <v>0</v>
          </cell>
          <cell r="R345" t="str">
            <v>部分完工</v>
          </cell>
          <cell r="S345" t="str">
            <v>部分发货</v>
          </cell>
          <cell r="W345" t="str">
            <v>否</v>
          </cell>
          <cell r="Y345">
            <v>0.9</v>
          </cell>
          <cell r="Z345">
            <v>28268.1</v>
          </cell>
          <cell r="AA345">
            <v>28000</v>
          </cell>
          <cell r="AB345">
            <v>0.89146422999777097</v>
          </cell>
          <cell r="AC345">
            <v>0</v>
          </cell>
        </row>
        <row r="346">
          <cell r="C346" t="str">
            <v>GH20200016-0</v>
          </cell>
          <cell r="D346">
            <v>2001279387</v>
          </cell>
          <cell r="E346" t="str">
            <v>攀钢集团西昌钢钒有限公司</v>
          </cell>
          <cell r="F346" t="str">
            <v>攀钢集团西昌钢钒有限公司</v>
          </cell>
          <cell r="G346" t="str">
            <v>攀钢升降减速机备件项目</v>
          </cell>
          <cell r="H346">
            <v>33.673999999999999</v>
          </cell>
          <cell r="I346">
            <v>0.57999999999999996</v>
          </cell>
          <cell r="J346">
            <v>19.530919999999998</v>
          </cell>
          <cell r="K346" t="str">
            <v>王力</v>
          </cell>
          <cell r="L346" t="str">
            <v>西部大区</v>
          </cell>
          <cell r="M346">
            <v>43838</v>
          </cell>
          <cell r="N346">
            <v>43838</v>
          </cell>
          <cell r="O346">
            <v>44007</v>
          </cell>
          <cell r="P346" t="str">
            <v>到货90%，质保10%</v>
          </cell>
          <cell r="Q346">
            <v>0</v>
          </cell>
          <cell r="R346" t="str">
            <v>已完工</v>
          </cell>
          <cell r="S346" t="str">
            <v>是</v>
          </cell>
          <cell r="W346" t="str">
            <v>否</v>
          </cell>
          <cell r="X346" t="str">
            <v>进行中</v>
          </cell>
          <cell r="Y346">
            <v>1</v>
          </cell>
          <cell r="Z346">
            <v>33.673999999999999</v>
          </cell>
          <cell r="AA346">
            <v>30</v>
          </cell>
          <cell r="AB346">
            <v>0.89089505256280799</v>
          </cell>
          <cell r="AC346">
            <v>3.6739999999999999</v>
          </cell>
        </row>
        <row r="347">
          <cell r="C347" t="str">
            <v>GH20200026-0</v>
          </cell>
          <cell r="E347" t="str">
            <v>邯郸市金泰包装材料有限公司</v>
          </cell>
          <cell r="F347" t="str">
            <v>邯郸市金泰包装材料有限公司</v>
          </cell>
          <cell r="G347" t="str">
            <v>邯郸金泰剪刃备件</v>
          </cell>
          <cell r="H347">
            <v>22</v>
          </cell>
          <cell r="I347">
            <v>0.52</v>
          </cell>
          <cell r="J347">
            <v>11.44</v>
          </cell>
          <cell r="K347" t="str">
            <v>陈杜</v>
          </cell>
          <cell r="L347" t="str">
            <v>西部大区</v>
          </cell>
          <cell r="M347">
            <v>43915</v>
          </cell>
          <cell r="N347">
            <v>43915</v>
          </cell>
          <cell r="O347">
            <v>44036</v>
          </cell>
          <cell r="P347" t="str">
            <v>预付30%，提货60%，质保10%</v>
          </cell>
          <cell r="Q347">
            <v>0</v>
          </cell>
          <cell r="R347" t="str">
            <v>已完工</v>
          </cell>
          <cell r="S347" t="str">
            <v>是</v>
          </cell>
          <cell r="W347" t="str">
            <v>否</v>
          </cell>
          <cell r="X347" t="str">
            <v>进行中</v>
          </cell>
          <cell r="Y347">
            <v>1</v>
          </cell>
          <cell r="Z347">
            <v>22</v>
          </cell>
          <cell r="AA347">
            <v>22</v>
          </cell>
          <cell r="AB347">
            <v>1</v>
          </cell>
          <cell r="AC347">
            <v>0</v>
          </cell>
        </row>
        <row r="348">
          <cell r="C348" t="str">
            <v>GH20200024-0</v>
          </cell>
          <cell r="D348" t="str">
            <v>DF20-CL-SDZB-
3-1</v>
          </cell>
          <cell r="E348" t="str">
            <v>四川德胜集团钒钛有限公司</v>
          </cell>
          <cell r="F348" t="str">
            <v>四川德胜集团钒钛有限公司</v>
          </cell>
          <cell r="G348" t="str">
            <v>四川德钢轧机修复第六批</v>
          </cell>
          <cell r="H348">
            <v>35.04</v>
          </cell>
          <cell r="I348">
            <v>0.16</v>
          </cell>
          <cell r="J348">
            <v>5.6063999999999998</v>
          </cell>
          <cell r="K348" t="str">
            <v>陈杜</v>
          </cell>
          <cell r="L348" t="str">
            <v>西部大区</v>
          </cell>
          <cell r="M348">
            <v>43901</v>
          </cell>
          <cell r="N348">
            <v>43901</v>
          </cell>
          <cell r="O348">
            <v>43982</v>
          </cell>
          <cell r="P348" t="str">
            <v>100%到货</v>
          </cell>
          <cell r="Q348">
            <v>35.04</v>
          </cell>
          <cell r="R348" t="str">
            <v>已完工</v>
          </cell>
          <cell r="S348" t="str">
            <v>是</v>
          </cell>
          <cell r="W348" t="str">
            <v>否</v>
          </cell>
          <cell r="X348" t="str">
            <v>进行中</v>
          </cell>
          <cell r="Y348">
            <v>1</v>
          </cell>
          <cell r="Z348">
            <v>35.04</v>
          </cell>
          <cell r="AA348">
            <v>35.04</v>
          </cell>
          <cell r="AB348">
            <v>1</v>
          </cell>
          <cell r="AC348">
            <v>0</v>
          </cell>
        </row>
        <row r="349">
          <cell r="C349" t="str">
            <v>GH20200028-0</v>
          </cell>
          <cell r="D349" t="str">
            <v>DF20-CL-SDZB-
3-2</v>
          </cell>
          <cell r="E349" t="str">
            <v>四川德胜集团钒钛有限公司</v>
          </cell>
          <cell r="F349" t="str">
            <v>四川德胜集团钒钛有限公司</v>
          </cell>
          <cell r="G349" t="str">
            <v>四川德钢滑板等轧机备件</v>
          </cell>
          <cell r="H349">
            <v>17.597000000000001</v>
          </cell>
          <cell r="I349">
            <v>0.17</v>
          </cell>
          <cell r="J349">
            <v>2.9914900000000002</v>
          </cell>
          <cell r="K349" t="str">
            <v>陈杜</v>
          </cell>
          <cell r="L349" t="str">
            <v>西部大区</v>
          </cell>
          <cell r="M349">
            <v>43907</v>
          </cell>
          <cell r="N349">
            <v>43907</v>
          </cell>
          <cell r="O349">
            <v>44043</v>
          </cell>
          <cell r="P349" t="str">
            <v>30%预付，70%到货。</v>
          </cell>
          <cell r="Q349">
            <v>0</v>
          </cell>
          <cell r="R349" t="str">
            <v>已完工</v>
          </cell>
          <cell r="S349" t="str">
            <v>是</v>
          </cell>
          <cell r="W349" t="str">
            <v>是</v>
          </cell>
          <cell r="X349" t="str">
            <v>完成</v>
          </cell>
          <cell r="Y349">
            <v>1</v>
          </cell>
          <cell r="Z349">
            <v>17.597000000000001</v>
          </cell>
          <cell r="AA349">
            <v>17.597000000000001</v>
          </cell>
          <cell r="AB349">
            <v>1</v>
          </cell>
          <cell r="AC349">
            <v>0</v>
          </cell>
        </row>
        <row r="350">
          <cell r="C350" t="str">
            <v>GH20170044-0</v>
          </cell>
          <cell r="D350" t="str">
            <v>P15031611200</v>
          </cell>
          <cell r="E350" t="str">
            <v>抚顺新钢铁有限责任公司</v>
          </cell>
          <cell r="F350" t="str">
            <v>抚顺新钢铁有限责任公司</v>
          </cell>
          <cell r="G350" t="str">
            <v>抚顺新钢铁短应力轧机备件</v>
          </cell>
          <cell r="H350">
            <v>285</v>
          </cell>
          <cell r="J350">
            <v>0</v>
          </cell>
          <cell r="K350" t="str">
            <v>胡磊</v>
          </cell>
          <cell r="L350" t="str">
            <v>西部大区</v>
          </cell>
          <cell r="M350">
            <v>42696</v>
          </cell>
          <cell r="N350">
            <v>42696</v>
          </cell>
          <cell r="O350">
            <v>42855</v>
          </cell>
          <cell r="P350" t="str">
            <v>预付款30%；到货款30%；验收款30%；质保金10%</v>
          </cell>
          <cell r="Q350">
            <v>285</v>
          </cell>
          <cell r="R350" t="str">
            <v>已完工</v>
          </cell>
          <cell r="S350" t="str">
            <v>是</v>
          </cell>
          <cell r="T350">
            <v>43038</v>
          </cell>
          <cell r="U350">
            <v>43044</v>
          </cell>
          <cell r="V350" t="str">
            <v>待定</v>
          </cell>
          <cell r="W350" t="str">
            <v>否</v>
          </cell>
          <cell r="Y350">
            <v>1</v>
          </cell>
          <cell r="Z350">
            <v>285</v>
          </cell>
          <cell r="AA350">
            <v>226</v>
          </cell>
          <cell r="AB350">
            <v>0.79298245614035101</v>
          </cell>
          <cell r="AC350">
            <v>59</v>
          </cell>
        </row>
        <row r="351">
          <cell r="C351" t="str">
            <v>GH20170089-0</v>
          </cell>
          <cell r="D351" t="str">
            <v>J-S-P-17-135</v>
          </cell>
          <cell r="E351" t="str">
            <v>九江萍钢钢铁有限公司</v>
          </cell>
          <cell r="F351" t="str">
            <v>九江萍钢钢铁有限公司</v>
          </cell>
          <cell r="G351" t="str">
            <v>九江萍钢高线换辊小车备件</v>
          </cell>
          <cell r="H351">
            <v>5.84</v>
          </cell>
          <cell r="J351">
            <v>0</v>
          </cell>
          <cell r="K351" t="str">
            <v>胡磊</v>
          </cell>
          <cell r="L351" t="str">
            <v>西部大区</v>
          </cell>
          <cell r="M351">
            <v>42860</v>
          </cell>
          <cell r="N351">
            <v>42860</v>
          </cell>
          <cell r="O351">
            <v>42916</v>
          </cell>
          <cell r="P351" t="str">
            <v>发货款90%，质保金10%</v>
          </cell>
          <cell r="Q351">
            <v>0</v>
          </cell>
          <cell r="R351" t="str">
            <v>已完工</v>
          </cell>
          <cell r="S351" t="str">
            <v>是</v>
          </cell>
          <cell r="T351">
            <v>42959</v>
          </cell>
          <cell r="U351">
            <v>42962</v>
          </cell>
          <cell r="V351">
            <v>43508</v>
          </cell>
          <cell r="W351" t="str">
            <v>是</v>
          </cell>
          <cell r="X351" t="str">
            <v>进行中</v>
          </cell>
          <cell r="Y351">
            <v>1</v>
          </cell>
          <cell r="Z351">
            <v>5.84</v>
          </cell>
          <cell r="AA351">
            <v>0</v>
          </cell>
          <cell r="AB351">
            <v>0</v>
          </cell>
          <cell r="AC351">
            <v>5.84</v>
          </cell>
        </row>
        <row r="352">
          <cell r="C352" t="str">
            <v>GH20170090-0</v>
          </cell>
          <cell r="D352" t="str">
            <v>J-S-P-17-154</v>
          </cell>
          <cell r="E352" t="str">
            <v>九江萍钢钢铁有限公司</v>
          </cell>
          <cell r="F352" t="str">
            <v>九江萍钢钢铁有限公司</v>
          </cell>
          <cell r="G352" t="str">
            <v>九江萍钢左托板架等备件</v>
          </cell>
          <cell r="H352">
            <v>3.38</v>
          </cell>
          <cell r="J352">
            <v>0</v>
          </cell>
          <cell r="K352" t="str">
            <v>胡磊</v>
          </cell>
          <cell r="L352" t="str">
            <v>西部大区</v>
          </cell>
          <cell r="M352">
            <v>42860</v>
          </cell>
          <cell r="N352">
            <v>42860</v>
          </cell>
          <cell r="O352">
            <v>42916</v>
          </cell>
          <cell r="P352" t="str">
            <v>发货款90%，质保金10%</v>
          </cell>
          <cell r="Q352">
            <v>0</v>
          </cell>
          <cell r="R352" t="str">
            <v>已完工</v>
          </cell>
          <cell r="S352" t="str">
            <v>是</v>
          </cell>
          <cell r="T352">
            <v>42959</v>
          </cell>
          <cell r="U352">
            <v>42962</v>
          </cell>
          <cell r="V352">
            <v>43508</v>
          </cell>
          <cell r="W352" t="str">
            <v>是</v>
          </cell>
          <cell r="X352" t="str">
            <v>进行中</v>
          </cell>
          <cell r="Y352">
            <v>1</v>
          </cell>
          <cell r="Z352">
            <v>3.38</v>
          </cell>
          <cell r="AA352">
            <v>0</v>
          </cell>
          <cell r="AB352">
            <v>0</v>
          </cell>
          <cell r="AC352">
            <v>3.38</v>
          </cell>
        </row>
        <row r="353">
          <cell r="C353" t="str">
            <v>GH20170082-0</v>
          </cell>
          <cell r="D353" t="str">
            <v>J-S-P-17-053</v>
          </cell>
          <cell r="E353" t="str">
            <v>九江萍钢钢铁有限公司</v>
          </cell>
          <cell r="F353" t="str">
            <v>九江萍钢钢铁有限公司</v>
          </cell>
          <cell r="G353" t="str">
            <v>九江萍钢压下装置备件</v>
          </cell>
          <cell r="H353">
            <v>3.7120000000000002</v>
          </cell>
          <cell r="J353">
            <v>0</v>
          </cell>
          <cell r="K353" t="str">
            <v>胡磊</v>
          </cell>
          <cell r="L353" t="str">
            <v>西部大区</v>
          </cell>
          <cell r="M353">
            <v>42856</v>
          </cell>
          <cell r="N353">
            <v>2017.05</v>
          </cell>
          <cell r="O353">
            <v>42946</v>
          </cell>
          <cell r="P353" t="str">
            <v>到货款100%</v>
          </cell>
          <cell r="Q353">
            <v>0</v>
          </cell>
          <cell r="R353" t="str">
            <v>已完工</v>
          </cell>
          <cell r="S353" t="str">
            <v>是</v>
          </cell>
          <cell r="T353">
            <v>42989</v>
          </cell>
          <cell r="U353">
            <v>42993</v>
          </cell>
          <cell r="V353" t="str">
            <v>无</v>
          </cell>
          <cell r="W353" t="str">
            <v>是</v>
          </cell>
          <cell r="X353" t="str">
            <v>完成</v>
          </cell>
          <cell r="Y353">
            <v>1</v>
          </cell>
          <cell r="Z353">
            <v>3.7120000000000002</v>
          </cell>
          <cell r="AA353">
            <v>3.7120000000000002</v>
          </cell>
          <cell r="AB353">
            <v>1</v>
          </cell>
          <cell r="AC353">
            <v>0</v>
          </cell>
        </row>
        <row r="354">
          <cell r="C354" t="str">
            <v>ZZ20150056-0</v>
          </cell>
          <cell r="D354" t="str">
            <v>HG101-150603-001</v>
          </cell>
          <cell r="E354" t="str">
            <v>新余钢铁股份有限公司</v>
          </cell>
          <cell r="F354" t="str">
            <v>新余钢铁股份有限公司</v>
          </cell>
          <cell r="G354" t="str">
            <v>新钢热轧飞剪改造项目：飞剪本体及机上配管成套</v>
          </cell>
          <cell r="H354">
            <v>547.5</v>
          </cell>
          <cell r="J354">
            <v>0</v>
          </cell>
          <cell r="K354" t="str">
            <v>胡磊</v>
          </cell>
          <cell r="L354" t="str">
            <v>西部大区</v>
          </cell>
          <cell r="M354">
            <v>42158</v>
          </cell>
          <cell r="N354">
            <v>42158</v>
          </cell>
          <cell r="O354">
            <v>42368</v>
          </cell>
          <cell r="P354" t="str">
            <v>到货款50% ；调试款40%；质保金10%</v>
          </cell>
          <cell r="Q354">
            <v>547.5</v>
          </cell>
          <cell r="R354" t="str">
            <v>已完工</v>
          </cell>
          <cell r="S354" t="str">
            <v>是</v>
          </cell>
          <cell r="T354">
            <v>42670</v>
          </cell>
          <cell r="U354">
            <v>43809</v>
          </cell>
          <cell r="V354">
            <v>44175</v>
          </cell>
          <cell r="W354" t="str">
            <v>否</v>
          </cell>
          <cell r="Y354">
            <v>1</v>
          </cell>
          <cell r="Z354">
            <v>547.5</v>
          </cell>
          <cell r="AA354">
            <v>547.5</v>
          </cell>
          <cell r="AB354">
            <v>1</v>
          </cell>
          <cell r="AC354">
            <v>0</v>
          </cell>
        </row>
        <row r="355">
          <cell r="C355" t="str">
            <v>GH20180040-0</v>
          </cell>
          <cell r="D355" t="str">
            <v>PAG-S-A2018LS13/01</v>
          </cell>
          <cell r="E355" t="str">
            <v>萍乡萍钢安源钢铁有限公司</v>
          </cell>
          <cell r="F355" t="str">
            <v>萍乡萍钢安源钢铁有限公司</v>
          </cell>
          <cell r="G355" t="str">
            <v>江西萍钢安源钢铁炼钢厂升降小车备件</v>
          </cell>
          <cell r="H355">
            <v>12.663500000000001</v>
          </cell>
          <cell r="I355">
            <v>0.18</v>
          </cell>
          <cell r="J355">
            <v>2.2794300000000001</v>
          </cell>
          <cell r="K355" t="str">
            <v>胡磊</v>
          </cell>
          <cell r="L355" t="str">
            <v>西部大区</v>
          </cell>
          <cell r="M355">
            <v>43177</v>
          </cell>
          <cell r="N355" t="str">
            <v>2018.3.18</v>
          </cell>
          <cell r="O355">
            <v>43291</v>
          </cell>
          <cell r="P355" t="str">
            <v>到货90%，质保10%</v>
          </cell>
          <cell r="Q355">
            <v>12.663500000000001</v>
          </cell>
          <cell r="R355" t="str">
            <v>已完工</v>
          </cell>
          <cell r="S355" t="str">
            <v>是</v>
          </cell>
          <cell r="T355">
            <v>43363</v>
          </cell>
          <cell r="U355">
            <v>43386</v>
          </cell>
          <cell r="V355">
            <v>43728</v>
          </cell>
          <cell r="W355" t="str">
            <v>是</v>
          </cell>
          <cell r="X355" t="str">
            <v>完成</v>
          </cell>
          <cell r="Y355">
            <v>1</v>
          </cell>
          <cell r="Z355">
            <v>12.663500000000001</v>
          </cell>
          <cell r="AA355">
            <v>12.6425</v>
          </cell>
          <cell r="AB355">
            <v>0.99834169068582901</v>
          </cell>
          <cell r="AC355">
            <v>2.10000000000026E-2</v>
          </cell>
        </row>
        <row r="356">
          <cell r="C356" t="str">
            <v>GH20180046-0</v>
          </cell>
          <cell r="D356" t="str">
            <v>P15031803176</v>
          </cell>
          <cell r="E356" t="str">
            <v>抚顺新钢铁有限责任公司</v>
          </cell>
          <cell r="F356" t="str">
            <v>抚顺新钢铁有限责任公司</v>
          </cell>
          <cell r="G356" t="str">
            <v>抚顺新钢铁轧机用备件</v>
          </cell>
          <cell r="H356">
            <v>34.685977999999999</v>
          </cell>
          <cell r="I356">
            <v>0.15</v>
          </cell>
          <cell r="J356">
            <v>5.2028967000000002</v>
          </cell>
          <cell r="K356" t="str">
            <v>胡磊</v>
          </cell>
          <cell r="L356" t="str">
            <v>西部大区</v>
          </cell>
          <cell r="M356">
            <v>43174</v>
          </cell>
          <cell r="N356" t="str">
            <v>2018.3.15</v>
          </cell>
          <cell r="O356">
            <v>43296</v>
          </cell>
          <cell r="P356" t="str">
            <v>100%到货（到货验收、挂票90天内支付）</v>
          </cell>
          <cell r="Q356">
            <v>33.444122999999998</v>
          </cell>
          <cell r="R356" t="str">
            <v>已完工</v>
          </cell>
          <cell r="S356" t="str">
            <v>是</v>
          </cell>
          <cell r="T356">
            <v>43449</v>
          </cell>
          <cell r="U356">
            <v>43488</v>
          </cell>
          <cell r="V356" t="str">
            <v>无</v>
          </cell>
          <cell r="W356" t="str">
            <v>是</v>
          </cell>
          <cell r="X356" t="str">
            <v>完成</v>
          </cell>
          <cell r="Y356">
            <v>1</v>
          </cell>
          <cell r="Z356">
            <v>34.685977999999999</v>
          </cell>
          <cell r="AA356">
            <v>34.69</v>
          </cell>
          <cell r="AB356">
            <v>1.0001159546373499</v>
          </cell>
          <cell r="AC356">
            <v>-4.0219999999990801E-3</v>
          </cell>
        </row>
        <row r="357">
          <cell r="C357" t="str">
            <v>GH20180072-0</v>
          </cell>
          <cell r="D357" t="str">
            <v>P14081805051</v>
          </cell>
          <cell r="E357" t="str">
            <v>黑龙江建龙钢铁有限公司</v>
          </cell>
          <cell r="F357" t="str">
            <v>黑龙江建龙钢铁有限公司</v>
          </cell>
          <cell r="G357" t="str">
            <v>黑龙江建龙350轧机本体备件</v>
          </cell>
          <cell r="H357">
            <v>204.46250000000001</v>
          </cell>
          <cell r="I357">
            <v>0.18</v>
          </cell>
          <cell r="J357">
            <v>37.323</v>
          </cell>
          <cell r="K357" t="str">
            <v>胡磊</v>
          </cell>
          <cell r="L357" t="str">
            <v>西部大区</v>
          </cell>
          <cell r="M357">
            <v>43252</v>
          </cell>
          <cell r="N357" t="str">
            <v>2018.6.1</v>
          </cell>
          <cell r="O357">
            <v>43434</v>
          </cell>
          <cell r="P357" t="str">
            <v>30%预付，60%发货，10%质保</v>
          </cell>
          <cell r="Q357">
            <v>201.98750000000001</v>
          </cell>
          <cell r="R357" t="str">
            <v>已完工</v>
          </cell>
          <cell r="S357" t="str">
            <v>是</v>
          </cell>
          <cell r="T357">
            <v>43575</v>
          </cell>
          <cell r="U357">
            <v>43768</v>
          </cell>
          <cell r="V357">
            <v>44134</v>
          </cell>
          <cell r="W357" t="str">
            <v>是</v>
          </cell>
          <cell r="X357" t="str">
            <v>完成</v>
          </cell>
          <cell r="Y357">
            <v>1</v>
          </cell>
          <cell r="Z357">
            <v>204.46250000000001</v>
          </cell>
          <cell r="AA357">
            <v>168.67750000000001</v>
          </cell>
          <cell r="AB357">
            <v>0.82498013083083699</v>
          </cell>
          <cell r="AC357">
            <v>35.784999999999997</v>
          </cell>
        </row>
        <row r="358">
          <cell r="C358" t="str">
            <v>GH20180095-0</v>
          </cell>
          <cell r="D358" t="str">
            <v>SGRZ180723002</v>
          </cell>
          <cell r="E358" t="str">
            <v>山东钢铁集团日照有限公司</v>
          </cell>
          <cell r="F358" t="str">
            <v>山东钢铁集团日照有限公司</v>
          </cell>
          <cell r="G358" t="str">
            <v>山东钢铁炼钢系统用导向轮备件</v>
          </cell>
          <cell r="H358">
            <v>6.1370680000000002</v>
          </cell>
          <cell r="I358">
            <v>0.45</v>
          </cell>
          <cell r="J358">
            <v>2.835</v>
          </cell>
          <cell r="K358" t="str">
            <v>胡磊</v>
          </cell>
          <cell r="L358" t="str">
            <v>西部大区</v>
          </cell>
          <cell r="M358">
            <v>43353</v>
          </cell>
          <cell r="N358" t="str">
            <v>2018.9.10</v>
          </cell>
          <cell r="O358">
            <v>43464</v>
          </cell>
          <cell r="P358" t="str">
            <v>100%提货</v>
          </cell>
          <cell r="Q358">
            <v>6.1370680000000002</v>
          </cell>
          <cell r="R358" t="str">
            <v>已完工</v>
          </cell>
          <cell r="S358" t="str">
            <v>是</v>
          </cell>
          <cell r="T358">
            <v>43540</v>
          </cell>
          <cell r="U358">
            <v>43825</v>
          </cell>
          <cell r="V358" t="str">
            <v>无</v>
          </cell>
          <cell r="W358" t="str">
            <v>否</v>
          </cell>
          <cell r="Y358">
            <v>1</v>
          </cell>
          <cell r="Z358">
            <v>6.1370680000000002</v>
          </cell>
          <cell r="AA358">
            <v>6.1370680000000002</v>
          </cell>
          <cell r="AB358">
            <v>1</v>
          </cell>
          <cell r="AC358">
            <v>0</v>
          </cell>
        </row>
        <row r="359">
          <cell r="C359" t="str">
            <v>GH20190006-0</v>
          </cell>
          <cell r="D359" t="str">
            <v>E51318648-518256101A</v>
          </cell>
          <cell r="E359" t="str">
            <v>湖南华菱湘潭钢铁有限公司</v>
          </cell>
          <cell r="F359" t="str">
            <v>湖南华菱湘潭钢铁有限公司</v>
          </cell>
          <cell r="G359" t="str">
            <v>湘潭钢铁精品中小棒特钢项目轧机等设备</v>
          </cell>
          <cell r="H359">
            <v>1367.51431</v>
          </cell>
          <cell r="I359">
            <v>8.5000000000000006E-2</v>
          </cell>
          <cell r="J359">
            <v>116.23871635</v>
          </cell>
          <cell r="K359" t="str">
            <v>胡磊</v>
          </cell>
          <cell r="L359" t="str">
            <v>西部大区</v>
          </cell>
          <cell r="M359">
            <v>43458</v>
          </cell>
          <cell r="N359" t="str">
            <v>2018.12.24</v>
          </cell>
          <cell r="O359">
            <v>43676</v>
          </cell>
          <cell r="P359" t="str">
            <v>30%预付、30%进度、30%调试验收、10%质保</v>
          </cell>
          <cell r="Q359">
            <v>1367.81431</v>
          </cell>
          <cell r="R359" t="str">
            <v>已完工</v>
          </cell>
          <cell r="S359" t="str">
            <v>是</v>
          </cell>
          <cell r="T359">
            <v>43725</v>
          </cell>
          <cell r="U359">
            <v>43850</v>
          </cell>
          <cell r="V359">
            <v>44226</v>
          </cell>
          <cell r="W359" t="str">
            <v>否</v>
          </cell>
          <cell r="Y359">
            <v>1</v>
          </cell>
          <cell r="Z359">
            <v>1367.51431</v>
          </cell>
          <cell r="AA359">
            <v>1367.51431</v>
          </cell>
          <cell r="AB359">
            <v>1</v>
          </cell>
          <cell r="AC359">
            <v>0</v>
          </cell>
        </row>
        <row r="360">
          <cell r="C360" t="str">
            <v>GH20190012-0</v>
          </cell>
          <cell r="D360" t="str">
            <v>E51319002-518258128D</v>
          </cell>
          <cell r="E360" t="str">
            <v>湖南华菱湘潭钢铁有限公司</v>
          </cell>
          <cell r="F360" t="str">
            <v>湖南华菱湘潭钢铁有限公司</v>
          </cell>
          <cell r="G360" t="str">
            <v>湘潭钢铁中小棒项目轧机本体备件</v>
          </cell>
          <cell r="H360">
            <v>794.02625699999999</v>
          </cell>
          <cell r="I360">
            <v>0.12</v>
          </cell>
          <cell r="J360">
            <v>95.283150840000005</v>
          </cell>
          <cell r="K360" t="str">
            <v>胡磊</v>
          </cell>
          <cell r="L360" t="str">
            <v>西部大区</v>
          </cell>
          <cell r="M360">
            <v>43468</v>
          </cell>
          <cell r="N360" t="str">
            <v>2019.1.3</v>
          </cell>
          <cell r="O360">
            <v>43708</v>
          </cell>
          <cell r="P360" t="str">
            <v>30%预付、30%进度、30%调试验收、10%质保</v>
          </cell>
          <cell r="Q360">
            <v>794.02625699999999</v>
          </cell>
          <cell r="R360" t="str">
            <v>已完工</v>
          </cell>
          <cell r="S360" t="str">
            <v>是</v>
          </cell>
          <cell r="T360">
            <v>43809</v>
          </cell>
          <cell r="U360">
            <v>43809</v>
          </cell>
          <cell r="V360">
            <v>44185</v>
          </cell>
          <cell r="W360" t="str">
            <v>否</v>
          </cell>
          <cell r="Y360">
            <v>1</v>
          </cell>
          <cell r="Z360">
            <v>794.02625699999999</v>
          </cell>
          <cell r="AA360">
            <v>794.02625699999999</v>
          </cell>
          <cell r="AB360">
            <v>1</v>
          </cell>
          <cell r="AC360">
            <v>0</v>
          </cell>
        </row>
        <row r="361">
          <cell r="C361" t="str">
            <v>GH20190047-0</v>
          </cell>
          <cell r="D361" t="str">
            <v>YS-2019-0039769</v>
          </cell>
          <cell r="E361" t="str">
            <v>衢州元立金属制品有限公司</v>
          </cell>
          <cell r="F361" t="str">
            <v>衢州元立金属制品有限公司</v>
          </cell>
          <cell r="G361" t="str">
            <v>衢州元立刮板取料机设备</v>
          </cell>
          <cell r="H361">
            <v>1770</v>
          </cell>
          <cell r="I361">
            <v>0.05</v>
          </cell>
          <cell r="J361">
            <v>88.5</v>
          </cell>
          <cell r="K361" t="str">
            <v>胡磊</v>
          </cell>
          <cell r="L361" t="str">
            <v>西部大区</v>
          </cell>
          <cell r="M361">
            <v>43558</v>
          </cell>
          <cell r="N361" t="str">
            <v>2019.4.3</v>
          </cell>
          <cell r="O361">
            <v>43765</v>
          </cell>
          <cell r="P361" t="str">
            <v>30%预付、40%提货、20%调试验收、10%质保</v>
          </cell>
          <cell r="Q361">
            <v>1770</v>
          </cell>
          <cell r="R361" t="str">
            <v>已完工</v>
          </cell>
          <cell r="S361" t="str">
            <v>是</v>
          </cell>
          <cell r="T361">
            <v>43815</v>
          </cell>
          <cell r="U361">
            <v>43936</v>
          </cell>
          <cell r="W361" t="str">
            <v>否</v>
          </cell>
          <cell r="Y361">
            <v>1</v>
          </cell>
          <cell r="Z361">
            <v>1770</v>
          </cell>
          <cell r="AA361">
            <v>1593</v>
          </cell>
          <cell r="AB361">
            <v>0.9</v>
          </cell>
          <cell r="AC361">
            <v>177</v>
          </cell>
        </row>
        <row r="362">
          <cell r="C362" t="str">
            <v>GH20190079-0</v>
          </cell>
          <cell r="D362" t="str">
            <v>Z541319218</v>
          </cell>
          <cell r="E362" t="str">
            <v>湖南华菱湘潭钢铁有限公司</v>
          </cell>
          <cell r="F362" t="str">
            <v>湖南华菱湘潭钢铁有限公司</v>
          </cell>
          <cell r="G362" t="str">
            <v>湘潭钢铁精品中小棒特钢项目轧机本体及轧机用备件（第2批）</v>
          </cell>
          <cell r="H362">
            <v>594.24462900000003</v>
          </cell>
          <cell r="I362">
            <v>0.15</v>
          </cell>
          <cell r="J362">
            <v>89.136694349999999</v>
          </cell>
          <cell r="K362" t="str">
            <v>胡磊</v>
          </cell>
          <cell r="L362" t="str">
            <v>西部大区</v>
          </cell>
          <cell r="M362">
            <v>43678</v>
          </cell>
          <cell r="N362" t="str">
            <v>2019.8.1</v>
          </cell>
          <cell r="O362">
            <v>43784</v>
          </cell>
          <cell r="P362" t="str">
            <v>30%预付、30%到货（轧机用备件到货）、30%到
货（轧机本体到货）、10%质保</v>
          </cell>
          <cell r="Q362">
            <v>594.24462900000003</v>
          </cell>
          <cell r="R362" t="str">
            <v>已完工</v>
          </cell>
          <cell r="S362" t="str">
            <v>是</v>
          </cell>
          <cell r="W362" t="str">
            <v>否</v>
          </cell>
          <cell r="Y362">
            <v>1</v>
          </cell>
          <cell r="Z362">
            <v>594.24462900000003</v>
          </cell>
          <cell r="AA362">
            <v>594.24463300000002</v>
          </cell>
          <cell r="AB362">
            <v>1.00000000673123</v>
          </cell>
          <cell r="AC362">
            <v>0</v>
          </cell>
        </row>
        <row r="363">
          <cell r="C363" t="str">
            <v>GH20190081-0</v>
          </cell>
          <cell r="D363" t="str">
            <v>1908R01S5QC0002</v>
          </cell>
          <cell r="E363" t="str">
            <v>日照钢铁控股集团有限公司</v>
          </cell>
          <cell r="F363" t="str">
            <v>日照钢铁控股集团有限公司</v>
          </cell>
          <cell r="G363" t="str">
            <v>日钢棒材厂2#飞剪本体备件</v>
          </cell>
          <cell r="H363">
            <v>46</v>
          </cell>
          <cell r="I363">
            <v>0.16200000000000001</v>
          </cell>
          <cell r="J363">
            <v>7.452</v>
          </cell>
          <cell r="K363" t="str">
            <v>胡磊</v>
          </cell>
          <cell r="L363" t="str">
            <v>西部大区</v>
          </cell>
          <cell r="M363">
            <v>43705</v>
          </cell>
          <cell r="N363" t="str">
            <v>2019.8.28</v>
          </cell>
          <cell r="O363">
            <v>43889</v>
          </cell>
          <cell r="P363" t="str">
            <v>30%预付，70%发货</v>
          </cell>
          <cell r="Q363">
            <v>46</v>
          </cell>
          <cell r="R363" t="str">
            <v>已完工</v>
          </cell>
          <cell r="S363" t="str">
            <v>是</v>
          </cell>
          <cell r="T363">
            <v>43951</v>
          </cell>
          <cell r="V363" t="str">
            <v>无</v>
          </cell>
          <cell r="W363" t="str">
            <v>否</v>
          </cell>
          <cell r="Y363">
            <v>1</v>
          </cell>
          <cell r="Z363">
            <v>46</v>
          </cell>
          <cell r="AA363">
            <v>46</v>
          </cell>
          <cell r="AB363">
            <v>1</v>
          </cell>
          <cell r="AC363">
            <v>0</v>
          </cell>
        </row>
        <row r="364">
          <cell r="C364" t="str">
            <v>GH20190011-0</v>
          </cell>
          <cell r="D364" t="str">
            <v>000585-07-18-0711</v>
          </cell>
          <cell r="E364" t="str">
            <v>成渝钒钛科技有限公司</v>
          </cell>
          <cell r="F364" t="str">
            <v>成渝钒钛科技有限公司</v>
          </cell>
          <cell r="G364" t="str">
            <v>威钢轧机本体备件项目</v>
          </cell>
          <cell r="H364">
            <v>132.58345800000001</v>
          </cell>
          <cell r="I364">
            <v>0.24</v>
          </cell>
          <cell r="J364">
            <v>31.82002992</v>
          </cell>
          <cell r="K364" t="str">
            <v>陈杜</v>
          </cell>
          <cell r="L364" t="str">
            <v>西部大区</v>
          </cell>
          <cell r="M364" t="str">
            <v>2018.12.12</v>
          </cell>
          <cell r="N364" t="str">
            <v>2018.12.12</v>
          </cell>
          <cell r="O364" t="str">
            <v>2019.7.20</v>
          </cell>
          <cell r="P364" t="str">
            <v>进度30%，发货60%，质保10%</v>
          </cell>
          <cell r="Q364">
            <v>132.58345800000001</v>
          </cell>
          <cell r="R364" t="str">
            <v>已完工</v>
          </cell>
          <cell r="S364" t="str">
            <v>是</v>
          </cell>
          <cell r="T364" t="str">
            <v>2019.7.30</v>
          </cell>
          <cell r="U364" t="str">
            <v>2019.7.30</v>
          </cell>
          <cell r="V364" t="str">
            <v>2020.7.29</v>
          </cell>
          <cell r="W364" t="str">
            <v>否</v>
          </cell>
          <cell r="Y364">
            <v>1</v>
          </cell>
          <cell r="Z364">
            <v>132.58345800000001</v>
          </cell>
          <cell r="AA364">
            <v>136.76</v>
          </cell>
          <cell r="AB364">
            <v>1.0315012299649</v>
          </cell>
          <cell r="AC364">
            <v>0</v>
          </cell>
        </row>
        <row r="365">
          <cell r="C365" t="str">
            <v>GH20200042-0</v>
          </cell>
          <cell r="D365" t="str">
            <v>DF20-CL-SDZB-4
-2</v>
          </cell>
          <cell r="E365" t="str">
            <v>四川德胜集团钒钛有限公司</v>
          </cell>
          <cell r="F365" t="str">
            <v>四川德胜集团钒钛有限
公司</v>
          </cell>
          <cell r="G365" t="str">
            <v>四川德钢轧机改造项目</v>
          </cell>
          <cell r="H365">
            <v>67.3</v>
          </cell>
          <cell r="I365">
            <v>0.25</v>
          </cell>
          <cell r="J365">
            <v>16.824999999999999</v>
          </cell>
          <cell r="K365" t="str">
            <v>陈杜</v>
          </cell>
          <cell r="L365" t="str">
            <v>西部大区</v>
          </cell>
          <cell r="M365" t="str">
            <v>2020.4.28</v>
          </cell>
          <cell r="N365" t="str">
            <v>2020.4.28</v>
          </cell>
          <cell r="O365" t="str">
            <v>2020.8.30</v>
          </cell>
          <cell r="P365" t="str">
            <v>预付30%，到货70%</v>
          </cell>
          <cell r="Q365">
            <v>0</v>
          </cell>
          <cell r="R365" t="str">
            <v>已完工</v>
          </cell>
          <cell r="S365" t="str">
            <v>是</v>
          </cell>
          <cell r="Y365">
            <v>1</v>
          </cell>
          <cell r="Z365">
            <v>67.3</v>
          </cell>
          <cell r="AA365">
            <v>39.121302999999997</v>
          </cell>
          <cell r="AB365">
            <v>0.58129722139673101</v>
          </cell>
          <cell r="AC365">
            <v>28.178697</v>
          </cell>
        </row>
        <row r="366">
          <cell r="C366" t="str">
            <v>GH20180069-0</v>
          </cell>
          <cell r="D366" t="str">
            <v>DF18-JD-SDZB-6-2</v>
          </cell>
          <cell r="E366" t="str">
            <v>四川德胜集团钒钛有限公司</v>
          </cell>
          <cell r="F366" t="str">
            <v>四川德胜集团钒钛有限公司</v>
          </cell>
          <cell r="G366" t="str">
            <v>四川德钢轧机机芯备件项目</v>
          </cell>
          <cell r="H366">
            <v>69.796999999999997</v>
          </cell>
          <cell r="I366">
            <v>0.23</v>
          </cell>
          <cell r="J366">
            <v>16.05331</v>
          </cell>
          <cell r="K366" t="str">
            <v>陈杜</v>
          </cell>
          <cell r="L366" t="str">
            <v>西部大区</v>
          </cell>
          <cell r="M366" t="str">
            <v>2018.5.30</v>
          </cell>
          <cell r="N366" t="str">
            <v>2018.5.30</v>
          </cell>
          <cell r="O366" t="str">
            <v>2018.10.30</v>
          </cell>
          <cell r="P366" t="str">
            <v>预付30，发货30%，到货30%，质保10%</v>
          </cell>
          <cell r="Q366">
            <v>69.796999999999997</v>
          </cell>
          <cell r="R366" t="str">
            <v>已完工</v>
          </cell>
          <cell r="S366" t="str">
            <v>是</v>
          </cell>
          <cell r="T366" t="str">
            <v>2019.4.20</v>
          </cell>
          <cell r="U366" t="str">
            <v>2019.4.20</v>
          </cell>
          <cell r="V366" t="str">
            <v>2020.4.19</v>
          </cell>
          <cell r="W366" t="str">
            <v>否</v>
          </cell>
          <cell r="Y366">
            <v>1</v>
          </cell>
          <cell r="Z366">
            <v>69.796999999999997</v>
          </cell>
          <cell r="AA366">
            <v>69.796999999999997</v>
          </cell>
          <cell r="AB366">
            <v>1</v>
          </cell>
          <cell r="AC366">
            <v>0</v>
          </cell>
        </row>
        <row r="367">
          <cell r="C367" t="str">
            <v>GH20200049-0</v>
          </cell>
          <cell r="D367" t="str">
            <v>CGHT-202006-00
4405</v>
          </cell>
          <cell r="E367" t="str">
            <v>河北永洋特钢集团有限公司</v>
          </cell>
          <cell r="F367" t="str">
            <v>河北永洋特钢集团有限公司</v>
          </cell>
          <cell r="G367" t="str">
            <v>河北永洋特钢轻轨线导向
轮等备件</v>
          </cell>
          <cell r="H367">
            <v>16</v>
          </cell>
          <cell r="I367">
            <v>0.3</v>
          </cell>
          <cell r="J367">
            <v>4.8</v>
          </cell>
          <cell r="K367" t="str">
            <v>陈杜</v>
          </cell>
          <cell r="L367" t="str">
            <v>西部大区</v>
          </cell>
          <cell r="M367">
            <v>43986</v>
          </cell>
          <cell r="N367">
            <v>43986</v>
          </cell>
          <cell r="O367">
            <v>44063</v>
          </cell>
          <cell r="P367" t="str">
            <v>预付50%，到货一个月内付清全款</v>
          </cell>
          <cell r="Q367">
            <v>0</v>
          </cell>
          <cell r="R367" t="str">
            <v>已完工</v>
          </cell>
          <cell r="S367" t="str">
            <v>是</v>
          </cell>
          <cell r="W367" t="str">
            <v>否</v>
          </cell>
          <cell r="X367" t="str">
            <v>进行中</v>
          </cell>
          <cell r="Y367">
            <v>1</v>
          </cell>
          <cell r="Z367">
            <v>16</v>
          </cell>
          <cell r="AA367">
            <v>16</v>
          </cell>
          <cell r="AB367">
            <v>1</v>
          </cell>
          <cell r="AC367">
            <v>0</v>
          </cell>
        </row>
        <row r="368">
          <cell r="C368" t="str">
            <v>GH20200050-0</v>
          </cell>
          <cell r="D368" t="str">
            <v>CGHT-202006-00
4412</v>
          </cell>
          <cell r="E368" t="str">
            <v>河北永洋特钢集团
有限公司</v>
          </cell>
          <cell r="F368" t="str">
            <v>河北永洋特钢集团有限公司</v>
          </cell>
          <cell r="G368" t="str">
            <v>河北永洋大型轨梁万能轧
机区项目</v>
          </cell>
          <cell r="H368">
            <v>2900</v>
          </cell>
          <cell r="I368">
            <v>0.03</v>
          </cell>
          <cell r="J368">
            <v>87</v>
          </cell>
          <cell r="K368" t="str">
            <v>陈杜</v>
          </cell>
          <cell r="L368" t="str">
            <v>西部大区</v>
          </cell>
          <cell r="M368">
            <v>43987</v>
          </cell>
          <cell r="N368">
            <v>43987</v>
          </cell>
          <cell r="O368">
            <v>44291</v>
          </cell>
          <cell r="P368" t="str">
            <v>40%验收合格后，30%验收合
格后一年，30%验收合格后两年</v>
          </cell>
          <cell r="Q368">
            <v>0</v>
          </cell>
          <cell r="R368" t="str">
            <v>未完工</v>
          </cell>
          <cell r="S368" t="str">
            <v>否</v>
          </cell>
          <cell r="W368" t="str">
            <v>否</v>
          </cell>
          <cell r="X368" t="str">
            <v>进行中</v>
          </cell>
          <cell r="Y368">
            <v>0.7</v>
          </cell>
          <cell r="Z368">
            <v>2030</v>
          </cell>
          <cell r="AA368">
            <v>1500</v>
          </cell>
          <cell r="AB368">
            <v>0.51724137931034497</v>
          </cell>
          <cell r="AC368">
            <v>530</v>
          </cell>
        </row>
        <row r="369">
          <cell r="C369" t="str">
            <v>GH20200051-0</v>
          </cell>
          <cell r="D369" t="str">
            <v>CGHT-202006-00
4424</v>
          </cell>
          <cell r="E369" t="str">
            <v>河北永洋特钢集团
有限公司</v>
          </cell>
          <cell r="F369" t="str">
            <v>河北永洋特钢集团有限公司</v>
          </cell>
          <cell r="G369" t="str">
            <v>河北永洋大型轨梁矫直机
区项目</v>
          </cell>
          <cell r="H369">
            <v>2600</v>
          </cell>
          <cell r="I369">
            <v>0.2</v>
          </cell>
          <cell r="J369">
            <v>520</v>
          </cell>
          <cell r="K369" t="str">
            <v>陈杜</v>
          </cell>
          <cell r="L369" t="str">
            <v>西部大区</v>
          </cell>
          <cell r="M369">
            <v>43987</v>
          </cell>
          <cell r="N369">
            <v>43987</v>
          </cell>
          <cell r="O369">
            <v>44291</v>
          </cell>
          <cell r="P369" t="str">
            <v>40%验收合格后，30%验收合
格后一年，30%验收合格后两年</v>
          </cell>
          <cell r="Q369">
            <v>0</v>
          </cell>
          <cell r="R369" t="str">
            <v>未完工</v>
          </cell>
          <cell r="S369" t="str">
            <v>否</v>
          </cell>
          <cell r="W369" t="str">
            <v>否</v>
          </cell>
          <cell r="X369" t="str">
            <v>进行中</v>
          </cell>
          <cell r="Y369">
            <v>0.4</v>
          </cell>
          <cell r="Z369">
            <v>1040</v>
          </cell>
          <cell r="AA369">
            <v>0</v>
          </cell>
          <cell r="AB369">
            <v>0</v>
          </cell>
          <cell r="AC369">
            <v>1040</v>
          </cell>
        </row>
        <row r="370">
          <cell r="C370" t="str">
            <v>GH20200052-0</v>
          </cell>
          <cell r="D370" t="str">
            <v>CGHT-202006-00
4427</v>
          </cell>
          <cell r="E370" t="str">
            <v>河北永洋特钢集团
有限公司</v>
          </cell>
          <cell r="F370" t="str">
            <v>河北永洋特钢集团有限公司</v>
          </cell>
          <cell r="G370" t="str">
            <v>河北永洋大型轨梁轧机区
项目</v>
          </cell>
          <cell r="H370">
            <v>20070</v>
          </cell>
          <cell r="I370">
            <v>7.0000000000000007E-2</v>
          </cell>
          <cell r="J370">
            <v>1404.9</v>
          </cell>
          <cell r="K370" t="str">
            <v>陈杜</v>
          </cell>
          <cell r="L370" t="str">
            <v>西部大区</v>
          </cell>
          <cell r="M370">
            <v>43987</v>
          </cell>
          <cell r="N370">
            <v>43987</v>
          </cell>
          <cell r="O370">
            <v>44291</v>
          </cell>
          <cell r="P370" t="str">
            <v>20%预付，10%进度，20%发货，10%到货，30%验收，10%质保</v>
          </cell>
          <cell r="Q370">
            <v>0</v>
          </cell>
          <cell r="R370" t="str">
            <v>未完工</v>
          </cell>
          <cell r="S370" t="str">
            <v>否</v>
          </cell>
          <cell r="W370" t="str">
            <v>否</v>
          </cell>
          <cell r="X370" t="str">
            <v>进行中</v>
          </cell>
          <cell r="Y370">
            <v>0.9</v>
          </cell>
          <cell r="Z370">
            <v>18063</v>
          </cell>
          <cell r="AA370">
            <v>16364.68</v>
          </cell>
          <cell r="AB370">
            <v>0.81538016940707503</v>
          </cell>
          <cell r="AC370">
            <v>1698.32</v>
          </cell>
        </row>
        <row r="371">
          <cell r="C371" t="str">
            <v>GH20200060-0</v>
          </cell>
          <cell r="D371" t="str">
            <v>CGHT-202007-00
4472</v>
          </cell>
          <cell r="E371" t="str">
            <v>河北永洋特钢集团有
限公司</v>
          </cell>
          <cell r="F371" t="str">
            <v>河北永洋特钢集团有
限公司</v>
          </cell>
          <cell r="G371" t="str">
            <v>河北永洋轻轨轧机辊系备
件项目</v>
          </cell>
          <cell r="H371">
            <v>1290</v>
          </cell>
          <cell r="I371">
            <v>0.3</v>
          </cell>
          <cell r="J371">
            <v>387</v>
          </cell>
          <cell r="K371" t="str">
            <v>陈杜</v>
          </cell>
          <cell r="L371" t="str">
            <v>西部大区</v>
          </cell>
          <cell r="M371">
            <v>44015</v>
          </cell>
          <cell r="N371">
            <v>44015</v>
          </cell>
          <cell r="O371">
            <v>44135</v>
          </cell>
          <cell r="P371" t="str">
            <v>30%预付，30%发货，40%
调试</v>
          </cell>
          <cell r="R371" t="str">
            <v>未完工</v>
          </cell>
          <cell r="S371" t="str">
            <v>否</v>
          </cell>
          <cell r="W371" t="str">
            <v>否</v>
          </cell>
          <cell r="X371" t="str">
            <v>进行中</v>
          </cell>
          <cell r="Y371">
            <v>1</v>
          </cell>
          <cell r="Z371">
            <v>1290</v>
          </cell>
          <cell r="AA371">
            <v>1290</v>
          </cell>
          <cell r="AB371">
            <v>1</v>
          </cell>
          <cell r="AC371">
            <v>0</v>
          </cell>
        </row>
        <row r="372">
          <cell r="C372" t="str">
            <v>CP20200160-0</v>
          </cell>
          <cell r="D372" t="str">
            <v>000585-07-20-
0120</v>
          </cell>
          <cell r="E372" t="str">
            <v>成渝钒钛科技有限公司</v>
          </cell>
          <cell r="F372" t="str">
            <v>成渝钒钛科技有限公司</v>
          </cell>
          <cell r="G372" t="str">
            <v>成渝钒钛球团减速机及减
速机修复20163</v>
          </cell>
          <cell r="H372">
            <v>34.96</v>
          </cell>
          <cell r="I372">
            <v>0.3</v>
          </cell>
          <cell r="J372">
            <v>10.488</v>
          </cell>
          <cell r="K372" t="str">
            <v>王力</v>
          </cell>
          <cell r="L372" t="str">
            <v>西部大区</v>
          </cell>
          <cell r="M372">
            <v>44012</v>
          </cell>
          <cell r="N372">
            <v>44012</v>
          </cell>
          <cell r="O372">
            <v>44129</v>
          </cell>
          <cell r="P372" t="str">
            <v>90%发货，10%质保</v>
          </cell>
          <cell r="Q372">
            <v>34.96</v>
          </cell>
          <cell r="R372" t="str">
            <v>部分完工</v>
          </cell>
          <cell r="S372" t="str">
            <v>部分发货</v>
          </cell>
          <cell r="T372">
            <v>44092</v>
          </cell>
          <cell r="V372">
            <v>44681</v>
          </cell>
          <cell r="W372" t="str">
            <v>否</v>
          </cell>
          <cell r="Y372">
            <v>1</v>
          </cell>
          <cell r="Z372">
            <v>34.96</v>
          </cell>
          <cell r="AA372">
            <v>31.463999999999999</v>
          </cell>
          <cell r="AB372">
            <v>0.9</v>
          </cell>
          <cell r="AC372">
            <v>3.496</v>
          </cell>
        </row>
        <row r="373">
          <cell r="C373" t="str">
            <v>GH20200069-0</v>
          </cell>
          <cell r="D373" t="str">
            <v>2007MRO0346</v>
          </cell>
          <cell r="E373" t="str">
            <v>重庆钢铁股份有限公司</v>
          </cell>
          <cell r="F373" t="str">
            <v>重庆钢铁股份有限公司</v>
          </cell>
          <cell r="G373" t="str">
            <v>重钢轧钢双高棒备机一批</v>
          </cell>
          <cell r="H373">
            <v>2983.2</v>
          </cell>
          <cell r="I373">
            <v>0.25</v>
          </cell>
          <cell r="J373">
            <v>745.8</v>
          </cell>
          <cell r="K373" t="str">
            <v>王力</v>
          </cell>
          <cell r="L373" t="str">
            <v>西部大区</v>
          </cell>
          <cell r="M373">
            <v>44028</v>
          </cell>
          <cell r="N373">
            <v>44028</v>
          </cell>
          <cell r="O373">
            <v>44175</v>
          </cell>
          <cell r="P373" t="str">
            <v>30%预付，30%进度，30%到货，10%质保</v>
          </cell>
          <cell r="Q373">
            <v>2983.2</v>
          </cell>
          <cell r="R373" t="str">
            <v>未完工</v>
          </cell>
          <cell r="S373" t="str">
            <v>否</v>
          </cell>
          <cell r="W373" t="str">
            <v>否</v>
          </cell>
          <cell r="Y373">
            <v>0.9</v>
          </cell>
          <cell r="Z373">
            <v>2684.88</v>
          </cell>
          <cell r="AA373">
            <v>2684.88</v>
          </cell>
          <cell r="AB373">
            <v>0.9</v>
          </cell>
          <cell r="AC373">
            <v>0</v>
          </cell>
        </row>
        <row r="374">
          <cell r="C374" t="str">
            <v>GH20200065-0</v>
          </cell>
          <cell r="D374" t="str">
            <v>DF20-CL-SDZB-7
-1</v>
          </cell>
          <cell r="E374" t="str">
            <v>四川德胜集团钒钛有限公司</v>
          </cell>
          <cell r="F374" t="str">
            <v>四川德胜集团钒钛有限公司</v>
          </cell>
          <cell r="G374" t="str">
            <v>四川德钢轧机修复第七批</v>
          </cell>
          <cell r="H374">
            <v>35.04</v>
          </cell>
          <cell r="I374">
            <v>0.13</v>
          </cell>
          <cell r="J374">
            <v>4.5552000000000001</v>
          </cell>
          <cell r="K374" t="str">
            <v>陈杜</v>
          </cell>
          <cell r="L374" t="str">
            <v>西部大区</v>
          </cell>
          <cell r="M374">
            <v>44021</v>
          </cell>
          <cell r="N374">
            <v>44021</v>
          </cell>
          <cell r="O374">
            <v>44053</v>
          </cell>
          <cell r="P374" t="str">
            <v>100%到货</v>
          </cell>
          <cell r="R374" t="str">
            <v>已完工</v>
          </cell>
          <cell r="S374" t="str">
            <v>是</v>
          </cell>
          <cell r="W374" t="str">
            <v>否</v>
          </cell>
          <cell r="X374" t="str">
            <v>进行中</v>
          </cell>
          <cell r="Y374">
            <v>1</v>
          </cell>
          <cell r="Z374">
            <v>35.04</v>
          </cell>
          <cell r="AA374">
            <v>35.04</v>
          </cell>
          <cell r="AB374">
            <v>1</v>
          </cell>
          <cell r="AC374">
            <v>0</v>
          </cell>
        </row>
        <row r="375">
          <cell r="C375" t="str">
            <v>GH20200053-0</v>
          </cell>
          <cell r="D375" t="str">
            <v>CGHT-202006-00
4457</v>
          </cell>
          <cell r="E375" t="str">
            <v>河北永洋特钢集团有限公司</v>
          </cell>
          <cell r="F375" t="str">
            <v>河北永洋特钢集团有限公司</v>
          </cell>
          <cell r="G375" t="str">
            <v>河北永洋轻轨液压缸备件
项目</v>
          </cell>
          <cell r="H375">
            <v>65.764200000000002</v>
          </cell>
          <cell r="I375">
            <v>0.2</v>
          </cell>
          <cell r="J375">
            <v>13.152839999999999</v>
          </cell>
          <cell r="K375" t="str">
            <v>陈杜</v>
          </cell>
          <cell r="L375" t="str">
            <v>西部大区</v>
          </cell>
          <cell r="M375">
            <v>43993</v>
          </cell>
          <cell r="N375">
            <v>43993</v>
          </cell>
          <cell r="O375">
            <v>44094</v>
          </cell>
          <cell r="P375" t="str">
            <v>30%预付，60%提货，10%质保</v>
          </cell>
          <cell r="R375" t="str">
            <v>已完工</v>
          </cell>
          <cell r="S375" t="str">
            <v>是</v>
          </cell>
          <cell r="W375" t="str">
            <v>否</v>
          </cell>
          <cell r="X375" t="str">
            <v>进行中</v>
          </cell>
          <cell r="Y375">
            <v>1</v>
          </cell>
          <cell r="Z375">
            <v>65.764200000000002</v>
          </cell>
          <cell r="AA375">
            <v>65.764200000000002</v>
          </cell>
          <cell r="AB375">
            <v>1</v>
          </cell>
          <cell r="AC375">
            <v>0</v>
          </cell>
        </row>
        <row r="376">
          <cell r="C376" t="str">
            <v>GH20200066-0</v>
          </cell>
          <cell r="D376" t="str">
            <v>BJ-2020-1062</v>
          </cell>
          <cell r="E376" t="str">
            <v>衢州元立金属制品有限公司</v>
          </cell>
          <cell r="F376" t="str">
            <v>衢州元立金属制品有限公司</v>
          </cell>
          <cell r="G376" t="str">
            <v>衢州元立新建原料厂刮板取料机用备件</v>
          </cell>
          <cell r="H376">
            <v>123</v>
          </cell>
          <cell r="I376">
            <v>0.3</v>
          </cell>
          <cell r="J376">
            <v>36.9</v>
          </cell>
          <cell r="K376" t="str">
            <v>胡磊</v>
          </cell>
          <cell r="L376" t="str">
            <v>西部大区</v>
          </cell>
          <cell r="M376">
            <v>44021</v>
          </cell>
          <cell r="N376">
            <v>44021</v>
          </cell>
          <cell r="O376">
            <v>44150</v>
          </cell>
          <cell r="P376" t="str">
            <v>30%预付，60%提货款，10%质保金</v>
          </cell>
          <cell r="R376" t="str">
            <v>已完工</v>
          </cell>
          <cell r="S376" t="str">
            <v>是</v>
          </cell>
          <cell r="W376" t="str">
            <v>否</v>
          </cell>
          <cell r="Y376">
            <v>1</v>
          </cell>
          <cell r="Z376">
            <v>123</v>
          </cell>
          <cell r="AA376">
            <v>110.7</v>
          </cell>
          <cell r="AB376">
            <v>0.9</v>
          </cell>
          <cell r="AC376">
            <v>12.3</v>
          </cell>
        </row>
        <row r="377">
          <cell r="C377" t="str">
            <v>CP20200178-0</v>
          </cell>
          <cell r="D377" t="str">
            <v>XIANFUJG2020-
0122</v>
          </cell>
          <cell r="E377" t="str">
            <v>云南玉溪仙福钢铁（集团）有限公司</v>
          </cell>
          <cell r="F377" t="str">
            <v>云南玉溪仙福钢铁（集团）有限公司</v>
          </cell>
          <cell r="G377" t="str">
            <v>云南玉溪仙福炼钢转炉本
体及氧枪设备20179</v>
          </cell>
          <cell r="H377">
            <v>1158</v>
          </cell>
          <cell r="I377">
            <v>0</v>
          </cell>
          <cell r="J377">
            <v>0</v>
          </cell>
          <cell r="K377" t="str">
            <v>王力</v>
          </cell>
          <cell r="L377" t="str">
            <v>西部大区</v>
          </cell>
          <cell r="M377">
            <v>44055</v>
          </cell>
          <cell r="N377">
            <v>44055</v>
          </cell>
          <cell r="O377">
            <v>44316</v>
          </cell>
          <cell r="P377" t="str">
            <v>30%预付，20%进度，30%提
货，10%调试，10%质保</v>
          </cell>
          <cell r="R377" t="str">
            <v>已完工</v>
          </cell>
          <cell r="S377" t="str">
            <v>是</v>
          </cell>
          <cell r="W377" t="str">
            <v>否</v>
          </cell>
          <cell r="X377" t="str">
            <v>进行中</v>
          </cell>
          <cell r="Y377">
            <v>0.9</v>
          </cell>
          <cell r="Z377">
            <v>1042.2</v>
          </cell>
          <cell r="AA377">
            <v>1042.2</v>
          </cell>
          <cell r="AB377">
            <v>0.9</v>
          </cell>
          <cell r="AC377">
            <v>0</v>
          </cell>
        </row>
        <row r="378">
          <cell r="C378" t="str">
            <v>GH20200084-0</v>
          </cell>
          <cell r="D378" t="str">
            <v>BXWZGB3QT2020
0828-02</v>
          </cell>
          <cell r="E378" t="str">
            <v>江苏省镔鑫钢铁集团有限公司</v>
          </cell>
          <cell r="F378" t="str">
            <v>江苏省镔鑫钢铁集团有限公司</v>
          </cell>
          <cell r="G378" t="str">
            <v>镔鑫钢铁3#棒线粗中轧轧机及辅助设备</v>
          </cell>
          <cell r="H378">
            <v>1200</v>
          </cell>
          <cell r="I378">
            <v>0.09</v>
          </cell>
          <cell r="J378">
            <v>108</v>
          </cell>
          <cell r="K378" t="str">
            <v>胡磊</v>
          </cell>
          <cell r="L378" t="str">
            <v>西部大区</v>
          </cell>
          <cell r="M378">
            <v>44071</v>
          </cell>
          <cell r="N378">
            <v>44071</v>
          </cell>
          <cell r="O378">
            <v>44255</v>
          </cell>
          <cell r="P378" t="str">
            <v>30%预付、30%发货、30%调试验收、10%质保</v>
          </cell>
          <cell r="R378" t="str">
            <v>部分完工</v>
          </cell>
          <cell r="S378" t="str">
            <v>部分发货</v>
          </cell>
          <cell r="W378" t="str">
            <v>否</v>
          </cell>
          <cell r="X378" t="str">
            <v>进行中</v>
          </cell>
          <cell r="Y378">
            <v>0.9</v>
          </cell>
          <cell r="Z378">
            <v>1080</v>
          </cell>
          <cell r="AA378">
            <v>720</v>
          </cell>
          <cell r="AB378">
            <v>0.6</v>
          </cell>
          <cell r="AC378">
            <v>360</v>
          </cell>
        </row>
        <row r="379">
          <cell r="C379" t="str">
            <v>GH20200089-0</v>
          </cell>
          <cell r="D379" t="str">
            <v>CGHT-202010-00
5034</v>
          </cell>
          <cell r="E379" t="str">
            <v>河北永洋特钢集团有限公司</v>
          </cell>
          <cell r="F379" t="str">
            <v>河北永洋特钢集团有限公司</v>
          </cell>
          <cell r="G379" t="str">
            <v>河北永洋轻轨线衬板等备
件项目</v>
          </cell>
          <cell r="H379">
            <v>130</v>
          </cell>
          <cell r="I379">
            <v>0.3</v>
          </cell>
          <cell r="J379">
            <v>39</v>
          </cell>
          <cell r="K379" t="str">
            <v>陈杜</v>
          </cell>
          <cell r="L379" t="str">
            <v>西部大区</v>
          </cell>
          <cell r="M379">
            <v>44116</v>
          </cell>
          <cell r="N379">
            <v>44116</v>
          </cell>
          <cell r="O379">
            <v>44221</v>
          </cell>
          <cell r="P379" t="str">
            <v>30%预付，30%提货，40%调试</v>
          </cell>
          <cell r="R379" t="str">
            <v>已完工</v>
          </cell>
          <cell r="S379" t="str">
            <v>是</v>
          </cell>
          <cell r="W379" t="str">
            <v>否</v>
          </cell>
          <cell r="X379" t="str">
            <v>进行中</v>
          </cell>
          <cell r="Y379">
            <v>1</v>
          </cell>
          <cell r="Z379">
            <v>130</v>
          </cell>
          <cell r="AA379">
            <v>130</v>
          </cell>
          <cell r="AB379">
            <v>1</v>
          </cell>
          <cell r="AC379">
            <v>0</v>
          </cell>
        </row>
        <row r="380">
          <cell r="C380" t="str">
            <v>CP20200212-0</v>
          </cell>
          <cell r="D380" t="str">
            <v>设院合字
（2020）600214</v>
          </cell>
          <cell r="E380" t="str">
            <v>中冶南方武汉钢铁设计研究院有限公司</v>
          </cell>
          <cell r="F380" t="str">
            <v>唐山东海钢铁集团有限公司</v>
          </cell>
          <cell r="G380" t="str">
            <v>唐山东海圆盘给料机20212</v>
          </cell>
          <cell r="H380">
            <v>116.6</v>
          </cell>
          <cell r="I380">
            <v>0.3</v>
          </cell>
          <cell r="J380">
            <v>34.979999999999997</v>
          </cell>
          <cell r="K380" t="str">
            <v>王力</v>
          </cell>
          <cell r="L380" t="str">
            <v>西部大区</v>
          </cell>
          <cell r="M380">
            <v>44088</v>
          </cell>
          <cell r="N380">
            <v>44088</v>
          </cell>
          <cell r="O380">
            <v>44221</v>
          </cell>
          <cell r="P380" t="str">
            <v>预付款10%，进度款15%，提
货款35%，到货款20%，竣工款10%，质保金10%</v>
          </cell>
          <cell r="R380" t="str">
            <v>未完工</v>
          </cell>
          <cell r="S380" t="str">
            <v>否</v>
          </cell>
          <cell r="W380" t="str">
            <v>否</v>
          </cell>
          <cell r="X380" t="str">
            <v>进行中</v>
          </cell>
          <cell r="Y380">
            <v>0.8</v>
          </cell>
          <cell r="Z380">
            <v>93.28</v>
          </cell>
          <cell r="AA380">
            <v>93.28</v>
          </cell>
          <cell r="AB380">
            <v>0.8</v>
          </cell>
          <cell r="AC380">
            <v>0</v>
          </cell>
        </row>
        <row r="381">
          <cell r="C381" t="str">
            <v>CP20200224-0</v>
          </cell>
          <cell r="D381">
            <v>2010305190</v>
          </cell>
          <cell r="E381" t="str">
            <v>攀钢集团攀枝花钢钒有限公司</v>
          </cell>
          <cell r="F381" t="str">
            <v>攀钢集团攀枝花钢钒有限公司</v>
          </cell>
          <cell r="G381" t="str">
            <v>攀钢集团攀枝花钢钒BD1
轧机轴承座装配20225</v>
          </cell>
          <cell r="H381">
            <v>422.62</v>
          </cell>
          <cell r="J381">
            <v>0</v>
          </cell>
          <cell r="K381" t="str">
            <v>王力</v>
          </cell>
          <cell r="L381" t="str">
            <v>西部大区</v>
          </cell>
          <cell r="M381">
            <v>44119</v>
          </cell>
          <cell r="N381">
            <v>44119</v>
          </cell>
          <cell r="O381">
            <v>44286</v>
          </cell>
          <cell r="P381" t="str">
            <v>20%预付，20%发货，50%调
试，10%质保</v>
          </cell>
          <cell r="R381" t="str">
            <v>未完工</v>
          </cell>
          <cell r="S381" t="str">
            <v>否</v>
          </cell>
          <cell r="W381" t="str">
            <v>否</v>
          </cell>
          <cell r="X381" t="str">
            <v>进行中</v>
          </cell>
          <cell r="Y381">
            <v>0.9</v>
          </cell>
          <cell r="Z381">
            <v>380.358</v>
          </cell>
          <cell r="AA381">
            <v>390.35802999999999</v>
          </cell>
          <cell r="AB381">
            <v>0.92366198949410805</v>
          </cell>
          <cell r="AC381">
            <v>0</v>
          </cell>
        </row>
        <row r="382">
          <cell r="C382" t="str">
            <v>GH20200083-0</v>
          </cell>
          <cell r="D382" t="str">
            <v>CGHT-202009-
004860</v>
          </cell>
          <cell r="E382" t="str">
            <v>河北永洋特钢集团有限公司</v>
          </cell>
          <cell r="F382" t="str">
            <v>河北永洋特钢集团有限公司</v>
          </cell>
          <cell r="G382" t="str">
            <v>河北永洋轻轨蜗杆减速器
备件</v>
          </cell>
          <cell r="H382">
            <v>38</v>
          </cell>
          <cell r="J382">
            <v>0</v>
          </cell>
          <cell r="K382" t="str">
            <v>陈杜</v>
          </cell>
          <cell r="L382" t="str">
            <v>西部大区</v>
          </cell>
          <cell r="M382">
            <v>44076</v>
          </cell>
          <cell r="N382">
            <v>44076</v>
          </cell>
          <cell r="O382">
            <v>44232</v>
          </cell>
          <cell r="P382" t="str">
            <v>预付30%，发货60%，质保10%</v>
          </cell>
          <cell r="R382" t="str">
            <v>已完工</v>
          </cell>
          <cell r="S382" t="str">
            <v>是</v>
          </cell>
          <cell r="W382" t="str">
            <v>否</v>
          </cell>
          <cell r="X382" t="str">
            <v>进行中</v>
          </cell>
          <cell r="Y382">
            <v>1</v>
          </cell>
          <cell r="Z382">
            <v>38</v>
          </cell>
          <cell r="AA382">
            <v>38</v>
          </cell>
          <cell r="AB382">
            <v>1</v>
          </cell>
          <cell r="AC382">
            <v>0</v>
          </cell>
        </row>
        <row r="383">
          <cell r="C383" t="str">
            <v>CP20210003-0</v>
          </cell>
          <cell r="D383" t="str">
            <v>（2020）600715</v>
          </cell>
          <cell r="E383" t="str">
            <v>中冶南方武汉钢铁设计研究院有限公司</v>
          </cell>
          <cell r="F383" t="str">
            <v>山西晋南钢铁集团有限公司</v>
          </cell>
          <cell r="G383" t="str">
            <v>中冶南方武钢院山西晋南
钢铁圆盘给料机21003</v>
          </cell>
          <cell r="H383">
            <v>53</v>
          </cell>
          <cell r="I383">
            <v>0.3</v>
          </cell>
          <cell r="J383">
            <v>15.9</v>
          </cell>
          <cell r="K383" t="str">
            <v>王力</v>
          </cell>
          <cell r="L383" t="str">
            <v>西部大区</v>
          </cell>
          <cell r="M383">
            <v>44167</v>
          </cell>
          <cell r="N383">
            <v>44167</v>
          </cell>
          <cell r="O383">
            <v>44301</v>
          </cell>
          <cell r="P383" t="str">
            <v>预付款10%，进度款10%，提
货款40%，到货款20%，竣工款10%，质保金10%</v>
          </cell>
          <cell r="R383" t="str">
            <v>未完工</v>
          </cell>
          <cell r="S383" t="str">
            <v>否</v>
          </cell>
          <cell r="W383" t="str">
            <v>否</v>
          </cell>
          <cell r="X383" t="str">
            <v>进行中</v>
          </cell>
          <cell r="Y383">
            <v>0.8</v>
          </cell>
          <cell r="Z383">
            <v>42.4</v>
          </cell>
          <cell r="AA383">
            <v>42.4</v>
          </cell>
          <cell r="AB383">
            <v>0.8</v>
          </cell>
          <cell r="AC383">
            <v>0</v>
          </cell>
        </row>
        <row r="384">
          <cell r="C384" t="str">
            <v>GH20200092-0</v>
          </cell>
          <cell r="D384" t="str">
            <v>P15032009046</v>
          </cell>
          <cell r="E384" t="str">
            <v>抚顺新钢铁有限责任公司</v>
          </cell>
          <cell r="F384" t="str">
            <v>抚顺新钢铁有限责任公司</v>
          </cell>
          <cell r="G384" t="str">
            <v>抚顺新钢铁新棒线轧机用轴承座备件</v>
          </cell>
          <cell r="H384">
            <v>4.7</v>
          </cell>
          <cell r="I384">
            <v>0.17</v>
          </cell>
          <cell r="J384">
            <v>0.79900000000000004</v>
          </cell>
          <cell r="K384" t="str">
            <v>胡磊</v>
          </cell>
          <cell r="L384" t="str">
            <v>西部大区</v>
          </cell>
          <cell r="M384">
            <v>44101</v>
          </cell>
          <cell r="N384">
            <v>44101</v>
          </cell>
          <cell r="O384">
            <v>44165</v>
          </cell>
          <cell r="P384" t="str">
            <v>100%货到验收合格</v>
          </cell>
          <cell r="R384" t="str">
            <v>未完工</v>
          </cell>
          <cell r="S384" t="str">
            <v>是</v>
          </cell>
          <cell r="W384" t="str">
            <v>否</v>
          </cell>
          <cell r="X384" t="str">
            <v>进行中</v>
          </cell>
          <cell r="Y384">
            <v>1</v>
          </cell>
          <cell r="Z384">
            <v>4.7</v>
          </cell>
          <cell r="AA384">
            <v>4.7</v>
          </cell>
          <cell r="AB384">
            <v>1</v>
          </cell>
          <cell r="AC384">
            <v>0</v>
          </cell>
        </row>
        <row r="385">
          <cell r="C385" t="str">
            <v>GH20200101-0</v>
          </cell>
          <cell r="D385" t="str">
            <v>2011GS00059</v>
          </cell>
          <cell r="E385" t="str">
            <v>湖南华菱湘潭钢铁有限公司</v>
          </cell>
          <cell r="F385" t="str">
            <v>湖南华菱湘潭钢铁有限公司</v>
          </cell>
          <cell r="G385" t="str">
            <v>湘钢一棒厂350轧机本体备件</v>
          </cell>
          <cell r="H385">
            <v>34</v>
          </cell>
          <cell r="I385">
            <v>0.11</v>
          </cell>
          <cell r="J385">
            <v>3.74</v>
          </cell>
          <cell r="K385" t="str">
            <v>胡磊</v>
          </cell>
          <cell r="L385" t="str">
            <v>西部大区</v>
          </cell>
          <cell r="M385">
            <v>44139</v>
          </cell>
          <cell r="N385">
            <v>44139</v>
          </cell>
          <cell r="O385">
            <v>44287</v>
          </cell>
          <cell r="P385" t="str">
            <v>90%调试，10%质保</v>
          </cell>
          <cell r="R385" t="str">
            <v>未完工</v>
          </cell>
          <cell r="S385" t="str">
            <v>否</v>
          </cell>
          <cell r="W385" t="str">
            <v>否</v>
          </cell>
          <cell r="X385" t="str">
            <v>进行中</v>
          </cell>
          <cell r="Y385">
            <v>1</v>
          </cell>
          <cell r="Z385">
            <v>34</v>
          </cell>
          <cell r="AA385">
            <v>34</v>
          </cell>
          <cell r="AB385">
            <v>1</v>
          </cell>
          <cell r="AC385">
            <v>3.06</v>
          </cell>
        </row>
        <row r="386">
          <cell r="C386" t="str">
            <v>GH20210008-0</v>
          </cell>
          <cell r="D386" t="str">
            <v>DF20-CL-SDZB-
11-1</v>
          </cell>
          <cell r="E386" t="str">
            <v>四川德胜集团钒钛有限公司</v>
          </cell>
          <cell r="F386" t="str">
            <v>四川德胜集团钒钛有限公司</v>
          </cell>
          <cell r="G386" t="str">
            <v>四川德钢轧机修复第八批</v>
          </cell>
          <cell r="H386">
            <v>17.52</v>
          </cell>
          <cell r="I386">
            <v>0.13</v>
          </cell>
          <cell r="J386">
            <v>2.2776000000000001</v>
          </cell>
          <cell r="K386" t="str">
            <v>陈杜</v>
          </cell>
          <cell r="L386" t="str">
            <v>西部大区</v>
          </cell>
          <cell r="M386">
            <v>44154</v>
          </cell>
          <cell r="N386">
            <v>44154</v>
          </cell>
          <cell r="O386">
            <v>44196</v>
          </cell>
          <cell r="P386" t="str">
            <v>100%到货</v>
          </cell>
          <cell r="R386" t="str">
            <v>已完工</v>
          </cell>
          <cell r="S386" t="str">
            <v>是</v>
          </cell>
          <cell r="W386" t="str">
            <v>否</v>
          </cell>
          <cell r="X386" t="str">
            <v>进行中</v>
          </cell>
          <cell r="Y386">
            <v>1</v>
          </cell>
          <cell r="Z386">
            <v>17.52</v>
          </cell>
          <cell r="AA386">
            <v>17.52</v>
          </cell>
          <cell r="AB386">
            <v>1</v>
          </cell>
          <cell r="AC386">
            <v>0</v>
          </cell>
        </row>
        <row r="387">
          <cell r="C387" t="str">
            <v>GH20210006-0</v>
          </cell>
          <cell r="D387" t="str">
            <v>P15032012005</v>
          </cell>
          <cell r="E387" t="str">
            <v>抚顺新钢铁有限责任公司</v>
          </cell>
          <cell r="F387" t="str">
            <v>抚顺新钢铁有限责任公司</v>
          </cell>
          <cell r="G387" t="str">
            <v>抚顺新钢铁轧机本体备件</v>
          </cell>
          <cell r="H387">
            <v>140</v>
          </cell>
          <cell r="I387">
            <v>0.11</v>
          </cell>
          <cell r="J387">
            <v>15.4</v>
          </cell>
          <cell r="K387" t="str">
            <v>胡磊</v>
          </cell>
          <cell r="L387" t="str">
            <v>西部大区</v>
          </cell>
          <cell r="M387">
            <v>44169</v>
          </cell>
          <cell r="N387">
            <v>44169</v>
          </cell>
          <cell r="O387">
            <v>44365</v>
          </cell>
          <cell r="P387" t="str">
            <v>10%预付、80%提货、10%质保</v>
          </cell>
          <cell r="R387" t="str">
            <v>未完工</v>
          </cell>
          <cell r="S387" t="str">
            <v>否</v>
          </cell>
          <cell r="W387" t="str">
            <v>否</v>
          </cell>
          <cell r="X387" t="str">
            <v>进行中</v>
          </cell>
          <cell r="Y387">
            <v>1</v>
          </cell>
          <cell r="Z387">
            <v>140</v>
          </cell>
          <cell r="AA387">
            <v>132.00280000000001</v>
          </cell>
          <cell r="AB387">
            <v>0.94287714285714297</v>
          </cell>
          <cell r="AC387">
            <v>7.9971999999999897</v>
          </cell>
        </row>
        <row r="388">
          <cell r="C388" t="str">
            <v>GH20210012-0</v>
          </cell>
          <cell r="D388" t="str">
            <v>2012MRO0434</v>
          </cell>
          <cell r="E388" t="str">
            <v>重庆钢铁股份有限公司</v>
          </cell>
          <cell r="F388" t="str">
            <v>重庆钢铁股份有限公司</v>
          </cell>
          <cell r="G388" t="str">
            <v>重钢线棒备件</v>
          </cell>
          <cell r="H388">
            <v>3218.24</v>
          </cell>
          <cell r="I388">
            <v>0.25</v>
          </cell>
          <cell r="J388">
            <v>804.56</v>
          </cell>
          <cell r="K388" t="str">
            <v>王力</v>
          </cell>
          <cell r="L388" t="str">
            <v>西部大区</v>
          </cell>
          <cell r="M388">
            <v>44192</v>
          </cell>
          <cell r="N388">
            <v>44192</v>
          </cell>
          <cell r="O388">
            <v>44377</v>
          </cell>
          <cell r="P388" t="str">
            <v>30%预付，30%进度，30%到
货，10%质保</v>
          </cell>
          <cell r="Q388">
            <v>3218.24</v>
          </cell>
          <cell r="R388" t="str">
            <v>未完工</v>
          </cell>
          <cell r="S388" t="str">
            <v>否</v>
          </cell>
          <cell r="W388" t="str">
            <v>否</v>
          </cell>
          <cell r="X388" t="str">
            <v>进行中</v>
          </cell>
          <cell r="Y388">
            <v>0.9</v>
          </cell>
          <cell r="Z388">
            <v>2896.4160000000002</v>
          </cell>
          <cell r="AA388">
            <v>2896.4160000000002</v>
          </cell>
          <cell r="AB388">
            <v>0.9</v>
          </cell>
          <cell r="AC388">
            <v>0</v>
          </cell>
        </row>
        <row r="389">
          <cell r="C389" t="str">
            <v>CP20210018-0</v>
          </cell>
          <cell r="D389" t="str">
            <v>000585-01-20-
0168</v>
          </cell>
          <cell r="E389" t="str">
            <v>成渝钒钛科技有限公司</v>
          </cell>
          <cell r="F389" t="str">
            <v>成渝钒钛科技有限公司</v>
          </cell>
          <cell r="G389" t="str">
            <v>成渝钒钛渣车减速机和蜗
套21018</v>
          </cell>
          <cell r="H389">
            <v>44</v>
          </cell>
          <cell r="I389">
            <v>0.3</v>
          </cell>
          <cell r="J389">
            <v>13.2</v>
          </cell>
          <cell r="K389" t="str">
            <v>王力</v>
          </cell>
          <cell r="L389" t="str">
            <v>西部大区</v>
          </cell>
          <cell r="M389">
            <v>44137</v>
          </cell>
          <cell r="N389">
            <v>44137</v>
          </cell>
          <cell r="O389">
            <v>44286</v>
          </cell>
          <cell r="P389" t="str">
            <v>90%发货，10%质保</v>
          </cell>
          <cell r="Q389">
            <v>44</v>
          </cell>
          <cell r="R389" t="str">
            <v>已完工</v>
          </cell>
          <cell r="S389" t="str">
            <v>否</v>
          </cell>
          <cell r="W389" t="str">
            <v>否</v>
          </cell>
          <cell r="X389" t="str">
            <v>进行中</v>
          </cell>
          <cell r="Y389">
            <v>0.9</v>
          </cell>
          <cell r="Z389">
            <v>39.6</v>
          </cell>
          <cell r="AA389">
            <v>39.5</v>
          </cell>
          <cell r="AB389">
            <v>0.89772727272727304</v>
          </cell>
          <cell r="AC389">
            <v>0.100000000000001</v>
          </cell>
        </row>
        <row r="390">
          <cell r="C390" t="str">
            <v>GH20210011-0</v>
          </cell>
          <cell r="D390" t="str">
            <v>HSF301-202011
09-06</v>
          </cell>
          <cell r="E390" t="str">
            <v>新余钢铁股份有限公司</v>
          </cell>
          <cell r="F390" t="str">
            <v>新余钢铁股份有限公司</v>
          </cell>
          <cell r="G390" t="str">
            <v>新余钢铁拉矫机（二）备件</v>
          </cell>
          <cell r="H390">
            <v>15.878500000000001</v>
          </cell>
          <cell r="I390">
            <v>0.2</v>
          </cell>
          <cell r="J390">
            <v>3.1757</v>
          </cell>
          <cell r="K390" t="str">
            <v>胡磊</v>
          </cell>
          <cell r="L390" t="str">
            <v>西部大区</v>
          </cell>
          <cell r="M390">
            <v>44144</v>
          </cell>
          <cell r="N390">
            <v>44144</v>
          </cell>
          <cell r="O390">
            <v>44325</v>
          </cell>
          <cell r="P390" t="str">
            <v>30%预付，60%到货，10%质保</v>
          </cell>
          <cell r="R390" t="str">
            <v>未完工</v>
          </cell>
          <cell r="S390" t="str">
            <v>否</v>
          </cell>
          <cell r="W390" t="str">
            <v>否</v>
          </cell>
          <cell r="X390" t="str">
            <v>进行中</v>
          </cell>
          <cell r="Y390">
            <v>0.9</v>
          </cell>
          <cell r="Z390">
            <v>14.290649999999999</v>
          </cell>
          <cell r="AA390">
            <v>11.066172</v>
          </cell>
          <cell r="AB390">
            <v>0.69692804735963698</v>
          </cell>
          <cell r="AC390">
            <v>3.224478</v>
          </cell>
        </row>
        <row r="391">
          <cell r="C391" t="str">
            <v>GH20210001-0</v>
          </cell>
          <cell r="E391" t="str">
            <v>四川盛泉钢铁集团有限公司</v>
          </cell>
          <cell r="F391" t="str">
            <v>四川盛泉钢铁集团有限公司</v>
          </cell>
          <cell r="G391" t="str">
            <v>四川盛泉线棒项目</v>
          </cell>
          <cell r="H391">
            <v>16600</v>
          </cell>
          <cell r="I391">
            <v>0.03</v>
          </cell>
          <cell r="J391">
            <v>498</v>
          </cell>
          <cell r="K391" t="str">
            <v>陈杜</v>
          </cell>
          <cell r="L391" t="str">
            <v>西部大区</v>
          </cell>
          <cell r="M391">
            <v>44164</v>
          </cell>
          <cell r="N391">
            <v>44164</v>
          </cell>
          <cell r="O391">
            <v>44469</v>
          </cell>
          <cell r="P391" t="str">
            <v>预付30%，发货30%，调试验
收后30%，质保10%</v>
          </cell>
          <cell r="R391" t="str">
            <v>未完工</v>
          </cell>
          <cell r="S391" t="str">
            <v>否</v>
          </cell>
          <cell r="W391" t="str">
            <v>否</v>
          </cell>
          <cell r="X391" t="str">
            <v>进行中</v>
          </cell>
          <cell r="Y391">
            <v>0.6</v>
          </cell>
          <cell r="Z391">
            <v>9960</v>
          </cell>
          <cell r="AA391">
            <v>11620</v>
          </cell>
          <cell r="AB391">
            <v>0.7</v>
          </cell>
          <cell r="AC391">
            <v>0</v>
          </cell>
        </row>
        <row r="392">
          <cell r="C392" t="str">
            <v>CP20210060-0</v>
          </cell>
          <cell r="D392" t="str">
            <v>000585-01-20-
0571</v>
          </cell>
          <cell r="E392" t="str">
            <v>成渝钒钛科技有限公司</v>
          </cell>
          <cell r="F392" t="str">
            <v>成渝钒钛科技有限公司</v>
          </cell>
          <cell r="G392" t="str">
            <v>成渝钒钛烧结减速机及蜗
套21059</v>
          </cell>
          <cell r="H392">
            <v>62</v>
          </cell>
          <cell r="I392">
            <v>0.3</v>
          </cell>
          <cell r="J392">
            <v>18.600000000000001</v>
          </cell>
          <cell r="K392" t="str">
            <v>王力</v>
          </cell>
          <cell r="L392" t="str">
            <v>西部大区</v>
          </cell>
          <cell r="M392">
            <v>44207</v>
          </cell>
          <cell r="N392">
            <v>44207</v>
          </cell>
          <cell r="O392">
            <v>44326</v>
          </cell>
          <cell r="P392" t="str">
            <v>90%提货款，10%质保金</v>
          </cell>
          <cell r="Q392">
            <v>62</v>
          </cell>
          <cell r="R392" t="str">
            <v>已完工</v>
          </cell>
          <cell r="S392" t="str">
            <v>否</v>
          </cell>
          <cell r="W392" t="str">
            <v>否</v>
          </cell>
          <cell r="X392" t="str">
            <v>进行中</v>
          </cell>
          <cell r="Y392">
            <v>0.9</v>
          </cell>
          <cell r="Z392">
            <v>55.8</v>
          </cell>
          <cell r="AA392">
            <v>55.8</v>
          </cell>
          <cell r="AB392">
            <v>0.9</v>
          </cell>
          <cell r="AC392">
            <v>0</v>
          </cell>
        </row>
        <row r="393">
          <cell r="C393" t="str">
            <v>CP20210061-0</v>
          </cell>
          <cell r="D393" t="str">
            <v>（2020）601220</v>
          </cell>
          <cell r="E393" t="str">
            <v>中冶南方武汉钢铁设计研究院有限公司</v>
          </cell>
          <cell r="F393" t="str">
            <v>湖北金盛兰冶金科技有限公司</v>
          </cell>
          <cell r="G393" t="str">
            <v>金盛兰烧结圆盘给料机21060</v>
          </cell>
          <cell r="H393">
            <v>134</v>
          </cell>
          <cell r="I393">
            <v>0.3</v>
          </cell>
          <cell r="J393">
            <v>40.200000000000003</v>
          </cell>
          <cell r="K393" t="str">
            <v>王力</v>
          </cell>
          <cell r="L393" t="str">
            <v>西部大区</v>
          </cell>
          <cell r="M393">
            <v>44244</v>
          </cell>
          <cell r="N393">
            <v>44244</v>
          </cell>
          <cell r="O393">
            <v>44377</v>
          </cell>
          <cell r="P393" t="str">
            <v>预付款10%，进度款10%，提
货款40%，到货款20%，竣工款10%，质保金10%</v>
          </cell>
          <cell r="R393" t="str">
            <v>未完工</v>
          </cell>
          <cell r="S393" t="str">
            <v>否</v>
          </cell>
          <cell r="W393" t="str">
            <v>否</v>
          </cell>
          <cell r="X393" t="str">
            <v>进行中</v>
          </cell>
          <cell r="Y393">
            <v>0.6</v>
          </cell>
          <cell r="Z393">
            <v>80.400000000000006</v>
          </cell>
          <cell r="AA393">
            <v>53.6</v>
          </cell>
          <cell r="AB393">
            <v>0.4</v>
          </cell>
          <cell r="AC393">
            <v>26.8</v>
          </cell>
        </row>
        <row r="394">
          <cell r="C394" t="str">
            <v>GH20210021-0</v>
          </cell>
          <cell r="D394" t="str">
            <v>BXWZGB4QT2021
0129-03</v>
          </cell>
          <cell r="E394" t="str">
            <v>江苏省镔鑫钢铁集团有限公司</v>
          </cell>
          <cell r="F394" t="str">
            <v>江苏省镔鑫钢铁集团有限公司</v>
          </cell>
          <cell r="G394" t="str">
            <v>江苏镔鑫4#高棒粗中轧轧机及辅助设备</v>
          </cell>
          <cell r="H394">
            <v>797</v>
          </cell>
          <cell r="I394">
            <v>0.08</v>
          </cell>
          <cell r="J394">
            <v>63.76</v>
          </cell>
          <cell r="K394" t="str">
            <v>胡磊</v>
          </cell>
          <cell r="L394" t="str">
            <v>西部大区</v>
          </cell>
          <cell r="M394">
            <v>44225</v>
          </cell>
          <cell r="N394">
            <v>44225</v>
          </cell>
          <cell r="O394">
            <v>44407</v>
          </cell>
          <cell r="P394" t="str">
            <v>30%预付、30%提货、30%到
货验收、10%质保</v>
          </cell>
          <cell r="R394" t="str">
            <v>未完工</v>
          </cell>
          <cell r="S394" t="str">
            <v>否</v>
          </cell>
          <cell r="W394" t="str">
            <v>否</v>
          </cell>
          <cell r="X394" t="str">
            <v>进行中</v>
          </cell>
          <cell r="Y394">
            <v>0.3</v>
          </cell>
          <cell r="Z394">
            <v>239.1</v>
          </cell>
          <cell r="AA394">
            <v>239.1</v>
          </cell>
          <cell r="AB394">
            <v>0.3</v>
          </cell>
          <cell r="AC394">
            <v>0</v>
          </cell>
        </row>
        <row r="395">
          <cell r="C395" t="str">
            <v>GH20210046-0</v>
          </cell>
          <cell r="E395" t="str">
            <v>四川盛泉钢铁集团有限公司</v>
          </cell>
          <cell r="F395" t="str">
            <v>四川盛泉钢铁集团有限公司</v>
          </cell>
          <cell r="G395" t="str">
            <v>四川盛泉线棒项目炉区增补设备</v>
          </cell>
          <cell r="H395">
            <v>315</v>
          </cell>
          <cell r="I395">
            <v>0.1</v>
          </cell>
          <cell r="J395">
            <v>31.5</v>
          </cell>
          <cell r="K395" t="str">
            <v>陈杜</v>
          </cell>
          <cell r="L395" t="str">
            <v>西部大区</v>
          </cell>
          <cell r="M395">
            <v>44268</v>
          </cell>
          <cell r="N395">
            <v>44268</v>
          </cell>
          <cell r="O395">
            <v>44438</v>
          </cell>
          <cell r="P395" t="str">
            <v>预付30%，发货30%，调试验
收后30%，质保10%</v>
          </cell>
          <cell r="R395" t="str">
            <v>未完工</v>
          </cell>
          <cell r="S395" t="str">
            <v>否</v>
          </cell>
          <cell r="W395" t="str">
            <v>否</v>
          </cell>
          <cell r="X395" t="str">
            <v>进行中</v>
          </cell>
          <cell r="Y395">
            <v>0.6</v>
          </cell>
          <cell r="Z395">
            <v>189</v>
          </cell>
          <cell r="AA395">
            <v>189</v>
          </cell>
          <cell r="AB395">
            <v>0.6</v>
          </cell>
          <cell r="AC395">
            <v>0</v>
          </cell>
        </row>
        <row r="396">
          <cell r="C396" t="str">
            <v>CT20210062-0</v>
          </cell>
          <cell r="D396" t="str">
            <v>ZBH2021-010</v>
          </cell>
          <cell r="E396" t="str">
            <v>攀钢集团江油长城特殊钢有限公司</v>
          </cell>
          <cell r="F396" t="str">
            <v>攀钢集团江油长城特殊钢有限公司</v>
          </cell>
          <cell r="G396" t="str">
            <v>攀长钢高线精轧机改造设备成套</v>
          </cell>
          <cell r="H396">
            <v>1587.65</v>
          </cell>
          <cell r="I396">
            <v>0.03</v>
          </cell>
          <cell r="J396">
            <v>47.6295</v>
          </cell>
          <cell r="K396" t="str">
            <v>王力</v>
          </cell>
          <cell r="L396" t="str">
            <v>西部大区</v>
          </cell>
          <cell r="M396">
            <v>44316</v>
          </cell>
          <cell r="N396">
            <v>44316</v>
          </cell>
          <cell r="O396">
            <v>44428</v>
          </cell>
          <cell r="P396" t="str">
            <v>10%预付，30%到货，20%安
装，35%调试，5%质保</v>
          </cell>
          <cell r="R396" t="str">
            <v>未完工</v>
          </cell>
          <cell r="S396" t="str">
            <v>否</v>
          </cell>
          <cell r="W396" t="str">
            <v>否</v>
          </cell>
          <cell r="X396" t="str">
            <v>进行中</v>
          </cell>
          <cell r="Y396">
            <v>0.86</v>
          </cell>
          <cell r="Z396">
            <v>1365.3789999999999</v>
          </cell>
          <cell r="AA396">
            <v>1361.1317979999999</v>
          </cell>
          <cell r="AB396">
            <v>0.857324849935439</v>
          </cell>
          <cell r="AC396">
            <v>0</v>
          </cell>
        </row>
        <row r="397">
          <cell r="C397" t="str">
            <v>GH20210057-0</v>
          </cell>
          <cell r="D397" t="str">
            <v>FJGA210015</v>
          </cell>
          <cell r="E397" t="str">
            <v>抚顺特殊钢股份有限公司</v>
          </cell>
          <cell r="F397" t="str">
            <v>抚顺特殊钢股份有限公司</v>
          </cell>
          <cell r="G397" t="str">
            <v>抚顺特钢连轧厂短应力轧机本体
备机</v>
          </cell>
          <cell r="H397">
            <v>674</v>
          </cell>
          <cell r="I397">
            <v>0</v>
          </cell>
          <cell r="J397">
            <v>0</v>
          </cell>
          <cell r="K397" t="str">
            <v>胡磊</v>
          </cell>
          <cell r="L397" t="str">
            <v>西部大区</v>
          </cell>
          <cell r="M397">
            <v>44307</v>
          </cell>
          <cell r="N397">
            <v>44307</v>
          </cell>
          <cell r="O397">
            <v>44561</v>
          </cell>
          <cell r="P397" t="str">
            <v>20%预付，40%发货，30%调试，
10%质保</v>
          </cell>
          <cell r="R397" t="str">
            <v>未完工</v>
          </cell>
          <cell r="S397" t="str">
            <v>否</v>
          </cell>
          <cell r="W397" t="str">
            <v>否</v>
          </cell>
          <cell r="X397" t="str">
            <v>进行中</v>
          </cell>
          <cell r="Y397">
            <v>0.9</v>
          </cell>
          <cell r="Z397">
            <v>606.6</v>
          </cell>
          <cell r="AA397">
            <v>567.735635</v>
          </cell>
          <cell r="AB397">
            <v>0.84233773738872397</v>
          </cell>
          <cell r="AC397">
            <v>38.864364999999999</v>
          </cell>
        </row>
        <row r="398">
          <cell r="C398" t="str">
            <v>CP20210130-0</v>
          </cell>
          <cell r="D398" t="str">
            <v>DF21-CL-ZYSD
-4-2</v>
          </cell>
          <cell r="E398" t="str">
            <v>四川德胜集团钒钛有限公司</v>
          </cell>
          <cell r="F398" t="str">
            <v>四川德胜集团钒钛有限公司</v>
          </cell>
          <cell r="G398" t="str">
            <v>四川德胜炼钢摩擦盘联轴器和制
动轮21128</v>
          </cell>
          <cell r="H398">
            <v>2.66</v>
          </cell>
          <cell r="I398">
            <v>0.3</v>
          </cell>
          <cell r="J398">
            <v>0.79800000000000004</v>
          </cell>
          <cell r="K398" t="str">
            <v>王力</v>
          </cell>
          <cell r="L398" t="str">
            <v>西部大区</v>
          </cell>
          <cell r="M398">
            <v>44300</v>
          </cell>
          <cell r="N398">
            <v>44300</v>
          </cell>
          <cell r="O398">
            <v>44387</v>
          </cell>
          <cell r="P398" t="str">
            <v>100%到货</v>
          </cell>
          <cell r="R398" t="str">
            <v>未完工</v>
          </cell>
          <cell r="S398" t="str">
            <v>否</v>
          </cell>
          <cell r="W398" t="str">
            <v>否</v>
          </cell>
          <cell r="X398" t="str">
            <v>进行中</v>
          </cell>
          <cell r="Y398">
            <v>1</v>
          </cell>
          <cell r="Z398">
            <v>2.66</v>
          </cell>
          <cell r="AA398">
            <v>2.66</v>
          </cell>
          <cell r="AB398">
            <v>1</v>
          </cell>
          <cell r="AC398">
            <v>0</v>
          </cell>
        </row>
        <row r="399">
          <cell r="C399" t="str">
            <v>CT20210064-0</v>
          </cell>
          <cell r="D399" t="str">
            <v>2105GS00160</v>
          </cell>
          <cell r="E399" t="str">
            <v>湖南华菱湘潭钢铁有限公司</v>
          </cell>
          <cell r="F399" t="str">
            <v>湖南华菱湘潭钢铁有限公司</v>
          </cell>
          <cell r="G399" t="str">
            <v>湘钢二棒开坯机改造设备成套</v>
          </cell>
          <cell r="H399">
            <v>2465.1419999999998</v>
          </cell>
          <cell r="I399">
            <v>7.0000000000000007E-2</v>
          </cell>
          <cell r="J399">
            <v>172.55994000000001</v>
          </cell>
          <cell r="K399" t="str">
            <v>胡磊</v>
          </cell>
          <cell r="L399" t="str">
            <v>西部大区</v>
          </cell>
          <cell r="M399">
            <v>44337</v>
          </cell>
          <cell r="N399">
            <v>44337</v>
          </cell>
          <cell r="O399">
            <v>44500</v>
          </cell>
          <cell r="P399" t="str">
            <v>30%预付、30%提货、30%到货
验收、10%质保。</v>
          </cell>
          <cell r="R399" t="str">
            <v>未完工</v>
          </cell>
          <cell r="S399" t="str">
            <v>否</v>
          </cell>
          <cell r="W399" t="str">
            <v>否</v>
          </cell>
          <cell r="X399" t="str">
            <v>进行中</v>
          </cell>
          <cell r="Y399">
            <v>1</v>
          </cell>
          <cell r="Z399">
            <v>2465.1419999999998</v>
          </cell>
          <cell r="AA399">
            <v>2439.751996</v>
          </cell>
          <cell r="AB399">
            <v>0.98970038886197997</v>
          </cell>
          <cell r="AC399">
            <v>25.390003999999902</v>
          </cell>
        </row>
        <row r="400">
          <cell r="C400" t="str">
            <v>CP20210145-0</v>
          </cell>
          <cell r="D400" t="str">
            <v>DF21-CL-SDZB
-6-1</v>
          </cell>
          <cell r="E400" t="str">
            <v>四川德胜集团钒钛有限公司</v>
          </cell>
          <cell r="F400" t="str">
            <v>四川德胜集团钒钛有限公司</v>
          </cell>
          <cell r="G400" t="str">
            <v>四川德胜齿轮减速机等21143</v>
          </cell>
          <cell r="H400">
            <v>51.56</v>
          </cell>
          <cell r="I400">
            <v>0.3</v>
          </cell>
          <cell r="J400">
            <v>15.468</v>
          </cell>
          <cell r="K400" t="str">
            <v>王力</v>
          </cell>
          <cell r="L400" t="str">
            <v>西部大区</v>
          </cell>
          <cell r="M400">
            <v>44348</v>
          </cell>
          <cell r="N400">
            <v>44348</v>
          </cell>
          <cell r="O400">
            <v>44499</v>
          </cell>
          <cell r="P400" t="str">
            <v>30%预付，70%发货</v>
          </cell>
          <cell r="R400" t="str">
            <v>未完工</v>
          </cell>
          <cell r="S400" t="str">
            <v>否</v>
          </cell>
          <cell r="W400" t="str">
            <v>否</v>
          </cell>
          <cell r="X400" t="str">
            <v>进行中</v>
          </cell>
          <cell r="Y400">
            <v>0.3</v>
          </cell>
          <cell r="Z400">
            <v>15.468</v>
          </cell>
          <cell r="AA400">
            <v>15.5</v>
          </cell>
          <cell r="AB400">
            <v>0.30062063615205598</v>
          </cell>
          <cell r="AC400">
            <v>0</v>
          </cell>
        </row>
        <row r="401">
          <cell r="C401" t="str">
            <v>GH20210073-0</v>
          </cell>
          <cell r="D401" t="str">
            <v>CGHT-202106
-005703</v>
          </cell>
          <cell r="E401" t="str">
            <v>河北永洋特钢集团有限公司</v>
          </cell>
          <cell r="F401" t="str">
            <v>河北永洋特钢集团有限公司</v>
          </cell>
          <cell r="G401" t="str">
            <v>河北永洋重轨辊系备件项目</v>
          </cell>
          <cell r="H401">
            <v>1150</v>
          </cell>
          <cell r="I401">
            <v>0.2</v>
          </cell>
          <cell r="J401">
            <v>230</v>
          </cell>
          <cell r="K401" t="str">
            <v>陈杜</v>
          </cell>
          <cell r="L401" t="str">
            <v>西部大区</v>
          </cell>
          <cell r="M401">
            <v>44373</v>
          </cell>
          <cell r="N401">
            <v>44373</v>
          </cell>
          <cell r="O401">
            <v>44560</v>
          </cell>
          <cell r="P401" t="str">
            <v>30%预付，30%发货，40%到货</v>
          </cell>
          <cell r="R401" t="str">
            <v>未完工</v>
          </cell>
          <cell r="S401" t="str">
            <v>否</v>
          </cell>
          <cell r="W401" t="str">
            <v>否</v>
          </cell>
          <cell r="X401" t="str">
            <v>进行中</v>
          </cell>
          <cell r="Y401">
            <v>1</v>
          </cell>
          <cell r="Z401">
            <v>1150</v>
          </cell>
          <cell r="AA401">
            <v>1150</v>
          </cell>
          <cell r="AB401">
            <v>1</v>
          </cell>
          <cell r="AC401">
            <v>0</v>
          </cell>
        </row>
        <row r="402">
          <cell r="C402" t="str">
            <v>CP20210147-0</v>
          </cell>
          <cell r="D402" t="str">
            <v>设院合字
（2020）600913</v>
          </cell>
          <cell r="E402" t="str">
            <v>中冶南方武汉钢铁设计研究院有限公司</v>
          </cell>
          <cell r="F402" t="str">
            <v>赤峰中唐特钢有限公司</v>
          </cell>
          <cell r="G402" t="str">
            <v>赤峰中唐特钢圆盘给料机21145</v>
          </cell>
          <cell r="H402">
            <v>123</v>
          </cell>
          <cell r="I402">
            <v>0.3</v>
          </cell>
          <cell r="J402">
            <v>36.9</v>
          </cell>
          <cell r="K402" t="str">
            <v>王力</v>
          </cell>
          <cell r="L402" t="str">
            <v>西部大区</v>
          </cell>
          <cell r="M402">
            <v>44368</v>
          </cell>
          <cell r="N402">
            <v>44368</v>
          </cell>
          <cell r="O402">
            <v>44528</v>
          </cell>
          <cell r="P402" t="str">
            <v>预付款10%，进度款20%，提货
款30%，到货款20%，竣工款10%，质保金10%</v>
          </cell>
          <cell r="R402" t="str">
            <v>未完工</v>
          </cell>
          <cell r="S402" t="str">
            <v>否</v>
          </cell>
          <cell r="W402" t="str">
            <v>否</v>
          </cell>
          <cell r="X402" t="str">
            <v>进行中</v>
          </cell>
          <cell r="Y402">
            <v>0.3</v>
          </cell>
          <cell r="Z402">
            <v>36.9</v>
          </cell>
          <cell r="AA402">
            <v>73.8</v>
          </cell>
          <cell r="AB402">
            <v>0.6</v>
          </cell>
          <cell r="AC402">
            <v>0</v>
          </cell>
        </row>
        <row r="403">
          <cell r="C403" t="str">
            <v>CP20210177-0</v>
          </cell>
          <cell r="D403" t="str">
            <v>DF21-CL-ZYSD-
6-3</v>
          </cell>
          <cell r="E403" t="str">
            <v>四川德胜集团钒钛有限公司</v>
          </cell>
          <cell r="F403" t="str">
            <v>四川德胜集团钒钛有限公司</v>
          </cell>
          <cell r="G403" t="str">
            <v>四川德胜炼钢钢水罐检修车21173</v>
          </cell>
          <cell r="H403">
            <v>73</v>
          </cell>
          <cell r="I403">
            <v>0.3</v>
          </cell>
          <cell r="J403">
            <v>21.9</v>
          </cell>
          <cell r="K403" t="str">
            <v>王力</v>
          </cell>
          <cell r="L403" t="str">
            <v>西部大区</v>
          </cell>
          <cell r="M403">
            <v>44371</v>
          </cell>
          <cell r="N403">
            <v>44371</v>
          </cell>
          <cell r="O403">
            <v>44530</v>
          </cell>
          <cell r="P403" t="str">
            <v>30%预付，70%验收款</v>
          </cell>
          <cell r="R403" t="str">
            <v>未完工</v>
          </cell>
          <cell r="S403" t="str">
            <v>否</v>
          </cell>
          <cell r="W403" t="str">
            <v>否</v>
          </cell>
          <cell r="X403" t="str">
            <v>进行中</v>
          </cell>
          <cell r="Y403">
            <v>1</v>
          </cell>
          <cell r="Z403">
            <v>73</v>
          </cell>
          <cell r="AA403">
            <v>45.72</v>
          </cell>
          <cell r="AB403">
            <v>0.62630136986301399</v>
          </cell>
          <cell r="AC403">
            <v>27.28</v>
          </cell>
        </row>
        <row r="404">
          <cell r="C404" t="str">
            <v>CT20210064-1</v>
          </cell>
          <cell r="D404" t="str">
            <v>21GS0011(发包方）</v>
          </cell>
          <cell r="E404" t="str">
            <v>湖南华菱湘潭钢铁有限公司</v>
          </cell>
          <cell r="F404" t="str">
            <v>湖南华菱湘潭钢铁有限公司</v>
          </cell>
          <cell r="G404" t="str">
            <v>湘钢二棒开坯机改造工程设计</v>
          </cell>
          <cell r="H404">
            <v>31.858000000000001</v>
          </cell>
          <cell r="I404">
            <v>7.0000000000000007E-2</v>
          </cell>
          <cell r="J404">
            <v>2.2300599999999999</v>
          </cell>
          <cell r="K404" t="str">
            <v>胡磊</v>
          </cell>
          <cell r="L404" t="str">
            <v>西部大区</v>
          </cell>
          <cell r="M404">
            <v>44337</v>
          </cell>
          <cell r="N404">
            <v>44337</v>
          </cell>
          <cell r="O404">
            <v>44438</v>
          </cell>
          <cell r="P404" t="str">
            <v>30%预付、60%进度、10%质保。</v>
          </cell>
          <cell r="R404" t="str">
            <v>未完工</v>
          </cell>
          <cell r="S404" t="str">
            <v>否</v>
          </cell>
          <cell r="W404" t="str">
            <v>否</v>
          </cell>
          <cell r="X404" t="str">
            <v>进行中</v>
          </cell>
          <cell r="Y404">
            <v>1</v>
          </cell>
          <cell r="Z404">
            <v>31.858000000000001</v>
          </cell>
          <cell r="AA404">
            <v>19.11</v>
          </cell>
          <cell r="AB404">
            <v>0.59984933140812302</v>
          </cell>
          <cell r="AC404">
            <v>12.747999999999999</v>
          </cell>
        </row>
        <row r="405">
          <cell r="C405" t="str">
            <v>GH20210088-0</v>
          </cell>
          <cell r="D405" t="str">
            <v>CGHT-202107-
005748</v>
          </cell>
          <cell r="E405" t="str">
            <v>河北永洋特钢集团有限公司</v>
          </cell>
          <cell r="F405" t="str">
            <v>河北永洋特钢集团有限公司</v>
          </cell>
          <cell r="G405" t="str">
            <v>河北永洋重轨液压缸备件项目</v>
          </cell>
          <cell r="H405">
            <v>216</v>
          </cell>
          <cell r="J405">
            <v>0</v>
          </cell>
          <cell r="K405" t="str">
            <v>陈杜</v>
          </cell>
          <cell r="L405" t="str">
            <v>西部大区</v>
          </cell>
          <cell r="M405">
            <v>44407</v>
          </cell>
          <cell r="N405">
            <v>44407</v>
          </cell>
          <cell r="O405">
            <v>44581</v>
          </cell>
          <cell r="P405" t="str">
            <v>预付30%，发货前60%，质保10%</v>
          </cell>
          <cell r="R405" t="str">
            <v>未完工</v>
          </cell>
          <cell r="S405" t="str">
            <v>否</v>
          </cell>
          <cell r="W405" t="str">
            <v>否</v>
          </cell>
          <cell r="X405" t="str">
            <v>进行中</v>
          </cell>
          <cell r="Y405">
            <v>0.9</v>
          </cell>
          <cell r="Z405">
            <v>194.4</v>
          </cell>
          <cell r="AA405">
            <v>194.4</v>
          </cell>
          <cell r="AB405">
            <v>0.9</v>
          </cell>
          <cell r="AC405">
            <v>0</v>
          </cell>
        </row>
        <row r="406">
          <cell r="C406" t="str">
            <v>GH20210090-0</v>
          </cell>
          <cell r="D406" t="str">
            <v>CGHT-202108-
005762</v>
          </cell>
          <cell r="E406" t="str">
            <v>河北永洋特钢集团有限公司</v>
          </cell>
          <cell r="F406" t="str">
            <v>河北永洋特钢集团有限公司</v>
          </cell>
          <cell r="G406" t="str">
            <v>河北永洋重轨耐磨板等零散备件</v>
          </cell>
          <cell r="H406">
            <v>138</v>
          </cell>
          <cell r="J406">
            <v>0</v>
          </cell>
          <cell r="K406" t="str">
            <v>陈杜</v>
          </cell>
          <cell r="L406" t="str">
            <v>西部大区</v>
          </cell>
          <cell r="M406">
            <v>44416</v>
          </cell>
          <cell r="N406">
            <v>44416</v>
          </cell>
          <cell r="O406">
            <v>44560</v>
          </cell>
          <cell r="P406" t="str">
            <v>预付30%，发货前40%，到货3个月
内支付30%</v>
          </cell>
          <cell r="R406" t="str">
            <v>未完工</v>
          </cell>
          <cell r="S406" t="str">
            <v>否</v>
          </cell>
          <cell r="W406" t="str">
            <v>否</v>
          </cell>
          <cell r="X406" t="str">
            <v>进行中</v>
          </cell>
          <cell r="Y406">
            <v>1</v>
          </cell>
          <cell r="Z406">
            <v>138</v>
          </cell>
          <cell r="AA406">
            <v>138</v>
          </cell>
          <cell r="AB406">
            <v>1</v>
          </cell>
          <cell r="AC406">
            <v>0</v>
          </cell>
        </row>
        <row r="407">
          <cell r="C407" t="str">
            <v>GH20210091-0</v>
          </cell>
          <cell r="D407" t="str">
            <v>CGHT-202108-
005760</v>
          </cell>
          <cell r="E407" t="str">
            <v>河北永洋特钢集团有限公司</v>
          </cell>
          <cell r="F407" t="str">
            <v>河北永洋特钢集团有限公司</v>
          </cell>
          <cell r="G407" t="str">
            <v>河北永洋重轨矫直机辊系等备件</v>
          </cell>
          <cell r="H407">
            <v>150</v>
          </cell>
          <cell r="J407">
            <v>0</v>
          </cell>
          <cell r="K407" t="str">
            <v>陈杜</v>
          </cell>
          <cell r="L407" t="str">
            <v>西部大区</v>
          </cell>
          <cell r="M407">
            <v>44417</v>
          </cell>
          <cell r="N407">
            <v>44417</v>
          </cell>
          <cell r="O407">
            <v>44560</v>
          </cell>
          <cell r="P407" t="str">
            <v>预付30%，发货前40%，到货3个月
内支付30%</v>
          </cell>
          <cell r="R407" t="str">
            <v>未完工</v>
          </cell>
          <cell r="S407" t="str">
            <v>否</v>
          </cell>
          <cell r="W407" t="str">
            <v>否</v>
          </cell>
          <cell r="X407" t="str">
            <v>进行中</v>
          </cell>
          <cell r="Y407">
            <v>1</v>
          </cell>
          <cell r="Z407">
            <v>150</v>
          </cell>
          <cell r="AA407">
            <v>150</v>
          </cell>
          <cell r="AB407">
            <v>1</v>
          </cell>
          <cell r="AC407">
            <v>0</v>
          </cell>
        </row>
        <row r="408">
          <cell r="C408" t="str">
            <v>GH20210093-0</v>
          </cell>
          <cell r="D408" t="str">
            <v>CGHT-202108-
005767</v>
          </cell>
          <cell r="E408" t="str">
            <v>河北永洋特钢集团有限公司</v>
          </cell>
          <cell r="F408" t="str">
            <v>河北永洋特钢集团有限公司</v>
          </cell>
          <cell r="G408" t="str">
            <v>河北永洋重轨矫直机生产备件</v>
          </cell>
          <cell r="H408">
            <v>733.35</v>
          </cell>
          <cell r="J408">
            <v>0</v>
          </cell>
          <cell r="K408" t="str">
            <v>陈杜</v>
          </cell>
          <cell r="L408" t="str">
            <v>西部大区</v>
          </cell>
          <cell r="M408">
            <v>44418</v>
          </cell>
          <cell r="N408">
            <v>44418</v>
          </cell>
          <cell r="O408">
            <v>44545</v>
          </cell>
          <cell r="P408" t="str">
            <v>预付30%，发货前30%，到货3个月
内支付30%，质保10%</v>
          </cell>
          <cell r="R408" t="str">
            <v>未完工</v>
          </cell>
          <cell r="S408" t="str">
            <v>否</v>
          </cell>
          <cell r="W408" t="str">
            <v>否</v>
          </cell>
          <cell r="X408" t="str">
            <v>进行中</v>
          </cell>
          <cell r="Y408">
            <v>0.9</v>
          </cell>
          <cell r="Z408">
            <v>660.01499999999999</v>
          </cell>
          <cell r="AA408">
            <v>509</v>
          </cell>
          <cell r="AB408">
            <v>0.69407513465603099</v>
          </cell>
          <cell r="AC408">
            <v>151.01499999999999</v>
          </cell>
        </row>
        <row r="409">
          <cell r="C409" t="str">
            <v>GH20210098-0</v>
          </cell>
          <cell r="D409" t="str">
            <v>CGHT-202108-0
05787</v>
          </cell>
          <cell r="E409" t="str">
            <v>河北永洋特钢集团有限公司</v>
          </cell>
          <cell r="F409" t="str">
            <v>河北永洋特钢集团有限公司</v>
          </cell>
          <cell r="G409" t="str">
            <v>河北永洋轴向锁紧备件</v>
          </cell>
          <cell r="H409">
            <v>20</v>
          </cell>
          <cell r="J409">
            <v>0</v>
          </cell>
          <cell r="K409" t="str">
            <v>陈杜</v>
          </cell>
          <cell r="L409" t="str">
            <v>西部大区</v>
          </cell>
          <cell r="M409">
            <v>44427</v>
          </cell>
          <cell r="N409">
            <v>44427</v>
          </cell>
          <cell r="O409">
            <v>44560</v>
          </cell>
          <cell r="P409" t="str">
            <v>70%发货，30%到货</v>
          </cell>
          <cell r="R409" t="str">
            <v>未完工</v>
          </cell>
          <cell r="S409" t="str">
            <v>否</v>
          </cell>
          <cell r="W409" t="str">
            <v>否</v>
          </cell>
          <cell r="X409" t="str">
            <v>进行中</v>
          </cell>
          <cell r="Y409">
            <v>1</v>
          </cell>
          <cell r="Z409">
            <v>20</v>
          </cell>
          <cell r="AA409">
            <v>20</v>
          </cell>
          <cell r="AB409">
            <v>1</v>
          </cell>
          <cell r="AC409">
            <v>0</v>
          </cell>
        </row>
        <row r="410">
          <cell r="C410" t="str">
            <v>GH20210099-0</v>
          </cell>
          <cell r="D410" t="str">
            <v>DF21-CL-SDZB-8-1</v>
          </cell>
          <cell r="E410" t="str">
            <v>四川德胜集团钒钛有限公司</v>
          </cell>
          <cell r="F410" t="str">
            <v>四川德胜集团钒钛有限公司</v>
          </cell>
          <cell r="G410" t="str">
            <v>四川德钢轧机压下备件</v>
          </cell>
          <cell r="H410">
            <v>23.73</v>
          </cell>
          <cell r="I410">
            <v>0.35</v>
          </cell>
          <cell r="J410">
            <v>8.3055000000000003</v>
          </cell>
          <cell r="K410" t="str">
            <v>陈杜</v>
          </cell>
          <cell r="L410" t="str">
            <v>西部大区</v>
          </cell>
          <cell r="M410">
            <v>44425</v>
          </cell>
          <cell r="N410">
            <v>44425</v>
          </cell>
          <cell r="O410">
            <v>44530</v>
          </cell>
          <cell r="P410" t="str">
            <v>70%发货，30%到货</v>
          </cell>
          <cell r="R410" t="str">
            <v>未完工</v>
          </cell>
          <cell r="S410" t="str">
            <v>否</v>
          </cell>
          <cell r="W410" t="str">
            <v>否</v>
          </cell>
          <cell r="X410" t="str">
            <v>进行中</v>
          </cell>
          <cell r="Y410">
            <v>1</v>
          </cell>
          <cell r="Z410">
            <v>23.73</v>
          </cell>
          <cell r="AA410">
            <v>23.73</v>
          </cell>
          <cell r="AB410">
            <v>1</v>
          </cell>
          <cell r="AC410">
            <v>0</v>
          </cell>
        </row>
        <row r="411">
          <cell r="C411" t="str">
            <v>GH20210105-0</v>
          </cell>
          <cell r="D411" t="str">
            <v>2106HT03310</v>
          </cell>
          <cell r="E411" t="str">
            <v>重庆钢铁股份有限公司</v>
          </cell>
          <cell r="F411" t="str">
            <v>重庆钢铁股份有限公司</v>
          </cell>
          <cell r="G411" t="str">
            <v>重钢轧钢零散件一批</v>
          </cell>
          <cell r="H411">
            <v>35.03</v>
          </cell>
          <cell r="I411">
            <v>0.5</v>
          </cell>
          <cell r="J411">
            <v>17.515000000000001</v>
          </cell>
          <cell r="K411" t="str">
            <v>王力</v>
          </cell>
          <cell r="L411" t="str">
            <v>西部大区</v>
          </cell>
          <cell r="M411">
            <v>44439</v>
          </cell>
          <cell r="N411">
            <v>44439</v>
          </cell>
          <cell r="O411">
            <v>44574</v>
          </cell>
          <cell r="P411" t="str">
            <v>100%到货验收</v>
          </cell>
          <cell r="Q411">
            <v>35.03</v>
          </cell>
          <cell r="R411" t="str">
            <v>未完工</v>
          </cell>
          <cell r="S411" t="str">
            <v>否</v>
          </cell>
          <cell r="W411" t="str">
            <v>否</v>
          </cell>
          <cell r="X411" t="str">
            <v>进行中</v>
          </cell>
          <cell r="Y411">
            <v>1</v>
          </cell>
          <cell r="Z411">
            <v>35.03</v>
          </cell>
          <cell r="AA411">
            <v>0</v>
          </cell>
          <cell r="AB411">
            <v>0</v>
          </cell>
          <cell r="AC411">
            <v>35.03</v>
          </cell>
        </row>
        <row r="412">
          <cell r="C412" t="str">
            <v>GH20210108-0</v>
          </cell>
          <cell r="E412" t="str">
            <v>四川盛泉钢铁集团有限公司</v>
          </cell>
          <cell r="F412" t="str">
            <v>四川盛泉钢铁集团有限公司</v>
          </cell>
          <cell r="G412" t="str">
            <v>四川盛泉钢铁轧机备件</v>
          </cell>
          <cell r="H412">
            <v>185</v>
          </cell>
          <cell r="I412">
            <v>0.28999999999999998</v>
          </cell>
          <cell r="J412">
            <v>53.65</v>
          </cell>
          <cell r="K412" t="str">
            <v>陈杜</v>
          </cell>
          <cell r="L412" t="str">
            <v>西部大区</v>
          </cell>
          <cell r="M412">
            <v>44455</v>
          </cell>
          <cell r="N412">
            <v>44455</v>
          </cell>
          <cell r="O412">
            <v>44545</v>
          </cell>
          <cell r="P412" t="str">
            <v>30%预付，40%发货，30%到货</v>
          </cell>
          <cell r="R412" t="str">
            <v>未完工</v>
          </cell>
          <cell r="S412" t="str">
            <v>否</v>
          </cell>
          <cell r="W412" t="str">
            <v>否</v>
          </cell>
          <cell r="X412" t="str">
            <v>进行中</v>
          </cell>
          <cell r="Y412">
            <v>1</v>
          </cell>
          <cell r="Z412">
            <v>185</v>
          </cell>
          <cell r="AA412">
            <v>185</v>
          </cell>
          <cell r="AB412">
            <v>1</v>
          </cell>
          <cell r="AC412">
            <v>0</v>
          </cell>
        </row>
        <row r="413">
          <cell r="C413" t="str">
            <v>CP20210209-0</v>
          </cell>
          <cell r="D413" t="str">
            <v>DF21-CL-SDZB-9-1</v>
          </cell>
          <cell r="E413" t="str">
            <v>四川德胜集团钒钛有限公司</v>
          </cell>
          <cell r="F413" t="str">
            <v>四川德胜集团钒钛有限公司</v>
          </cell>
          <cell r="G413" t="str">
            <v>四川德胜烧结用大齿轮等21204</v>
          </cell>
          <cell r="H413">
            <v>67.7</v>
          </cell>
          <cell r="I413">
            <v>0.3</v>
          </cell>
          <cell r="J413">
            <v>20.309999999999999</v>
          </cell>
          <cell r="K413" t="str">
            <v>王力</v>
          </cell>
          <cell r="L413" t="str">
            <v>西部大区</v>
          </cell>
          <cell r="M413">
            <v>44448</v>
          </cell>
          <cell r="N413">
            <v>44448</v>
          </cell>
          <cell r="O413">
            <v>44550</v>
          </cell>
          <cell r="P413" t="str">
            <v>70%发货，30%到货</v>
          </cell>
          <cell r="R413" t="str">
            <v>未完工</v>
          </cell>
          <cell r="S413" t="str">
            <v>否</v>
          </cell>
          <cell r="W413" t="str">
            <v>否</v>
          </cell>
          <cell r="X413" t="str">
            <v>进行中</v>
          </cell>
          <cell r="Y413">
            <v>1</v>
          </cell>
          <cell r="Z413">
            <v>67.7</v>
          </cell>
          <cell r="AA413">
            <v>56.73</v>
          </cell>
          <cell r="AB413">
            <v>0.83796159527326397</v>
          </cell>
          <cell r="AC413">
            <v>10.97</v>
          </cell>
        </row>
        <row r="414">
          <cell r="C414" t="str">
            <v>GH20210117-0</v>
          </cell>
          <cell r="E414" t="str">
            <v>河北永洋特钢集团有限公司</v>
          </cell>
          <cell r="F414" t="str">
            <v>河北永洋特钢集团有限公司</v>
          </cell>
          <cell r="G414" t="str">
            <v>河北永洋特钢中棒&amp;扁钢生产
线项目</v>
          </cell>
          <cell r="H414">
            <v>32990</v>
          </cell>
          <cell r="J414">
            <v>0</v>
          </cell>
          <cell r="K414" t="str">
            <v>陈杜</v>
          </cell>
          <cell r="L414" t="str">
            <v>西部大区</v>
          </cell>
          <cell r="M414">
            <v>44479</v>
          </cell>
          <cell r="N414">
            <v>44479</v>
          </cell>
          <cell r="O414">
            <v>44752</v>
          </cell>
          <cell r="P414" t="str">
            <v>20%预付，10%进度，30%发
货，30%验收，10%质保</v>
          </cell>
          <cell r="R414" t="str">
            <v>未完工</v>
          </cell>
          <cell r="S414" t="str">
            <v>否</v>
          </cell>
          <cell r="W414" t="str">
            <v>否</v>
          </cell>
          <cell r="X414" t="str">
            <v>进行中</v>
          </cell>
          <cell r="Y414">
            <v>0.6</v>
          </cell>
          <cell r="Z414">
            <v>19794</v>
          </cell>
          <cell r="AA414">
            <v>15897</v>
          </cell>
          <cell r="AB414">
            <v>0.48187329493786002</v>
          </cell>
          <cell r="AC414">
            <v>3897</v>
          </cell>
        </row>
        <row r="415">
          <cell r="C415" t="str">
            <v>CP20220015-0</v>
          </cell>
          <cell r="D415" t="str">
            <v>设院合字（2021）601213</v>
          </cell>
          <cell r="E415" t="str">
            <v>中冶南方武汉钢铁设计研究院有限公司</v>
          </cell>
          <cell r="F415" t="str">
            <v>浙江鼎森控股公司</v>
          </cell>
          <cell r="G415" t="str">
            <v>中冶南方武汉钢铁-津巴布韦高
炉卷扬机22015</v>
          </cell>
          <cell r="H415">
            <v>182</v>
          </cell>
          <cell r="I415">
            <v>0.3</v>
          </cell>
          <cell r="J415">
            <v>54.6</v>
          </cell>
          <cell r="K415" t="str">
            <v>王力</v>
          </cell>
          <cell r="L415" t="str">
            <v>西部大区</v>
          </cell>
          <cell r="M415">
            <v>44497</v>
          </cell>
          <cell r="N415">
            <v>44497</v>
          </cell>
          <cell r="O415">
            <v>44691</v>
          </cell>
          <cell r="P415" t="str">
            <v>10%预付，20%进度，40%提货，
20%调试，10%质保</v>
          </cell>
          <cell r="R415" t="str">
            <v>未完工</v>
          </cell>
          <cell r="S415" t="str">
            <v>否</v>
          </cell>
          <cell r="W415" t="str">
            <v>否</v>
          </cell>
          <cell r="X415" t="str">
            <v>进行中</v>
          </cell>
          <cell r="Y415">
            <v>0.7</v>
          </cell>
          <cell r="Z415">
            <v>127.4</v>
          </cell>
          <cell r="AA415">
            <v>72.8</v>
          </cell>
          <cell r="AB415">
            <v>0.4</v>
          </cell>
          <cell r="AC415">
            <v>0</v>
          </cell>
        </row>
        <row r="416">
          <cell r="C416" t="str">
            <v>CP20220017-0</v>
          </cell>
          <cell r="D416" t="str">
            <v>DF21-CL-ZYSD-10-2</v>
          </cell>
          <cell r="E416" t="str">
            <v>四川德胜集团钒钛有限公司</v>
          </cell>
          <cell r="F416" t="str">
            <v>四川德胜集团钒钛有限公司</v>
          </cell>
          <cell r="G416" t="str">
            <v>四川德钢YPSH300减速机22017</v>
          </cell>
          <cell r="H416">
            <v>3.36</v>
          </cell>
          <cell r="I416">
            <v>0.3</v>
          </cell>
          <cell r="J416">
            <v>1.008</v>
          </cell>
          <cell r="K416" t="str">
            <v>王力</v>
          </cell>
          <cell r="L416" t="str">
            <v>西部大区</v>
          </cell>
          <cell r="M416">
            <v>44497</v>
          </cell>
          <cell r="N416">
            <v>44497</v>
          </cell>
          <cell r="O416">
            <v>44617</v>
          </cell>
          <cell r="P416" t="str">
            <v>70%发货，30%到货</v>
          </cell>
          <cell r="R416" t="str">
            <v>未完工</v>
          </cell>
          <cell r="S416" t="str">
            <v>否</v>
          </cell>
          <cell r="W416" t="str">
            <v>否</v>
          </cell>
          <cell r="X416" t="str">
            <v>进行中</v>
          </cell>
          <cell r="Y416">
            <v>0.7</v>
          </cell>
          <cell r="Z416">
            <v>2.3519999999999999</v>
          </cell>
          <cell r="AA416">
            <v>2.3519999999999999</v>
          </cell>
          <cell r="AB416">
            <v>0.7</v>
          </cell>
          <cell r="AC416">
            <v>0</v>
          </cell>
        </row>
        <row r="417">
          <cell r="C417" t="str">
            <v>CP20220018-0</v>
          </cell>
          <cell r="D417" t="str">
            <v>DF21-CL-ZYSD-10-1</v>
          </cell>
          <cell r="E417" t="str">
            <v>四川德胜集团钒钛有限公司</v>
          </cell>
          <cell r="F417" t="str">
            <v>四川德胜集团钒钛有限公司</v>
          </cell>
          <cell r="G417" t="str">
            <v>四川德钢钢车牵引车等22018</v>
          </cell>
          <cell r="H417">
            <v>53.23</v>
          </cell>
          <cell r="I417">
            <v>0.3</v>
          </cell>
          <cell r="J417">
            <v>15.968999999999999</v>
          </cell>
          <cell r="K417" t="str">
            <v>王力</v>
          </cell>
          <cell r="L417" t="str">
            <v>西部大区</v>
          </cell>
          <cell r="M417">
            <v>44496</v>
          </cell>
          <cell r="N417">
            <v>44496</v>
          </cell>
          <cell r="O417">
            <v>44671</v>
          </cell>
          <cell r="P417" t="str">
            <v>70%发货，30%到货</v>
          </cell>
          <cell r="R417" t="str">
            <v>未完工</v>
          </cell>
          <cell r="S417" t="str">
            <v>否</v>
          </cell>
          <cell r="W417" t="str">
            <v>否</v>
          </cell>
          <cell r="X417" t="str">
            <v>进行中</v>
          </cell>
          <cell r="Y417">
            <v>0.7</v>
          </cell>
          <cell r="Z417">
            <v>37.261000000000003</v>
          </cell>
          <cell r="AA417">
            <v>37.261000000000003</v>
          </cell>
          <cell r="AB417">
            <v>0.7</v>
          </cell>
          <cell r="AC417">
            <v>0</v>
          </cell>
        </row>
        <row r="418">
          <cell r="C418" t="str">
            <v>GH20220010-0</v>
          </cell>
          <cell r="D418" t="str">
            <v>SGRZ200824003</v>
          </cell>
          <cell r="E418" t="str">
            <v>山东钢铁集团日照有限公司</v>
          </cell>
          <cell r="F418" t="str">
            <v>山东钢铁集团日照有限公司</v>
          </cell>
          <cell r="G418" t="str">
            <v>山钢日照炼钢厂用备件</v>
          </cell>
          <cell r="H418">
            <v>99.5</v>
          </cell>
          <cell r="I418">
            <v>0.25</v>
          </cell>
          <cell r="J418">
            <v>24.875</v>
          </cell>
          <cell r="K418" t="str">
            <v>胡磊</v>
          </cell>
          <cell r="L418" t="str">
            <v>西部大区</v>
          </cell>
          <cell r="M418">
            <v>44099</v>
          </cell>
          <cell r="N418">
            <v>44099</v>
          </cell>
          <cell r="O418">
            <v>44640</v>
          </cell>
          <cell r="P418" t="str">
            <v>95%发货，5%质保</v>
          </cell>
          <cell r="R418" t="str">
            <v>未完工</v>
          </cell>
          <cell r="S418" t="str">
            <v>否</v>
          </cell>
          <cell r="W418" t="str">
            <v>否</v>
          </cell>
          <cell r="X418" t="str">
            <v>进行中</v>
          </cell>
          <cell r="Y418">
            <v>0.95</v>
          </cell>
          <cell r="Z418">
            <v>94.525000000000006</v>
          </cell>
          <cell r="AA418">
            <v>94.5</v>
          </cell>
          <cell r="AB418">
            <v>0.94974874371859297</v>
          </cell>
          <cell r="AC418">
            <v>2.4999999999991501E-2</v>
          </cell>
        </row>
        <row r="419">
          <cell r="C419" t="str">
            <v>GH20220005-0</v>
          </cell>
          <cell r="D419" t="str">
            <v>淮钢技2021-401#/402#</v>
          </cell>
          <cell r="E419" t="str">
            <v>江苏沙钢集团淮钢特钢股份有限公司</v>
          </cell>
          <cell r="F419" t="str">
            <v>江苏沙钢集团淮钢特钢股份有限公司</v>
          </cell>
          <cell r="G419" t="str">
            <v>淮钢小棒项目1#-5#飞剪设备</v>
          </cell>
          <cell r="H419">
            <v>845</v>
          </cell>
          <cell r="J419">
            <v>0</v>
          </cell>
          <cell r="K419" t="str">
            <v>胡磊</v>
          </cell>
          <cell r="L419" t="str">
            <v>西部大区</v>
          </cell>
          <cell r="M419">
            <v>44526</v>
          </cell>
          <cell r="N419">
            <v>44526</v>
          </cell>
          <cell r="O419">
            <v>44762</v>
          </cell>
          <cell r="P419" t="str">
            <v>30%预付，30到货，20%调试，
10%验收，10%质保</v>
          </cell>
          <cell r="R419" t="str">
            <v>未完工</v>
          </cell>
          <cell r="S419" t="str">
            <v>否</v>
          </cell>
          <cell r="W419" t="str">
            <v>否</v>
          </cell>
          <cell r="X419" t="str">
            <v>进行中</v>
          </cell>
          <cell r="Y419">
            <v>0.6</v>
          </cell>
          <cell r="Z419">
            <v>507</v>
          </cell>
          <cell r="AA419">
            <v>507</v>
          </cell>
          <cell r="AB419">
            <v>0.6</v>
          </cell>
          <cell r="AC419">
            <v>0</v>
          </cell>
        </row>
        <row r="420">
          <cell r="C420" t="str">
            <v>GH20170116-0</v>
          </cell>
          <cell r="D420" t="str">
            <v>甲2017RZXM0616</v>
          </cell>
          <cell r="E420" t="str">
            <v>攀钢集团西昌钢钒有限公司</v>
          </cell>
          <cell r="F420" t="str">
            <v>攀钢集团西昌钢钒有限公司</v>
          </cell>
          <cell r="G420" t="str">
            <v>西钢钒曲柄式飞剪修复</v>
          </cell>
          <cell r="H420">
            <v>255.154</v>
          </cell>
          <cell r="J420">
            <v>0</v>
          </cell>
          <cell r="K420" t="str">
            <v>王力</v>
          </cell>
          <cell r="L420" t="str">
            <v>西部大区</v>
          </cell>
          <cell r="M420">
            <v>42914</v>
          </cell>
          <cell r="O420">
            <v>43097</v>
          </cell>
          <cell r="P420" t="str">
            <v>90%货到验收合格，10%质保</v>
          </cell>
          <cell r="Q420">
            <v>0</v>
          </cell>
          <cell r="S420" t="str">
            <v>否</v>
          </cell>
          <cell r="W420" t="str">
            <v>否</v>
          </cell>
          <cell r="X420" t="str">
            <v>进行中</v>
          </cell>
          <cell r="Y420">
            <v>1</v>
          </cell>
          <cell r="Z420">
            <v>255.154</v>
          </cell>
          <cell r="AA420">
            <v>255</v>
          </cell>
          <cell r="AB420">
            <v>0.99939644293250396</v>
          </cell>
          <cell r="AC420">
            <v>0.153999999999996</v>
          </cell>
        </row>
        <row r="421">
          <cell r="C421" t="str">
            <v>GH20220009-0</v>
          </cell>
          <cell r="D421" t="str">
            <v>2109BJ00087</v>
          </cell>
          <cell r="E421" t="str">
            <v>湖南华菱湘潭钢铁有限公司</v>
          </cell>
          <cell r="F421" t="str">
            <v>湖南华菱湘潭钢铁有限公司</v>
          </cell>
          <cell r="G421" t="str">
            <v>湘钢中小棒轧机用提升装置</v>
          </cell>
          <cell r="H421">
            <v>5.94</v>
          </cell>
          <cell r="J421">
            <v>0</v>
          </cell>
          <cell r="K421" t="str">
            <v>胡磊</v>
          </cell>
          <cell r="L421" t="str">
            <v>西部大区</v>
          </cell>
          <cell r="M421">
            <v>44441</v>
          </cell>
          <cell r="N421">
            <v>44441</v>
          </cell>
          <cell r="O421">
            <v>44666</v>
          </cell>
          <cell r="P421" t="str">
            <v>100%到货</v>
          </cell>
          <cell r="R421" t="str">
            <v>未完工</v>
          </cell>
          <cell r="S421" t="str">
            <v>否</v>
          </cell>
          <cell r="W421" t="str">
            <v>否</v>
          </cell>
          <cell r="X421" t="str">
            <v>进行中</v>
          </cell>
          <cell r="Y421">
            <v>1</v>
          </cell>
          <cell r="Z421">
            <v>5.94</v>
          </cell>
          <cell r="AA421">
            <v>5.94</v>
          </cell>
          <cell r="AB421">
            <v>1</v>
          </cell>
          <cell r="AC421">
            <v>0</v>
          </cell>
        </row>
        <row r="422">
          <cell r="C422" t="str">
            <v>GH20220044-0</v>
          </cell>
          <cell r="D422" t="str">
            <v>CGHT-202203-006136</v>
          </cell>
          <cell r="E422" t="str">
            <v>河北永洋特钢集团有限公司</v>
          </cell>
          <cell r="F422" t="str">
            <v>河北永洋特钢集团有限公司</v>
          </cell>
          <cell r="G422" t="str">
            <v>河北永洋夹紧装置项目</v>
          </cell>
          <cell r="H422">
            <v>16.5</v>
          </cell>
          <cell r="I422">
            <v>0.1</v>
          </cell>
          <cell r="J422">
            <v>1.65</v>
          </cell>
          <cell r="K422" t="str">
            <v>陈杜</v>
          </cell>
          <cell r="L422" t="str">
            <v>西部大区</v>
          </cell>
          <cell r="M422">
            <v>44634</v>
          </cell>
          <cell r="N422">
            <v>44634</v>
          </cell>
          <cell r="O422">
            <v>44742</v>
          </cell>
          <cell r="P422" t="str">
            <v>30%预付，30%发货，40%到货</v>
          </cell>
          <cell r="R422" t="str">
            <v>未完工</v>
          </cell>
          <cell r="S422" t="str">
            <v>否</v>
          </cell>
          <cell r="W422" t="str">
            <v>否</v>
          </cell>
          <cell r="X422" t="str">
            <v>进行中</v>
          </cell>
          <cell r="Y422">
            <v>1</v>
          </cell>
          <cell r="Z422">
            <v>16.5</v>
          </cell>
          <cell r="AA422">
            <v>16.5</v>
          </cell>
          <cell r="AB422">
            <v>1</v>
          </cell>
          <cell r="AC422">
            <v>0</v>
          </cell>
        </row>
        <row r="423">
          <cell r="C423" t="str">
            <v>GH20210124-0</v>
          </cell>
          <cell r="D423" t="str">
            <v>BXWZSCOQT20211011-03</v>
          </cell>
          <cell r="E423" t="str">
            <v>江苏省镔鑫钢铁集团有限公司</v>
          </cell>
          <cell r="F423" t="str">
            <v>江苏省镔鑫钢铁集团有限公司</v>
          </cell>
          <cell r="G423" t="str">
            <v>镔鑫3#棒线轧机用备件</v>
          </cell>
          <cell r="H423">
            <v>19.316500000000001</v>
          </cell>
          <cell r="I423">
            <v>0.31009999999999999</v>
          </cell>
          <cell r="J423">
            <v>5.99004665</v>
          </cell>
          <cell r="K423" t="str">
            <v>胡磊</v>
          </cell>
          <cell r="L423" t="str">
            <v>西部大区</v>
          </cell>
          <cell r="M423">
            <v>44480</v>
          </cell>
          <cell r="N423">
            <v>44480</v>
          </cell>
          <cell r="O423">
            <v>44640</v>
          </cell>
          <cell r="P423" t="str">
            <v>30%预付，70%发货</v>
          </cell>
          <cell r="R423" t="str">
            <v>未完工</v>
          </cell>
          <cell r="S423" t="str">
            <v>否</v>
          </cell>
          <cell r="W423" t="str">
            <v>否</v>
          </cell>
          <cell r="X423" t="str">
            <v>进行中</v>
          </cell>
          <cell r="Y423">
            <v>0.3</v>
          </cell>
          <cell r="Z423">
            <v>19.316500000000001</v>
          </cell>
          <cell r="AA423">
            <v>19.316500000000001</v>
          </cell>
          <cell r="AB423">
            <v>1</v>
          </cell>
          <cell r="AC423">
            <v>0</v>
          </cell>
        </row>
        <row r="424">
          <cell r="C424" t="str">
            <v>GH20220069-0</v>
          </cell>
          <cell r="D424" t="str">
            <v>CGHT-202205-006218</v>
          </cell>
          <cell r="E424" t="str">
            <v>河北永洋特钢集团有限公司</v>
          </cell>
          <cell r="F424" t="str">
            <v>河北永洋特钢集团有限公司</v>
          </cell>
          <cell r="G424" t="str">
            <v>河北永洋翻料臂备件</v>
          </cell>
          <cell r="H424">
            <v>3.36</v>
          </cell>
          <cell r="I424">
            <v>0.22</v>
          </cell>
          <cell r="J424">
            <v>0.73919999999999997</v>
          </cell>
          <cell r="K424" t="str">
            <v>陈杜</v>
          </cell>
          <cell r="L424" t="str">
            <v>西部大区</v>
          </cell>
          <cell r="M424">
            <v>44689</v>
          </cell>
          <cell r="N424">
            <v>44689</v>
          </cell>
          <cell r="O424">
            <v>44812</v>
          </cell>
          <cell r="P424" t="str">
            <v>100%发货</v>
          </cell>
          <cell r="R424" t="str">
            <v>未完工</v>
          </cell>
          <cell r="S424" t="str">
            <v>否</v>
          </cell>
          <cell r="W424" t="str">
            <v>否</v>
          </cell>
          <cell r="X424" t="str">
            <v>进行中</v>
          </cell>
          <cell r="Y424">
            <v>1</v>
          </cell>
          <cell r="Z424">
            <v>3.36</v>
          </cell>
          <cell r="AA424">
            <v>3.36</v>
          </cell>
          <cell r="AB424">
            <v>1</v>
          </cell>
          <cell r="AC424">
            <v>0</v>
          </cell>
        </row>
        <row r="425">
          <cell r="C425" t="str">
            <v>GH20220074-0</v>
          </cell>
          <cell r="E425" t="str">
            <v>四川盛泉钢铁集团有限公司</v>
          </cell>
          <cell r="F425" t="str">
            <v>四川盛泉钢铁集团有限公司</v>
          </cell>
          <cell r="G425" t="str">
            <v>四川盛泉轧钢备件</v>
          </cell>
          <cell r="H425">
            <v>2281.0354000000002</v>
          </cell>
          <cell r="J425">
            <v>0</v>
          </cell>
          <cell r="K425" t="str">
            <v>陈杜</v>
          </cell>
          <cell r="L425" t="str">
            <v>西部大区</v>
          </cell>
          <cell r="M425">
            <v>44706</v>
          </cell>
          <cell r="N425">
            <v>44706</v>
          </cell>
          <cell r="O425">
            <v>44939</v>
          </cell>
          <cell r="P425" t="str">
            <v>20%预付，80%发货</v>
          </cell>
          <cell r="R425" t="str">
            <v>未完工</v>
          </cell>
          <cell r="S425" t="str">
            <v>否</v>
          </cell>
          <cell r="W425" t="str">
            <v>否</v>
          </cell>
          <cell r="X425" t="str">
            <v>进行中</v>
          </cell>
          <cell r="Y425">
            <v>0</v>
          </cell>
          <cell r="Z425">
            <v>0</v>
          </cell>
          <cell r="AA425">
            <v>0</v>
          </cell>
          <cell r="AB425">
            <v>0</v>
          </cell>
          <cell r="AC425">
            <v>0</v>
          </cell>
        </row>
        <row r="426">
          <cell r="C426" t="str">
            <v>CT20220219-0</v>
          </cell>
          <cell r="E426" t="str">
            <v>鞍山紫竹轨道交通设备有限公司</v>
          </cell>
          <cell r="F426" t="str">
            <v>鞍山紫竹轨道交通设备有限公司</v>
          </cell>
          <cell r="G426" t="str">
            <v>鞍山紫竹轨道交通100H型钢机
电液成套项目</v>
          </cell>
          <cell r="H426">
            <v>5500</v>
          </cell>
          <cell r="J426">
            <v>0</v>
          </cell>
          <cell r="K426" t="str">
            <v>胡磊</v>
          </cell>
          <cell r="L426" t="str">
            <v>西部大区</v>
          </cell>
          <cell r="M426">
            <v>44728</v>
          </cell>
          <cell r="N426">
            <v>44728</v>
          </cell>
          <cell r="O426">
            <v>45138</v>
          </cell>
          <cell r="P426" t="str">
            <v>30%预付，30%发货，30调
试，10%质保</v>
          </cell>
          <cell r="R426" t="str">
            <v>未完工</v>
          </cell>
          <cell r="S426" t="str">
            <v>否</v>
          </cell>
          <cell r="W426" t="str">
            <v>否</v>
          </cell>
          <cell r="X426" t="str">
            <v>进行中</v>
          </cell>
          <cell r="Y426">
            <v>0</v>
          </cell>
          <cell r="Z426">
            <v>0</v>
          </cell>
          <cell r="AA426">
            <v>0</v>
          </cell>
          <cell r="AB426">
            <v>0</v>
          </cell>
          <cell r="AC426">
            <v>0</v>
          </cell>
        </row>
        <row r="427">
          <cell r="C427" t="str">
            <v>GH20220085-0</v>
          </cell>
          <cell r="D427" t="str">
            <v>CGHT-202206-006295</v>
          </cell>
          <cell r="E427" t="str">
            <v>河北永洋特钢集团有限公司</v>
          </cell>
          <cell r="F427" t="str">
            <v>河北永洋特钢集团有限公司</v>
          </cell>
          <cell r="G427" t="str">
            <v>河北永洋重轨矫直机旋转机
头备件</v>
          </cell>
          <cell r="H427">
            <v>6.3</v>
          </cell>
          <cell r="I427">
            <v>0.3</v>
          </cell>
          <cell r="J427">
            <v>1.89</v>
          </cell>
          <cell r="K427" t="str">
            <v>陈杜</v>
          </cell>
          <cell r="L427" t="str">
            <v>西部大区</v>
          </cell>
          <cell r="M427">
            <v>44725</v>
          </cell>
          <cell r="N427">
            <v>44725</v>
          </cell>
          <cell r="O427">
            <v>44847</v>
          </cell>
          <cell r="P427" t="str">
            <v>100%发货</v>
          </cell>
          <cell r="R427" t="str">
            <v>未完工</v>
          </cell>
          <cell r="S427" t="str">
            <v>否</v>
          </cell>
          <cell r="W427" t="str">
            <v>否</v>
          </cell>
          <cell r="X427" t="str">
            <v>进行中</v>
          </cell>
          <cell r="Y427">
            <v>1</v>
          </cell>
          <cell r="Z427">
            <v>6.3</v>
          </cell>
          <cell r="AA427">
            <v>6.3</v>
          </cell>
          <cell r="AB427">
            <v>1</v>
          </cell>
          <cell r="AC427">
            <v>0</v>
          </cell>
        </row>
        <row r="428">
          <cell r="C428" t="str">
            <v>CP20220111-0</v>
          </cell>
          <cell r="D428" t="str">
            <v>000585-01-22-0185</v>
          </cell>
          <cell r="E428" t="str">
            <v>成渝钒钛科技有限公司</v>
          </cell>
          <cell r="F428" t="str">
            <v>成渝钒钛科技有限公司</v>
          </cell>
          <cell r="G428" t="str">
            <v>成渝钒钛涡套和减速机等22107</v>
          </cell>
          <cell r="H428">
            <v>21.8</v>
          </cell>
          <cell r="J428">
            <v>0</v>
          </cell>
          <cell r="K428" t="str">
            <v>王力</v>
          </cell>
          <cell r="L428" t="str">
            <v>西部大区</v>
          </cell>
          <cell r="M428">
            <v>44650</v>
          </cell>
          <cell r="N428">
            <v>44650</v>
          </cell>
          <cell r="O428">
            <v>44798</v>
          </cell>
          <cell r="P428" t="str">
            <v>90%发货，10%质保</v>
          </cell>
          <cell r="R428" t="str">
            <v>未完工</v>
          </cell>
          <cell r="S428" t="str">
            <v>否</v>
          </cell>
          <cell r="W428" t="str">
            <v>否</v>
          </cell>
          <cell r="X428" t="str">
            <v>进行中</v>
          </cell>
          <cell r="Y428">
            <v>0.9</v>
          </cell>
          <cell r="Z428">
            <v>19.62</v>
          </cell>
          <cell r="AA428">
            <v>19.62</v>
          </cell>
          <cell r="AB428">
            <v>0.9</v>
          </cell>
          <cell r="AC428">
            <v>0</v>
          </cell>
        </row>
        <row r="429">
          <cell r="C429" t="str">
            <v>CP20220129-0</v>
          </cell>
          <cell r="D429" t="str">
            <v>DF22-CL-ZYSD-5-1</v>
          </cell>
          <cell r="E429" t="str">
            <v>四川德胜集团钒钛有限公司</v>
          </cell>
          <cell r="F429" t="str">
            <v>四川德胜集团钒钛有限公司</v>
          </cell>
          <cell r="G429" t="str">
            <v>四川德胜集团钒钛造球机小齿轮22121</v>
          </cell>
          <cell r="H429">
            <v>1.31</v>
          </cell>
          <cell r="J429">
            <v>0</v>
          </cell>
          <cell r="K429" t="str">
            <v>王力</v>
          </cell>
          <cell r="L429" t="str">
            <v>西部大区</v>
          </cell>
          <cell r="M429">
            <v>44711</v>
          </cell>
          <cell r="N429">
            <v>44711</v>
          </cell>
          <cell r="O429">
            <v>44824</v>
          </cell>
          <cell r="P429" t="str">
            <v>100%到货</v>
          </cell>
          <cell r="R429" t="str">
            <v>未完工</v>
          </cell>
          <cell r="S429" t="str">
            <v>否</v>
          </cell>
          <cell r="W429" t="str">
            <v>否</v>
          </cell>
          <cell r="X429" t="str">
            <v>进行中</v>
          </cell>
          <cell r="Y429">
            <v>1</v>
          </cell>
          <cell r="Z429">
            <v>1.31</v>
          </cell>
          <cell r="AA429">
            <v>0</v>
          </cell>
          <cell r="AB429">
            <v>0</v>
          </cell>
          <cell r="AC429">
            <v>1.31</v>
          </cell>
        </row>
        <row r="430">
          <cell r="C430" t="str">
            <v>CP20220136-0</v>
          </cell>
          <cell r="D430" t="str">
            <v>000585-01-22-0374</v>
          </cell>
          <cell r="E430" t="str">
            <v>成渝钒钛科技有限公司</v>
          </cell>
          <cell r="F430" t="str">
            <v>成渝钒钛科技有限公司</v>
          </cell>
          <cell r="G430" t="str">
            <v>成渝钒钛圆盘衬板涡套支承总成备件22128</v>
          </cell>
          <cell r="H430">
            <v>58.3</v>
          </cell>
          <cell r="J430">
            <v>0</v>
          </cell>
          <cell r="K430" t="str">
            <v>王力</v>
          </cell>
          <cell r="L430" t="str">
            <v>西部大区</v>
          </cell>
          <cell r="M430">
            <v>44746</v>
          </cell>
          <cell r="N430">
            <v>44746</v>
          </cell>
          <cell r="O430">
            <v>44864</v>
          </cell>
          <cell r="P430" t="str">
            <v>90%提货，10%质保</v>
          </cell>
          <cell r="R430" t="str">
            <v>未完工</v>
          </cell>
          <cell r="S430" t="str">
            <v>否</v>
          </cell>
          <cell r="W430" t="str">
            <v>否</v>
          </cell>
          <cell r="X430" t="str">
            <v>进行中</v>
          </cell>
          <cell r="Y430">
            <v>0.9</v>
          </cell>
          <cell r="Z430">
            <v>52.47</v>
          </cell>
          <cell r="AA430">
            <v>18.989999999999998</v>
          </cell>
          <cell r="AB430">
            <v>0.32572898799313899</v>
          </cell>
          <cell r="AC430">
            <v>33.479999999999997</v>
          </cell>
        </row>
        <row r="431">
          <cell r="C431" t="str">
            <v>GH20220084-0</v>
          </cell>
          <cell r="D431" t="str">
            <v>BXWZSCOQT20220425-10</v>
          </cell>
          <cell r="E431" t="str">
            <v>江苏省镔鑫钢铁集团有限公司</v>
          </cell>
          <cell r="F431" t="str">
            <v>江苏省镔鑫钢铁集团有限公司</v>
          </cell>
          <cell r="G431" t="str">
            <v>镔鑫高铁3#棒线轧机用备件</v>
          </cell>
          <cell r="H431">
            <v>49.303600000000003</v>
          </cell>
          <cell r="J431">
            <v>0</v>
          </cell>
          <cell r="K431" t="str">
            <v>胡磊</v>
          </cell>
          <cell r="L431" t="str">
            <v>西部大区</v>
          </cell>
          <cell r="M431">
            <v>44676</v>
          </cell>
          <cell r="N431">
            <v>44706</v>
          </cell>
          <cell r="O431">
            <v>44861</v>
          </cell>
          <cell r="P431" t="str">
            <v>30%预付，60%到货，10%质保</v>
          </cell>
          <cell r="R431" t="str">
            <v>未完工</v>
          </cell>
          <cell r="S431" t="str">
            <v>否</v>
          </cell>
          <cell r="W431" t="str">
            <v>否</v>
          </cell>
          <cell r="X431" t="str">
            <v>进行中</v>
          </cell>
          <cell r="Y431">
            <v>0.3</v>
          </cell>
          <cell r="Z431">
            <v>14.791079999999999</v>
          </cell>
          <cell r="AA431">
            <v>14.791079999999999</v>
          </cell>
          <cell r="AB431">
            <v>0.3</v>
          </cell>
          <cell r="AC431">
            <v>0</v>
          </cell>
        </row>
        <row r="432">
          <cell r="C432" t="str">
            <v>GH20220086-0</v>
          </cell>
          <cell r="D432" t="str">
            <v>2205BJ00239</v>
          </cell>
          <cell r="E432" t="str">
            <v>湖南华菱湘潭钢铁有限公司</v>
          </cell>
          <cell r="F432" t="str">
            <v>湖南华菱湘潭钢铁有限公司</v>
          </cell>
          <cell r="G432" t="str">
            <v>湘钢二棒开坯机用备件</v>
          </cell>
          <cell r="H432">
            <v>19.989000000000001</v>
          </cell>
          <cell r="J432">
            <v>0</v>
          </cell>
          <cell r="K432" t="str">
            <v>胡磊</v>
          </cell>
          <cell r="L432" t="str">
            <v>西部大区</v>
          </cell>
          <cell r="M432">
            <v>44694</v>
          </cell>
          <cell r="N432">
            <v>44694</v>
          </cell>
          <cell r="O432">
            <v>44820</v>
          </cell>
          <cell r="P432" t="str">
            <v>100%到货</v>
          </cell>
          <cell r="R432" t="str">
            <v>未完工</v>
          </cell>
          <cell r="S432" t="str">
            <v>否</v>
          </cell>
          <cell r="W432" t="str">
            <v>否</v>
          </cell>
          <cell r="X432" t="str">
            <v>进行中</v>
          </cell>
          <cell r="Y432">
            <v>1</v>
          </cell>
          <cell r="Z432">
            <v>19.989000000000001</v>
          </cell>
          <cell r="AA432">
            <v>0</v>
          </cell>
          <cell r="AB432">
            <v>0</v>
          </cell>
          <cell r="AC432">
            <v>19.989000000000001</v>
          </cell>
        </row>
        <row r="433">
          <cell r="C433" t="str">
            <v>GH20220089-0</v>
          </cell>
          <cell r="D433" t="str">
            <v>CGHT-202207-006387</v>
          </cell>
          <cell r="E433" t="str">
            <v>河北永洋特钢集团有限公司</v>
          </cell>
          <cell r="F433" t="str">
            <v>河北永洋特钢集团有限公司</v>
          </cell>
          <cell r="G433" t="str">
            <v>河北永洋重轨锯钻收集装置备件</v>
          </cell>
          <cell r="H433">
            <v>6</v>
          </cell>
          <cell r="I433">
            <v>0.34670000000000001</v>
          </cell>
          <cell r="J433">
            <v>2.0802</v>
          </cell>
          <cell r="K433" t="str">
            <v>陈杜</v>
          </cell>
          <cell r="L433" t="str">
            <v>西部大区</v>
          </cell>
          <cell r="M433">
            <v>44747</v>
          </cell>
          <cell r="N433">
            <v>44747</v>
          </cell>
          <cell r="O433">
            <v>44866</v>
          </cell>
          <cell r="P433" t="str">
            <v>100%发货</v>
          </cell>
          <cell r="R433" t="str">
            <v>未完工</v>
          </cell>
          <cell r="S433" t="str">
            <v>否</v>
          </cell>
          <cell r="W433" t="str">
            <v>是</v>
          </cell>
          <cell r="X433" t="str">
            <v>进行中</v>
          </cell>
          <cell r="Y433">
            <v>1</v>
          </cell>
          <cell r="Z433">
            <v>6</v>
          </cell>
          <cell r="AA433">
            <v>6</v>
          </cell>
          <cell r="AB433">
            <v>1</v>
          </cell>
          <cell r="AC433">
            <v>0</v>
          </cell>
        </row>
        <row r="434">
          <cell r="C434" t="str">
            <v>GH20220093-0</v>
          </cell>
          <cell r="D434" t="str">
            <v>CGHT-202207-006454</v>
          </cell>
          <cell r="E434" t="str">
            <v>河北永洋特钢集团有限公司</v>
          </cell>
          <cell r="F434" t="str">
            <v>河北永洋特钢集团有限公司</v>
          </cell>
          <cell r="G434" t="str">
            <v>河北永洋重轨翻钢减速机备件</v>
          </cell>
          <cell r="H434">
            <v>11</v>
          </cell>
          <cell r="I434">
            <v>0.31819999999999998</v>
          </cell>
          <cell r="J434">
            <v>3.5002</v>
          </cell>
          <cell r="K434" t="str">
            <v>陈杜</v>
          </cell>
          <cell r="L434" t="str">
            <v>西部大区</v>
          </cell>
          <cell r="M434">
            <v>44761</v>
          </cell>
          <cell r="N434">
            <v>44761</v>
          </cell>
          <cell r="O434">
            <v>44895</v>
          </cell>
          <cell r="P434" t="str">
            <v>70%提货，30%到货</v>
          </cell>
          <cell r="R434" t="str">
            <v>未完工</v>
          </cell>
          <cell r="S434" t="str">
            <v>否</v>
          </cell>
          <cell r="W434" t="str">
            <v>否</v>
          </cell>
          <cell r="X434" t="str">
            <v>进行中</v>
          </cell>
          <cell r="Y434">
            <v>1</v>
          </cell>
          <cell r="Z434">
            <v>11</v>
          </cell>
          <cell r="AA434">
            <v>0</v>
          </cell>
          <cell r="AB434">
            <v>0</v>
          </cell>
          <cell r="AC434">
            <v>11</v>
          </cell>
        </row>
        <row r="435">
          <cell r="C435" t="str">
            <v>CP20220161-0</v>
          </cell>
          <cell r="D435" t="str">
            <v>DF22-CL-ZYSD-7-1</v>
          </cell>
          <cell r="E435" t="str">
            <v>四川德胜集团钒钛有限公司</v>
          </cell>
          <cell r="F435" t="str">
            <v>四川德胜集团钒钛有限公司</v>
          </cell>
          <cell r="G435" t="str">
            <v>四川德钢减速机及减速机修
复22146</v>
          </cell>
          <cell r="H435">
            <v>12.36</v>
          </cell>
          <cell r="I435">
            <v>0.3</v>
          </cell>
          <cell r="J435">
            <v>3.7080000000000002</v>
          </cell>
          <cell r="K435" t="str">
            <v>王力</v>
          </cell>
          <cell r="L435" t="str">
            <v>西部大区</v>
          </cell>
          <cell r="M435">
            <v>44770</v>
          </cell>
          <cell r="N435">
            <v>44770</v>
          </cell>
          <cell r="O435">
            <v>44895</v>
          </cell>
          <cell r="P435" t="str">
            <v>60%发货，40%到货</v>
          </cell>
          <cell r="R435" t="str">
            <v>未完工</v>
          </cell>
          <cell r="S435" t="str">
            <v>否</v>
          </cell>
          <cell r="W435" t="str">
            <v>否</v>
          </cell>
          <cell r="X435" t="str">
            <v>进行中</v>
          </cell>
          <cell r="Y435">
            <v>0.6</v>
          </cell>
          <cell r="Z435">
            <v>7.4160000000000004</v>
          </cell>
          <cell r="AA435">
            <v>8</v>
          </cell>
          <cell r="AB435">
            <v>0.64724919093851097</v>
          </cell>
          <cell r="AC435">
            <v>-0.58400000000000096</v>
          </cell>
        </row>
        <row r="436">
          <cell r="C436" t="str">
            <v>GH20220021-0</v>
          </cell>
          <cell r="D436" t="str">
            <v>JX220430</v>
          </cell>
          <cell r="E436" t="str">
            <v>攀钢集团攀枝花钢钒有限公司</v>
          </cell>
          <cell r="F436" t="str">
            <v>攀钢集团攀枝花钢钒有限公司</v>
          </cell>
          <cell r="G436" t="str">
            <v>攀钢集团钢钒-轨梁厂万能二线
U1轧机机架操作侧牌坊更换项目</v>
          </cell>
          <cell r="H436">
            <v>174.02</v>
          </cell>
          <cell r="I436">
            <v>0.26050000000000001</v>
          </cell>
          <cell r="J436">
            <v>45.332210000000003</v>
          </cell>
          <cell r="K436" t="str">
            <v>王力</v>
          </cell>
          <cell r="L436" t="str">
            <v>西部大区</v>
          </cell>
          <cell r="M436">
            <v>44746</v>
          </cell>
          <cell r="N436">
            <v>44746</v>
          </cell>
          <cell r="O436">
            <v>44925</v>
          </cell>
          <cell r="P436" t="str">
            <v>97%调试，3%质保</v>
          </cell>
          <cell r="R436" t="str">
            <v>未完工</v>
          </cell>
          <cell r="S436" t="str">
            <v>否</v>
          </cell>
          <cell r="W436" t="str">
            <v>否</v>
          </cell>
          <cell r="X436" t="str">
            <v>进行中</v>
          </cell>
          <cell r="Y436">
            <v>0.97</v>
          </cell>
          <cell r="Z436">
            <v>168.79939999999999</v>
          </cell>
          <cell r="AA436">
            <v>0</v>
          </cell>
          <cell r="AB436">
            <v>0</v>
          </cell>
          <cell r="AC436">
            <v>168.79939999999999</v>
          </cell>
        </row>
        <row r="437">
          <cell r="C437" t="str">
            <v>CP20220170-0</v>
          </cell>
          <cell r="D437" t="str">
            <v>2209HT09514</v>
          </cell>
          <cell r="E437" t="str">
            <v>欧冶工业品股份有限公司</v>
          </cell>
          <cell r="F437" t="str">
            <v>新疆八钢</v>
          </cell>
          <cell r="G437" t="str">
            <v>欧冶-新疆八钢圆盘减速机烧
结一次机22153</v>
          </cell>
          <cell r="H437">
            <v>36.103499999999997</v>
          </cell>
          <cell r="I437">
            <v>0.3</v>
          </cell>
          <cell r="J437">
            <v>10.831049999999999</v>
          </cell>
          <cell r="K437" t="str">
            <v>王力</v>
          </cell>
          <cell r="L437" t="str">
            <v>西部大区</v>
          </cell>
          <cell r="M437">
            <v>44832</v>
          </cell>
          <cell r="N437">
            <v>44832</v>
          </cell>
          <cell r="O437">
            <v>44972</v>
          </cell>
          <cell r="P437" t="str">
            <v>100%到货</v>
          </cell>
          <cell r="R437" t="str">
            <v>未完工</v>
          </cell>
          <cell r="S437" t="str">
            <v>否</v>
          </cell>
          <cell r="W437" t="str">
            <v>否</v>
          </cell>
          <cell r="X437" t="str">
            <v>进行中</v>
          </cell>
          <cell r="Y437">
            <v>1</v>
          </cell>
          <cell r="Z437">
            <v>36.103499999999997</v>
          </cell>
          <cell r="AA437">
            <v>0</v>
          </cell>
          <cell r="AB437">
            <v>0</v>
          </cell>
          <cell r="AC437">
            <v>36.103499999999997</v>
          </cell>
        </row>
        <row r="438">
          <cell r="C438" t="str">
            <v>CP20220077-0</v>
          </cell>
          <cell r="D438" t="str">
            <v>2204HT04144</v>
          </cell>
          <cell r="E438" t="str">
            <v>欧冶工业品股份有限公司</v>
          </cell>
          <cell r="F438" t="str">
            <v>重钢</v>
          </cell>
          <cell r="G438" t="str">
            <v>欧冶-重钢轧钢油膜轴承座22075</v>
          </cell>
          <cell r="H438">
            <v>0.54239999999999999</v>
          </cell>
          <cell r="I438">
            <v>0.6</v>
          </cell>
          <cell r="J438">
            <v>0.32544000000000001</v>
          </cell>
          <cell r="K438" t="str">
            <v>王力</v>
          </cell>
          <cell r="L438" t="str">
            <v>西部大区</v>
          </cell>
          <cell r="M438">
            <v>44665</v>
          </cell>
          <cell r="N438">
            <v>44665</v>
          </cell>
          <cell r="O438">
            <v>44773</v>
          </cell>
          <cell r="P438" t="str">
            <v>100%调试</v>
          </cell>
          <cell r="R438" t="str">
            <v>未完工</v>
          </cell>
          <cell r="S438" t="str">
            <v>否</v>
          </cell>
          <cell r="W438" t="str">
            <v>否</v>
          </cell>
          <cell r="X438" t="str">
            <v>进行中</v>
          </cell>
          <cell r="Y438">
            <v>1</v>
          </cell>
          <cell r="Z438">
            <v>0.54239999999999999</v>
          </cell>
          <cell r="AA438">
            <v>0</v>
          </cell>
          <cell r="AB438">
            <v>0</v>
          </cell>
          <cell r="AC438">
            <v>0.54239999999999999</v>
          </cell>
        </row>
        <row r="439">
          <cell r="C439" t="str">
            <v>GH20220120-0</v>
          </cell>
          <cell r="D439" t="str">
            <v>CGHT-202210
-006868</v>
          </cell>
          <cell r="E439" t="str">
            <v>河北永洋特钢集团有限公司</v>
          </cell>
          <cell r="F439" t="str">
            <v>河北永洋特钢集团有限公司</v>
          </cell>
          <cell r="G439" t="str">
            <v>河北永洋矫直翻钢机项目</v>
          </cell>
          <cell r="H439">
            <v>140</v>
          </cell>
          <cell r="I439">
            <v>0.33160000000000001</v>
          </cell>
          <cell r="J439">
            <v>46.423999999999999</v>
          </cell>
          <cell r="K439" t="str">
            <v>陈杜</v>
          </cell>
          <cell r="L439" t="str">
            <v>西部大区</v>
          </cell>
          <cell r="M439">
            <v>44855</v>
          </cell>
          <cell r="N439">
            <v>44855</v>
          </cell>
          <cell r="O439">
            <v>44920</v>
          </cell>
          <cell r="P439" t="str">
            <v>30%预付，40%发货，30%调
试</v>
          </cell>
          <cell r="R439" t="str">
            <v>未完工</v>
          </cell>
          <cell r="S439" t="str">
            <v>否</v>
          </cell>
          <cell r="W439" t="str">
            <v>否</v>
          </cell>
          <cell r="X439" t="str">
            <v>进行中</v>
          </cell>
          <cell r="Y439">
            <v>0.7</v>
          </cell>
          <cell r="Z439">
            <v>98</v>
          </cell>
          <cell r="AA439">
            <v>97.92</v>
          </cell>
          <cell r="AB439">
            <v>0.69942857142857096</v>
          </cell>
          <cell r="AC439">
            <v>7.9999999999998295E-2</v>
          </cell>
        </row>
        <row r="440">
          <cell r="C440" t="str">
            <v>GH20220128-0</v>
          </cell>
          <cell r="D440" t="str">
            <v>2211HT03971</v>
          </cell>
          <cell r="E440" t="str">
            <v>欧冶工业品股份有限公司</v>
          </cell>
          <cell r="F440" t="str">
            <v>重钢</v>
          </cell>
          <cell r="G440" t="str">
            <v>欧冶-重钢模块轧机锥箱</v>
          </cell>
          <cell r="H440">
            <v>124.3</v>
          </cell>
          <cell r="I440">
            <v>0.57040000000000002</v>
          </cell>
          <cell r="J440">
            <v>70.900720000000007</v>
          </cell>
          <cell r="K440" t="str">
            <v>王力</v>
          </cell>
          <cell r="L440" t="str">
            <v>西部</v>
          </cell>
          <cell r="M440">
            <v>44878</v>
          </cell>
          <cell r="N440">
            <v>44878</v>
          </cell>
          <cell r="O440">
            <v>45059</v>
          </cell>
          <cell r="P440" t="str">
            <v>100%到货</v>
          </cell>
          <cell r="R440" t="str">
            <v>未完工</v>
          </cell>
          <cell r="S440" t="str">
            <v>否</v>
          </cell>
          <cell r="W440" t="str">
            <v>否</v>
          </cell>
          <cell r="X440" t="str">
            <v>进行中</v>
          </cell>
          <cell r="Y440">
            <v>1</v>
          </cell>
          <cell r="Z440">
            <v>124.3</v>
          </cell>
          <cell r="AA440">
            <v>0</v>
          </cell>
          <cell r="AB440">
            <v>0</v>
          </cell>
          <cell r="AC440">
            <v>124.3</v>
          </cell>
        </row>
        <row r="441">
          <cell r="C441" t="str">
            <v>GH20220135-0</v>
          </cell>
          <cell r="D441" t="str">
            <v>CGHT-202210-006868</v>
          </cell>
          <cell r="E441" t="str">
            <v>河北永洋特钢集团有限公司</v>
          </cell>
          <cell r="F441" t="str">
            <v>河北永洋特钢集团有限公司</v>
          </cell>
          <cell r="G441" t="str">
            <v>河北永洋中棒扁钢轧机区备件</v>
          </cell>
          <cell r="H441">
            <v>4129.1279000000004</v>
          </cell>
          <cell r="I441">
            <v>0.2</v>
          </cell>
          <cell r="J441">
            <v>825.82557999999995</v>
          </cell>
          <cell r="K441" t="str">
            <v>陈杜</v>
          </cell>
          <cell r="L441" t="str">
            <v>西部大区</v>
          </cell>
          <cell r="M441">
            <v>44904</v>
          </cell>
          <cell r="N441">
            <v>44904</v>
          </cell>
          <cell r="O441">
            <v>45127</v>
          </cell>
          <cell r="P441" t="str">
            <v>80%发货，20%到货</v>
          </cell>
          <cell r="R441" t="str">
            <v>未完工</v>
          </cell>
          <cell r="S441" t="str">
            <v>否</v>
          </cell>
          <cell r="W441" t="str">
            <v>否</v>
          </cell>
          <cell r="X441" t="str">
            <v>进行中</v>
          </cell>
          <cell r="Y441">
            <v>0.8</v>
          </cell>
          <cell r="Z441">
            <v>3303.3023199999998</v>
          </cell>
          <cell r="AA441">
            <v>0</v>
          </cell>
          <cell r="AB441">
            <v>0</v>
          </cell>
          <cell r="AC441">
            <v>3303.3023199999998</v>
          </cell>
        </row>
        <row r="442">
          <cell r="C442" t="str">
            <v>GH20220134-0</v>
          </cell>
          <cell r="D442" t="str">
            <v>CGHT-202211-007022</v>
          </cell>
          <cell r="E442" t="str">
            <v>河北永洋特钢集团有限公司</v>
          </cell>
          <cell r="F442" t="str">
            <v>河北永洋特钢集团有限公司</v>
          </cell>
          <cell r="G442" t="str">
            <v>河北永洋精品小型线项目</v>
          </cell>
          <cell r="H442">
            <v>12950</v>
          </cell>
          <cell r="I442">
            <v>0.13</v>
          </cell>
          <cell r="J442">
            <v>1683.5</v>
          </cell>
          <cell r="K442" t="str">
            <v>陈杜</v>
          </cell>
          <cell r="L442" t="str">
            <v>西部大区</v>
          </cell>
          <cell r="M442">
            <v>44893</v>
          </cell>
          <cell r="N442">
            <v>44893</v>
          </cell>
          <cell r="O442">
            <v>45197</v>
          </cell>
          <cell r="P442" t="str">
            <v>10%预付，20%进度，20%发货，
10%到货，30%调试，10%质保</v>
          </cell>
          <cell r="R442" t="str">
            <v>未完工</v>
          </cell>
          <cell r="S442" t="str">
            <v>否</v>
          </cell>
          <cell r="W442" t="str">
            <v>否</v>
          </cell>
          <cell r="X442" t="str">
            <v>进行中</v>
          </cell>
          <cell r="Y442">
            <v>0</v>
          </cell>
          <cell r="Z442">
            <v>0</v>
          </cell>
          <cell r="AA442">
            <v>0</v>
          </cell>
          <cell r="AB442">
            <v>0</v>
          </cell>
          <cell r="AC442">
            <v>0</v>
          </cell>
        </row>
        <row r="443">
          <cell r="C443" t="str">
            <v>GH20220133-0</v>
          </cell>
          <cell r="D443" t="str">
            <v>2207R02S5LC0008</v>
          </cell>
          <cell r="E443" t="str">
            <v>日照钢铁有限公司</v>
          </cell>
          <cell r="F443" t="str">
            <v>日照钢铁有限公司</v>
          </cell>
          <cell r="G443" t="str">
            <v>日钢高炉用伺服节能装置备件</v>
          </cell>
          <cell r="H443">
            <v>7.9</v>
          </cell>
          <cell r="J443">
            <v>0</v>
          </cell>
          <cell r="K443" t="str">
            <v>胡磊</v>
          </cell>
          <cell r="L443" t="str">
            <v>西部大区</v>
          </cell>
          <cell r="M443">
            <v>44754</v>
          </cell>
          <cell r="N443">
            <v>44754</v>
          </cell>
          <cell r="O443">
            <v>44926</v>
          </cell>
          <cell r="P443" t="str">
            <v>100%发货</v>
          </cell>
          <cell r="R443" t="str">
            <v>未完工</v>
          </cell>
          <cell r="S443" t="str">
            <v>否</v>
          </cell>
          <cell r="W443" t="str">
            <v>否</v>
          </cell>
          <cell r="X443" t="str">
            <v>进行中</v>
          </cell>
          <cell r="Y443">
            <v>1</v>
          </cell>
          <cell r="Z443">
            <v>7.9</v>
          </cell>
          <cell r="AA443">
            <v>7.9</v>
          </cell>
          <cell r="AB443">
            <v>1</v>
          </cell>
          <cell r="AC443">
            <v>0</v>
          </cell>
        </row>
        <row r="444">
          <cell r="C444" t="str">
            <v>CP20220209-0</v>
          </cell>
          <cell r="D444" t="str">
            <v>DF22-CL-ZYSD-11-1</v>
          </cell>
          <cell r="E444" t="str">
            <v>四川德胜集团钒钛有限公司</v>
          </cell>
          <cell r="F444" t="str">
            <v>四川德胜集团钒钛有限公司</v>
          </cell>
          <cell r="G444" t="str">
            <v>四川德钢KR搅拌器升降小车和
倾翻架装配22179</v>
          </cell>
          <cell r="H444">
            <v>97.4</v>
          </cell>
          <cell r="I444">
            <v>0.3</v>
          </cell>
          <cell r="J444">
            <v>29.22</v>
          </cell>
          <cell r="K444" t="str">
            <v>王力</v>
          </cell>
          <cell r="L444" t="str">
            <v>西部大区</v>
          </cell>
          <cell r="M444">
            <v>44874</v>
          </cell>
          <cell r="N444">
            <v>44874</v>
          </cell>
          <cell r="O444">
            <v>45046</v>
          </cell>
          <cell r="P444" t="str">
            <v>70%发货，30%到货</v>
          </cell>
          <cell r="R444" t="str">
            <v>未完工</v>
          </cell>
          <cell r="S444" t="str">
            <v>否</v>
          </cell>
          <cell r="W444" t="str">
            <v>否</v>
          </cell>
          <cell r="X444" t="str">
            <v>进行中</v>
          </cell>
          <cell r="Y444">
            <v>0.7</v>
          </cell>
          <cell r="Z444">
            <v>68.180000000000007</v>
          </cell>
          <cell r="AA444">
            <v>68.180000000000007</v>
          </cell>
          <cell r="AB444">
            <v>0.7</v>
          </cell>
          <cell r="AC444">
            <v>0</v>
          </cell>
        </row>
        <row r="445">
          <cell r="C445" t="str">
            <v>CP20220210-0</v>
          </cell>
          <cell r="D445" t="str">
            <v>DF22-CL-ZYSD-9-1</v>
          </cell>
          <cell r="E445" t="str">
            <v>四川德胜集团钒钛有限公司</v>
          </cell>
          <cell r="F445" t="str">
            <v>四川德胜集团钒钛有限公司</v>
          </cell>
          <cell r="G445" t="str">
            <v>四川德钢脱硫渣盘车22180</v>
          </cell>
          <cell r="H445">
            <v>29</v>
          </cell>
          <cell r="I445">
            <v>0.3</v>
          </cell>
          <cell r="J445">
            <v>8.6999999999999993</v>
          </cell>
          <cell r="K445" t="str">
            <v>王力</v>
          </cell>
          <cell r="L445" t="str">
            <v>西部大区</v>
          </cell>
          <cell r="M445">
            <v>44834</v>
          </cell>
          <cell r="N445">
            <v>44834</v>
          </cell>
          <cell r="O445">
            <v>45031</v>
          </cell>
          <cell r="P445" t="str">
            <v>70%发货，30%到货</v>
          </cell>
          <cell r="R445" t="str">
            <v>未完工</v>
          </cell>
          <cell r="S445" t="str">
            <v>否</v>
          </cell>
          <cell r="W445" t="str">
            <v>否</v>
          </cell>
          <cell r="X445" t="str">
            <v>进行中</v>
          </cell>
          <cell r="Y445">
            <v>0.7</v>
          </cell>
          <cell r="Z445">
            <v>20.3</v>
          </cell>
          <cell r="AA445">
            <v>20.3</v>
          </cell>
          <cell r="AB445">
            <v>0.7</v>
          </cell>
          <cell r="AC445">
            <v>0</v>
          </cell>
        </row>
        <row r="446">
          <cell r="C446" t="str">
            <v>CP20230031-0</v>
          </cell>
          <cell r="E446" t="str">
            <v>攀枝花正皓工贸有限公司</v>
          </cell>
          <cell r="F446" t="str">
            <v>攀枝花正皓工贸有限公司</v>
          </cell>
          <cell r="G446" t="str">
            <v>攀枝花正皓SHD255减速机23021</v>
          </cell>
          <cell r="H446">
            <v>2</v>
          </cell>
          <cell r="I446">
            <v>0.3</v>
          </cell>
          <cell r="J446">
            <v>0.6</v>
          </cell>
          <cell r="K446" t="str">
            <v>王力</v>
          </cell>
          <cell r="L446" t="str">
            <v>西部大区</v>
          </cell>
          <cell r="M446">
            <v>44966</v>
          </cell>
          <cell r="N446">
            <v>44966</v>
          </cell>
          <cell r="O446">
            <v>45092</v>
          </cell>
          <cell r="P446" t="str">
            <v>100%发货</v>
          </cell>
          <cell r="R446" t="str">
            <v>未完工</v>
          </cell>
          <cell r="S446" t="str">
            <v>否</v>
          </cell>
          <cell r="W446" t="str">
            <v>否</v>
          </cell>
          <cell r="X446" t="str">
            <v>进行中</v>
          </cell>
          <cell r="Y446">
            <v>1</v>
          </cell>
          <cell r="Z446">
            <v>2</v>
          </cell>
          <cell r="AA446">
            <v>0</v>
          </cell>
          <cell r="AB446">
            <v>0</v>
          </cell>
          <cell r="AC446">
            <v>2</v>
          </cell>
        </row>
        <row r="447">
          <cell r="C447" t="str">
            <v>CP20230032-0</v>
          </cell>
          <cell r="D447" t="str">
            <v>DF23-CL-SDZB-2-1</v>
          </cell>
          <cell r="E447" t="str">
            <v>四川德胜集团钒钛有限公司</v>
          </cell>
          <cell r="F447" t="str">
            <v>四川德胜集团钒钛有限公司</v>
          </cell>
          <cell r="G447" t="str">
            <v>四川德钢-倾动一次机修复和
大包减速机23022</v>
          </cell>
          <cell r="H447">
            <v>30.8</v>
          </cell>
          <cell r="I447">
            <v>0.3</v>
          </cell>
          <cell r="J447">
            <v>9.24</v>
          </cell>
          <cell r="K447" t="str">
            <v>王力</v>
          </cell>
          <cell r="L447" t="str">
            <v>西部大区</v>
          </cell>
          <cell r="M447">
            <v>44966</v>
          </cell>
          <cell r="N447">
            <v>44966</v>
          </cell>
          <cell r="O447">
            <v>45117</v>
          </cell>
          <cell r="P447" t="str">
            <v>70%发货，30%到货</v>
          </cell>
          <cell r="R447" t="str">
            <v>未完工</v>
          </cell>
          <cell r="S447" t="str">
            <v>否</v>
          </cell>
          <cell r="W447" t="str">
            <v>否</v>
          </cell>
          <cell r="X447" t="str">
            <v>进行中</v>
          </cell>
          <cell r="Y447">
            <v>0.7</v>
          </cell>
          <cell r="Z447">
            <v>21.56</v>
          </cell>
          <cell r="AA447">
            <v>21.56</v>
          </cell>
          <cell r="AB447">
            <v>0.7</v>
          </cell>
          <cell r="AC447">
            <v>0</v>
          </cell>
        </row>
        <row r="448">
          <cell r="C448" t="str">
            <v>CP20230036-0</v>
          </cell>
          <cell r="D448" t="str">
            <v>DF23-CL-ZYSD-2-1</v>
          </cell>
          <cell r="E448" t="str">
            <v>四川德胜集团钒钛有限公司</v>
          </cell>
          <cell r="F448" t="str">
            <v>四川德胜集团钒钛有限公司</v>
          </cell>
          <cell r="G448" t="str">
            <v>四川德钢炼钢小齿轮装配、小
齿轮、630从动车轮组23025</v>
          </cell>
          <cell r="H448">
            <v>13.755000000000001</v>
          </cell>
          <cell r="I448">
            <v>0.3</v>
          </cell>
          <cell r="J448">
            <v>4.1265000000000001</v>
          </cell>
          <cell r="K448" t="str">
            <v>王力</v>
          </cell>
          <cell r="L448" t="str">
            <v>西部大区</v>
          </cell>
          <cell r="M448">
            <v>44979</v>
          </cell>
          <cell r="N448">
            <v>44979</v>
          </cell>
          <cell r="O448">
            <v>45061</v>
          </cell>
          <cell r="P448" t="str">
            <v>70%发货，30%到货</v>
          </cell>
          <cell r="R448" t="str">
            <v>未完工</v>
          </cell>
          <cell r="S448" t="str">
            <v>否</v>
          </cell>
          <cell r="W448" t="str">
            <v>否</v>
          </cell>
          <cell r="X448" t="str">
            <v>进行中</v>
          </cell>
          <cell r="Y448">
            <v>0.7</v>
          </cell>
          <cell r="Z448">
            <v>9.6285000000000007</v>
          </cell>
          <cell r="AA448">
            <v>0</v>
          </cell>
          <cell r="AB448">
            <v>0</v>
          </cell>
          <cell r="AC448">
            <v>9.6285000000000007</v>
          </cell>
        </row>
        <row r="449">
          <cell r="C449" t="str">
            <v>GH20230016-0</v>
          </cell>
          <cell r="D449" t="str">
            <v>CGHT-202301-007162</v>
          </cell>
          <cell r="E449" t="str">
            <v>河北永洋特钢集团有限公司</v>
          </cell>
          <cell r="F449" t="str">
            <v>河北永洋特钢集团有限公司</v>
          </cell>
          <cell r="G449" t="str">
            <v>河北永洋锁紧液压缸备件</v>
          </cell>
          <cell r="H449">
            <v>17</v>
          </cell>
          <cell r="I449">
            <v>0.18</v>
          </cell>
          <cell r="J449">
            <v>3.06</v>
          </cell>
          <cell r="K449" t="str">
            <v>陈杜</v>
          </cell>
          <cell r="L449" t="str">
            <v>西部大区</v>
          </cell>
          <cell r="M449">
            <v>44954</v>
          </cell>
          <cell r="N449">
            <v>44954</v>
          </cell>
          <cell r="O449">
            <v>45074</v>
          </cell>
          <cell r="P449" t="str">
            <v>70%发货，30%到货</v>
          </cell>
          <cell r="R449" t="str">
            <v>未完工</v>
          </cell>
          <cell r="S449" t="str">
            <v>否</v>
          </cell>
          <cell r="W449" t="str">
            <v>否</v>
          </cell>
          <cell r="X449" t="str">
            <v>进行中</v>
          </cell>
          <cell r="Y449">
            <v>0.7</v>
          </cell>
          <cell r="Z449">
            <v>11.9</v>
          </cell>
          <cell r="AA449">
            <v>0</v>
          </cell>
          <cell r="AB449">
            <v>0</v>
          </cell>
          <cell r="AC449">
            <v>11.9</v>
          </cell>
        </row>
        <row r="450">
          <cell r="C450" t="str">
            <v>CP20230053-0</v>
          </cell>
          <cell r="E450" t="str">
            <v>咸宁宜生机电技术工程有限公司</v>
          </cell>
          <cell r="F450" t="str">
            <v>咸宁宜生机电技术工程有限公司</v>
          </cell>
          <cell r="G450" t="str">
            <v>咸宁宜生摆溜减速机23041</v>
          </cell>
          <cell r="H450">
            <v>32</v>
          </cell>
          <cell r="I450">
            <v>0.3</v>
          </cell>
          <cell r="J450">
            <v>9.6</v>
          </cell>
          <cell r="K450" t="str">
            <v>王力</v>
          </cell>
          <cell r="L450" t="str">
            <v>西部大区</v>
          </cell>
          <cell r="M450">
            <v>45012</v>
          </cell>
          <cell r="N450">
            <v>45012</v>
          </cell>
          <cell r="O450">
            <v>45122</v>
          </cell>
          <cell r="P450" t="str">
            <v>100%发货</v>
          </cell>
          <cell r="R450" t="str">
            <v>未完工</v>
          </cell>
          <cell r="S450" t="str">
            <v>否</v>
          </cell>
          <cell r="W450" t="str">
            <v>否</v>
          </cell>
          <cell r="X450" t="str">
            <v>进行中</v>
          </cell>
          <cell r="Y450">
            <v>1</v>
          </cell>
          <cell r="Z450">
            <v>32</v>
          </cell>
          <cell r="AA450">
            <v>0</v>
          </cell>
          <cell r="AB450">
            <v>0</v>
          </cell>
          <cell r="AC450">
            <v>32</v>
          </cell>
        </row>
        <row r="451">
          <cell r="C451" t="str">
            <v>GH20230030-0</v>
          </cell>
          <cell r="D451" t="str">
            <v>2303HT12077</v>
          </cell>
          <cell r="E451" t="str">
            <v>欧冶工业品股份有限公司</v>
          </cell>
          <cell r="F451" t="str">
            <v>昆钢</v>
          </cell>
          <cell r="G451" t="str">
            <v>欧冶-昆钢氧枪升降小车A、B</v>
          </cell>
          <cell r="H451">
            <v>25.99</v>
          </cell>
          <cell r="I451">
            <v>0.36</v>
          </cell>
          <cell r="J451">
            <v>9.3564000000000007</v>
          </cell>
          <cell r="K451" t="str">
            <v>王力</v>
          </cell>
          <cell r="L451" t="str">
            <v>西部大区</v>
          </cell>
          <cell r="M451">
            <v>45015</v>
          </cell>
          <cell r="N451">
            <v>45015</v>
          </cell>
          <cell r="O451">
            <v>45132</v>
          </cell>
          <cell r="P451" t="str">
            <v>100%调试</v>
          </cell>
          <cell r="R451" t="str">
            <v>未完工</v>
          </cell>
          <cell r="S451" t="str">
            <v>否</v>
          </cell>
          <cell r="W451" t="str">
            <v>否</v>
          </cell>
          <cell r="X451" t="str">
            <v>进行中</v>
          </cell>
          <cell r="Y451">
            <v>1</v>
          </cell>
          <cell r="Z451">
            <v>25.99</v>
          </cell>
          <cell r="AA451">
            <v>0</v>
          </cell>
          <cell r="AB451">
            <v>0</v>
          </cell>
          <cell r="AC451">
            <v>25.99</v>
          </cell>
        </row>
        <row r="452">
          <cell r="C452" t="str">
            <v>GH20230025-0</v>
          </cell>
          <cell r="D452" t="str">
            <v>JZZXY20230216-1-12</v>
          </cell>
          <cell r="E452" t="str">
            <v>本溪钢铁（集团）机械制造有限责任公司</v>
          </cell>
          <cell r="F452" t="str">
            <v>本溪钢铁（集团）机械制造有限责任公司</v>
          </cell>
          <cell r="G452" t="str">
            <v>本钢板材炼铁总厂煤筒仓项目圆盘给料机设备</v>
          </cell>
          <cell r="H452">
            <v>589</v>
          </cell>
          <cell r="I452">
            <v>0.09</v>
          </cell>
          <cell r="J452">
            <v>53.01</v>
          </cell>
          <cell r="K452" t="str">
            <v>胡磊</v>
          </cell>
          <cell r="L452" t="str">
            <v>西部大区</v>
          </cell>
          <cell r="M452">
            <v>45007</v>
          </cell>
          <cell r="N452">
            <v>45007</v>
          </cell>
          <cell r="O452">
            <v>45137</v>
          </cell>
          <cell r="P452" t="str">
            <v>20%预付，30%进度，20%到货，20%调试，5%竣工验收，5%质保</v>
          </cell>
          <cell r="R452" t="str">
            <v>未完工</v>
          </cell>
          <cell r="S452" t="str">
            <v>否</v>
          </cell>
          <cell r="W452" t="str">
            <v>否</v>
          </cell>
          <cell r="X452" t="str">
            <v>进行中</v>
          </cell>
          <cell r="Y452">
            <v>0.2</v>
          </cell>
          <cell r="Z452">
            <v>117.8</v>
          </cell>
          <cell r="AA452">
            <v>100</v>
          </cell>
          <cell r="AB452">
            <v>0.16977928692699501</v>
          </cell>
          <cell r="AC452">
            <v>17.8</v>
          </cell>
        </row>
        <row r="453">
          <cell r="C453" t="str">
            <v>CP20230051-0</v>
          </cell>
          <cell r="D453" t="str">
            <v>(2022)600726</v>
          </cell>
          <cell r="E453" t="str">
            <v>中冶南方武汉钢铁设计研究院有限公司</v>
          </cell>
          <cell r="F453" t="str">
            <v>新疆昕昊达旷业有限责任公司</v>
          </cell>
          <cell r="G453" t="str">
            <v>中冶南方武钢院新疆昕昊达圆盘给料机23040</v>
          </cell>
          <cell r="H453">
            <v>82</v>
          </cell>
          <cell r="I453">
            <v>0.1</v>
          </cell>
          <cell r="J453">
            <v>8.1999999999999993</v>
          </cell>
          <cell r="K453" t="str">
            <v>王力</v>
          </cell>
          <cell r="L453" t="str">
            <v>西部大区</v>
          </cell>
          <cell r="M453">
            <v>45006</v>
          </cell>
          <cell r="N453">
            <v>45006</v>
          </cell>
          <cell r="O453">
            <v>45122</v>
          </cell>
          <cell r="P453" t="str">
            <v>30%预付款、30%发货款、20%到货款、10%竣工验收款、10%质保金。</v>
          </cell>
          <cell r="R453" t="str">
            <v>未完工</v>
          </cell>
          <cell r="S453" t="str">
            <v>否</v>
          </cell>
          <cell r="W453" t="str">
            <v>否</v>
          </cell>
          <cell r="X453" t="str">
            <v>进行中</v>
          </cell>
          <cell r="Y453">
            <v>0.3</v>
          </cell>
          <cell r="Z453">
            <v>24.6</v>
          </cell>
          <cell r="AA453">
            <v>0</v>
          </cell>
          <cell r="AB453">
            <v>0</v>
          </cell>
          <cell r="AC453">
            <v>24.6</v>
          </cell>
        </row>
        <row r="454">
          <cell r="C454" t="str">
            <v>GH20230024-0</v>
          </cell>
          <cell r="D454" t="str">
            <v>HT(GT)-2022-0036-FB-M002</v>
          </cell>
          <cell r="E454" t="str">
            <v>中冶华天工程技术有限公司</v>
          </cell>
          <cell r="F454" t="str">
            <v>攀钢集团江油长城特殊钢有限公司</v>
          </cell>
          <cell r="G454" t="str">
            <v>中冶华天攀长特初轧产线升级改造项目初轧机区设备</v>
          </cell>
          <cell r="H454">
            <v>2899</v>
          </cell>
          <cell r="I454">
            <v>0.06</v>
          </cell>
          <cell r="J454">
            <v>173.94</v>
          </cell>
          <cell r="K454" t="str">
            <v>王力</v>
          </cell>
          <cell r="L454" t="str">
            <v>西部大区</v>
          </cell>
          <cell r="M454">
            <v>45023</v>
          </cell>
          <cell r="N454">
            <v>45023</v>
          </cell>
          <cell r="O454">
            <v>45199</v>
          </cell>
          <cell r="P454" t="str">
            <v>20%预付款，20%提货款，20%到货款，20%调试款，10%质保金</v>
          </cell>
          <cell r="R454" t="str">
            <v>未完工</v>
          </cell>
          <cell r="S454" t="str">
            <v>否</v>
          </cell>
          <cell r="W454" t="str">
            <v>否</v>
          </cell>
          <cell r="X454" t="str">
            <v>进行中</v>
          </cell>
          <cell r="Y454">
            <v>0.2</v>
          </cell>
          <cell r="Z454">
            <v>579.79999999999995</v>
          </cell>
          <cell r="AA454">
            <v>579.79999999999995</v>
          </cell>
          <cell r="AB454">
            <v>0.2</v>
          </cell>
          <cell r="AC454">
            <v>0</v>
          </cell>
        </row>
        <row r="455">
          <cell r="C455" t="str">
            <v>CP20230059-0</v>
          </cell>
          <cell r="E455" t="str">
            <v>攀枝花正皓工贸有限公司</v>
          </cell>
          <cell r="F455" t="str">
            <v>攀枝花正皓工贸有限公司</v>
          </cell>
          <cell r="G455" t="str">
            <v>攀枝花正皓减速机23046</v>
          </cell>
          <cell r="H455">
            <v>24.2</v>
          </cell>
          <cell r="I455">
            <v>0.3</v>
          </cell>
          <cell r="J455">
            <v>7.26</v>
          </cell>
          <cell r="K455" t="str">
            <v>王力</v>
          </cell>
          <cell r="L455" t="str">
            <v>西部大区</v>
          </cell>
          <cell r="M455">
            <v>45016</v>
          </cell>
          <cell r="N455">
            <v>45016</v>
          </cell>
          <cell r="O455">
            <v>45137</v>
          </cell>
          <cell r="P455" t="str">
            <v>100%发货</v>
          </cell>
          <cell r="R455" t="str">
            <v>未完工</v>
          </cell>
          <cell r="S455" t="str">
            <v>否</v>
          </cell>
          <cell r="W455" t="str">
            <v>否</v>
          </cell>
          <cell r="X455" t="str">
            <v>进行中</v>
          </cell>
          <cell r="Y455">
            <v>1</v>
          </cell>
          <cell r="Z455">
            <v>24.2</v>
          </cell>
          <cell r="AA455">
            <v>0</v>
          </cell>
          <cell r="AB455">
            <v>0</v>
          </cell>
          <cell r="AC455">
            <v>24.2</v>
          </cell>
        </row>
        <row r="456">
          <cell r="C456" t="str">
            <v>GH20230009-0</v>
          </cell>
          <cell r="D456" t="str">
            <v>AABA202211034000</v>
          </cell>
          <cell r="E456" t="str">
            <v>衢州元立金属制品有限公司</v>
          </cell>
          <cell r="F456" t="str">
            <v>衢州元立金属制品有限公司</v>
          </cell>
          <cell r="G456" t="str">
            <v>衢州元立刮板取料机用测距仪备件</v>
          </cell>
          <cell r="H456">
            <v>13.85</v>
          </cell>
          <cell r="I456">
            <v>8.1600000000000006E-2</v>
          </cell>
          <cell r="J456">
            <v>1.1301600000000001</v>
          </cell>
          <cell r="K456" t="str">
            <v>胡磊</v>
          </cell>
          <cell r="L456" t="str">
            <v>西部大区</v>
          </cell>
          <cell r="M456">
            <v>44888</v>
          </cell>
          <cell r="N456">
            <v>44943</v>
          </cell>
          <cell r="O456">
            <v>45199</v>
          </cell>
          <cell r="P456" t="str">
            <v>100%发货</v>
          </cell>
          <cell r="R456" t="str">
            <v>未完工</v>
          </cell>
          <cell r="S456" t="str">
            <v>否</v>
          </cell>
          <cell r="W456" t="str">
            <v>否</v>
          </cell>
          <cell r="X456" t="str">
            <v>进行中</v>
          </cell>
          <cell r="Y456">
            <v>0</v>
          </cell>
          <cell r="Z456">
            <v>0</v>
          </cell>
          <cell r="AA456">
            <v>0</v>
          </cell>
          <cell r="AB456">
            <v>0</v>
          </cell>
          <cell r="AC456">
            <v>0</v>
          </cell>
        </row>
        <row r="457">
          <cell r="C457" t="str">
            <v>GH20230033-0</v>
          </cell>
          <cell r="D457" t="str">
            <v>2302GS00147</v>
          </cell>
          <cell r="E457" t="str">
            <v>湖南华菱湘潭钢铁有限公司</v>
          </cell>
          <cell r="F457" t="str">
            <v>湖南华菱湘潭钢铁有限公司</v>
          </cell>
          <cell r="G457" t="str">
            <v>湘钢棒材厂轧机本体备件</v>
          </cell>
          <cell r="H457">
            <v>266.31</v>
          </cell>
          <cell r="I457">
            <v>7.51E-2</v>
          </cell>
          <cell r="J457">
            <v>19.999880999999998</v>
          </cell>
          <cell r="K457" t="str">
            <v>胡磊</v>
          </cell>
          <cell r="L457" t="str">
            <v>西部大区</v>
          </cell>
          <cell r="M457">
            <v>44977</v>
          </cell>
          <cell r="N457">
            <v>44977</v>
          </cell>
          <cell r="O457">
            <v>45168</v>
          </cell>
          <cell r="P457" t="str">
            <v>30%预付，30%到货，30%调试，
10%质保</v>
          </cell>
          <cell r="R457" t="str">
            <v>未完工</v>
          </cell>
          <cell r="S457" t="str">
            <v>否</v>
          </cell>
          <cell r="W457" t="str">
            <v>否</v>
          </cell>
          <cell r="X457" t="str">
            <v>进行中</v>
          </cell>
          <cell r="Y457">
            <v>0.3</v>
          </cell>
          <cell r="Z457">
            <v>79.893000000000001</v>
          </cell>
          <cell r="AA457">
            <v>0</v>
          </cell>
          <cell r="AB457">
            <v>0</v>
          </cell>
          <cell r="AC457">
            <v>79.893000000000001</v>
          </cell>
        </row>
        <row r="458">
          <cell r="C458" t="str">
            <v>S1-023-0702-010</v>
          </cell>
          <cell r="D458" t="str">
            <v>ZB06-24-011-C-001</v>
          </cell>
          <cell r="E458" t="str">
            <v>中冶赛迪工程技术股份有限公司</v>
          </cell>
          <cell r="F458" t="str">
            <v>江苏大江金属材料有限公司</v>
          </cell>
          <cell r="G458" t="str">
            <v>江苏大江镀锌线非标机械设备</v>
          </cell>
          <cell r="H458">
            <v>441</v>
          </cell>
          <cell r="J458">
            <v>0</v>
          </cell>
          <cell r="K458" t="str">
            <v>文丽琴</v>
          </cell>
          <cell r="L458" t="str">
            <v>内部</v>
          </cell>
          <cell r="M458">
            <v>39125</v>
          </cell>
          <cell r="N458">
            <v>39125</v>
          </cell>
          <cell r="O458">
            <v>39309</v>
          </cell>
          <cell r="P458" t="str">
            <v>预付款20%；进度款25%；到货款25%；调试款10%；验收款15%；质保金5%</v>
          </cell>
          <cell r="Q458">
            <v>441</v>
          </cell>
          <cell r="R458" t="str">
            <v>已完工</v>
          </cell>
          <cell r="S458" t="str">
            <v>是</v>
          </cell>
          <cell r="T458" t="str">
            <v>已发货</v>
          </cell>
          <cell r="U458" t="str">
            <v>-</v>
          </cell>
          <cell r="V458">
            <v>41273</v>
          </cell>
          <cell r="W458" t="str">
            <v>否</v>
          </cell>
          <cell r="Y458">
            <v>1</v>
          </cell>
          <cell r="Z458">
            <v>441</v>
          </cell>
          <cell r="AA458">
            <v>441</v>
          </cell>
          <cell r="AB458">
            <v>1</v>
          </cell>
          <cell r="AC458">
            <v>0</v>
          </cell>
        </row>
        <row r="459">
          <cell r="C459" t="str">
            <v>S1-023-0704-020</v>
          </cell>
          <cell r="D459" t="str">
            <v>ZB07-24-01-C-004</v>
          </cell>
          <cell r="E459" t="str">
            <v>中冶赛迪工程技术股份有限公司</v>
          </cell>
          <cell r="F459" t="str">
            <v>宁波中盟钢铁有限公司</v>
          </cell>
          <cell r="G459" t="str">
            <v>宁波中盟镀锌线非标机械设备</v>
          </cell>
          <cell r="H459">
            <v>390</v>
          </cell>
          <cell r="J459">
            <v>0</v>
          </cell>
          <cell r="K459" t="str">
            <v>文丽琴</v>
          </cell>
          <cell r="L459" t="str">
            <v>内部</v>
          </cell>
          <cell r="M459">
            <v>39196</v>
          </cell>
          <cell r="N459">
            <v>39196</v>
          </cell>
          <cell r="O459">
            <v>39309</v>
          </cell>
          <cell r="P459" t="str">
            <v>预付款20%；进度款25%；到货款25%；调试款10%；验收款15%；质保金5%</v>
          </cell>
          <cell r="Q459">
            <v>390</v>
          </cell>
          <cell r="R459" t="str">
            <v>已完工</v>
          </cell>
          <cell r="S459" t="str">
            <v>是</v>
          </cell>
          <cell r="T459" t="str">
            <v>已发货</v>
          </cell>
          <cell r="U459" t="str">
            <v>-</v>
          </cell>
          <cell r="V459">
            <v>41273</v>
          </cell>
          <cell r="W459" t="str">
            <v>否</v>
          </cell>
          <cell r="Y459">
            <v>1</v>
          </cell>
          <cell r="Z459">
            <v>390</v>
          </cell>
          <cell r="AA459">
            <v>390</v>
          </cell>
          <cell r="AB459">
            <v>1</v>
          </cell>
          <cell r="AC459">
            <v>0</v>
          </cell>
        </row>
        <row r="460">
          <cell r="C460" t="str">
            <v>S1-023-0704-021</v>
          </cell>
          <cell r="D460" t="str">
            <v>ZB06-24-011-C-009</v>
          </cell>
          <cell r="E460" t="str">
            <v>中冶赛迪工程技术股份有限公司</v>
          </cell>
          <cell r="F460" t="str">
            <v>江苏大江金属材料有限公司</v>
          </cell>
          <cell r="G460" t="str">
            <v>江苏大江出入口辅助液压系统</v>
          </cell>
          <cell r="H460">
            <v>70.2</v>
          </cell>
          <cell r="J460">
            <v>0</v>
          </cell>
          <cell r="K460" t="str">
            <v>文丽琴</v>
          </cell>
          <cell r="L460" t="str">
            <v>内部</v>
          </cell>
          <cell r="M460">
            <v>39196</v>
          </cell>
          <cell r="N460">
            <v>39196</v>
          </cell>
          <cell r="O460">
            <v>39309</v>
          </cell>
          <cell r="P460" t="str">
            <v>预付款25%；进度款25%；到货款25%；调试款20%；质保金5%</v>
          </cell>
          <cell r="Q460">
            <v>70.2</v>
          </cell>
          <cell r="R460" t="str">
            <v>已完工</v>
          </cell>
          <cell r="S460" t="str">
            <v>是</v>
          </cell>
          <cell r="T460" t="str">
            <v>已发货</v>
          </cell>
          <cell r="U460" t="str">
            <v>-</v>
          </cell>
          <cell r="V460">
            <v>41273</v>
          </cell>
          <cell r="W460" t="str">
            <v>否</v>
          </cell>
          <cell r="Y460">
            <v>1</v>
          </cell>
          <cell r="Z460">
            <v>70.2</v>
          </cell>
          <cell r="AA460">
            <v>70.2</v>
          </cell>
          <cell r="AB460">
            <v>1</v>
          </cell>
          <cell r="AC460">
            <v>0</v>
          </cell>
        </row>
        <row r="461">
          <cell r="C461" t="str">
            <v>S1-023-0710-046</v>
          </cell>
          <cell r="D461" t="str">
            <v>W016-C-SM-EF02</v>
          </cell>
          <cell r="E461" t="str">
            <v>中冶赛迪工程技术股份有限公司</v>
          </cell>
          <cell r="F461" t="str">
            <v>巴西CSN公司UPV钢厂</v>
          </cell>
          <cell r="G461" t="str">
            <v>50t电炉及50tLF炉液压系统</v>
          </cell>
          <cell r="H461">
            <v>240</v>
          </cell>
          <cell r="J461">
            <v>0</v>
          </cell>
          <cell r="K461" t="str">
            <v>文丽琴</v>
          </cell>
          <cell r="L461" t="str">
            <v>内部</v>
          </cell>
          <cell r="M461">
            <v>39379</v>
          </cell>
          <cell r="N461">
            <v>39379</v>
          </cell>
          <cell r="O461">
            <v>39537</v>
          </cell>
          <cell r="P461" t="str">
            <v>预付款30%；到货款30%；调试款30%；质保金10%</v>
          </cell>
          <cell r="Q461">
            <v>240</v>
          </cell>
          <cell r="R461" t="str">
            <v>已完工</v>
          </cell>
          <cell r="S461" t="str">
            <v>是</v>
          </cell>
          <cell r="T461" t="str">
            <v>已发货</v>
          </cell>
          <cell r="V461">
            <v>41273</v>
          </cell>
          <cell r="W461" t="str">
            <v>否</v>
          </cell>
          <cell r="Y461">
            <v>1</v>
          </cell>
          <cell r="Z461">
            <v>240</v>
          </cell>
          <cell r="AA461">
            <v>240</v>
          </cell>
          <cell r="AB461">
            <v>1</v>
          </cell>
          <cell r="AC461">
            <v>0</v>
          </cell>
        </row>
        <row r="462">
          <cell r="C462" t="str">
            <v>S1-023-0807-31</v>
          </cell>
          <cell r="D462" t="str">
            <v>ZB08-24-02-C0126K</v>
          </cell>
          <cell r="E462" t="str">
            <v>中冶赛迪工程技术股份有限公司</v>
          </cell>
          <cell r="F462" t="str">
            <v>唐山丰南</v>
          </cell>
          <cell r="G462" t="str">
            <v>唐山丰南镀锌线</v>
          </cell>
          <cell r="H462">
            <v>710</v>
          </cell>
          <cell r="J462">
            <v>0</v>
          </cell>
          <cell r="K462" t="str">
            <v>文丽琴</v>
          </cell>
          <cell r="L462" t="str">
            <v>内部</v>
          </cell>
          <cell r="M462">
            <v>39665</v>
          </cell>
          <cell r="N462">
            <v>39665</v>
          </cell>
          <cell r="O462">
            <v>39828</v>
          </cell>
          <cell r="P462" t="str">
            <v>预付款30%；进度款20%；到货款20%；调试款10%；验收款10%；质保金10%</v>
          </cell>
          <cell r="Q462">
            <v>710</v>
          </cell>
          <cell r="R462" t="str">
            <v>暂停</v>
          </cell>
          <cell r="S462" t="str">
            <v>否</v>
          </cell>
          <cell r="T462" t="str">
            <v>未发货</v>
          </cell>
          <cell r="U462" t="str">
            <v>-</v>
          </cell>
          <cell r="V462">
            <v>41273</v>
          </cell>
          <cell r="W462" t="str">
            <v>否</v>
          </cell>
          <cell r="Y462">
            <v>0</v>
          </cell>
          <cell r="Z462">
            <v>0</v>
          </cell>
          <cell r="AA462">
            <v>710</v>
          </cell>
          <cell r="AB462">
            <v>1</v>
          </cell>
          <cell r="AC462">
            <v>0</v>
          </cell>
        </row>
        <row r="463">
          <cell r="C463" t="str">
            <v>S1-023-0810-48</v>
          </cell>
          <cell r="D463" t="str">
            <v>10020001-ME-005-0</v>
          </cell>
          <cell r="E463" t="str">
            <v>中冶赛迪工程技术股份有限公司</v>
          </cell>
          <cell r="F463" t="str">
            <v>俄罗斯北方钢厂</v>
          </cell>
          <cell r="G463" t="str">
            <v>北方钢厂煤气清洗液压系统动力源站</v>
          </cell>
          <cell r="H463">
            <v>58</v>
          </cell>
          <cell r="J463">
            <v>0</v>
          </cell>
          <cell r="K463" t="str">
            <v>文丽琴</v>
          </cell>
          <cell r="L463" t="str">
            <v>内部</v>
          </cell>
          <cell r="M463">
            <v>39730</v>
          </cell>
          <cell r="O463">
            <v>39859</v>
          </cell>
          <cell r="P463" t="str">
            <v>预付款50%；到货款30%；调试款15%；质保金5%</v>
          </cell>
          <cell r="Q463">
            <v>58</v>
          </cell>
          <cell r="R463" t="str">
            <v>已完工</v>
          </cell>
          <cell r="S463" t="str">
            <v>是</v>
          </cell>
          <cell r="T463" t="str">
            <v>已发货</v>
          </cell>
          <cell r="U463" t="str">
            <v>-</v>
          </cell>
          <cell r="V463">
            <v>42003</v>
          </cell>
          <cell r="W463" t="str">
            <v>否</v>
          </cell>
          <cell r="Y463">
            <v>1</v>
          </cell>
          <cell r="Z463">
            <v>58</v>
          </cell>
          <cell r="AA463">
            <v>58</v>
          </cell>
          <cell r="AB463">
            <v>1</v>
          </cell>
          <cell r="AC463">
            <v>0</v>
          </cell>
        </row>
        <row r="464">
          <cell r="C464" t="str">
            <v>S1-023-0903-022</v>
          </cell>
          <cell r="D464" t="str">
            <v>10040001-ME-021-0</v>
          </cell>
          <cell r="E464" t="str">
            <v>中冶赛迪工程技术股份有限公司</v>
          </cell>
          <cell r="F464" t="str">
            <v>巴西GUSA公司</v>
          </cell>
          <cell r="G464" t="str">
            <v>巴西GUSA公司50t转炉工程</v>
          </cell>
          <cell r="H464">
            <v>160</v>
          </cell>
          <cell r="J464">
            <v>0</v>
          </cell>
          <cell r="K464" t="str">
            <v>文丽琴</v>
          </cell>
          <cell r="L464" t="str">
            <v>内部</v>
          </cell>
          <cell r="M464">
            <v>39891</v>
          </cell>
          <cell r="N464">
            <v>39891</v>
          </cell>
          <cell r="O464">
            <v>40004</v>
          </cell>
          <cell r="P464" t="str">
            <v>预付款50%；到货款30%；调试款15%；质保金5%</v>
          </cell>
          <cell r="Q464">
            <v>160</v>
          </cell>
          <cell r="R464" t="str">
            <v>已完工</v>
          </cell>
          <cell r="S464" t="str">
            <v>是</v>
          </cell>
          <cell r="T464" t="str">
            <v>已发货</v>
          </cell>
          <cell r="U464" t="str">
            <v>-</v>
          </cell>
          <cell r="V464">
            <v>41273</v>
          </cell>
          <cell r="W464" t="str">
            <v>否</v>
          </cell>
          <cell r="Y464">
            <v>1</v>
          </cell>
          <cell r="Z464">
            <v>160</v>
          </cell>
          <cell r="AA464">
            <v>160</v>
          </cell>
          <cell r="AB464">
            <v>1</v>
          </cell>
          <cell r="AC464">
            <v>0</v>
          </cell>
        </row>
        <row r="465">
          <cell r="C465" t="str">
            <v>S1-023-0904-026</v>
          </cell>
          <cell r="D465" t="str">
            <v>10020001-ME-019-0</v>
          </cell>
          <cell r="E465" t="str">
            <v>中冶赛迪工程技术股份有限公司</v>
          </cell>
          <cell r="F465" t="str">
            <v>俄罗斯北方钢厂北美公司</v>
          </cell>
          <cell r="G465" t="str">
            <v>北方钢厂北美公司液压站蓄能器</v>
          </cell>
          <cell r="H465">
            <v>5.85</v>
          </cell>
          <cell r="J465">
            <v>0</v>
          </cell>
          <cell r="K465" t="str">
            <v>文丽琴</v>
          </cell>
          <cell r="L465" t="str">
            <v>内部</v>
          </cell>
          <cell r="M465">
            <v>39913</v>
          </cell>
          <cell r="O465">
            <v>39933</v>
          </cell>
          <cell r="P465" t="str">
            <v>到货款95%；质保金5%</v>
          </cell>
          <cell r="Q465">
            <v>5.85</v>
          </cell>
          <cell r="R465" t="str">
            <v>已完工</v>
          </cell>
          <cell r="S465" t="str">
            <v>是</v>
          </cell>
          <cell r="T465" t="str">
            <v>已发货</v>
          </cell>
          <cell r="U465" t="str">
            <v>-</v>
          </cell>
          <cell r="V465">
            <v>41273</v>
          </cell>
          <cell r="W465" t="str">
            <v>否</v>
          </cell>
          <cell r="Y465">
            <v>1</v>
          </cell>
          <cell r="Z465">
            <v>5.85</v>
          </cell>
          <cell r="AA465">
            <v>5.85</v>
          </cell>
          <cell r="AB465">
            <v>1</v>
          </cell>
          <cell r="AC465">
            <v>0</v>
          </cell>
        </row>
        <row r="466">
          <cell r="C466" t="str">
            <v>S1-023-0904-029</v>
          </cell>
          <cell r="D466" t="str">
            <v>10040001-ME-027-0</v>
          </cell>
          <cell r="E466" t="str">
            <v>中冶赛迪工程技术股份有限公司</v>
          </cell>
          <cell r="F466" t="str">
            <v>巴西GUSA公司</v>
          </cell>
          <cell r="G466" t="str">
            <v>巴西GUSA公司50t转炉工程</v>
          </cell>
          <cell r="H466">
            <v>28.08</v>
          </cell>
          <cell r="J466">
            <v>0</v>
          </cell>
          <cell r="K466" t="str">
            <v>文丽琴</v>
          </cell>
          <cell r="L466" t="str">
            <v>内部</v>
          </cell>
          <cell r="M466">
            <v>39958</v>
          </cell>
          <cell r="N466">
            <v>39958</v>
          </cell>
          <cell r="O466">
            <v>40137</v>
          </cell>
          <cell r="P466" t="str">
            <v>预付款50%；到货款30%；调试款15%；质保金5%</v>
          </cell>
          <cell r="Q466">
            <v>28.08</v>
          </cell>
          <cell r="R466" t="str">
            <v>已完工</v>
          </cell>
          <cell r="S466" t="str">
            <v>是</v>
          </cell>
          <cell r="T466" t="str">
            <v>已发货</v>
          </cell>
          <cell r="U466" t="str">
            <v>-</v>
          </cell>
          <cell r="V466">
            <v>41273</v>
          </cell>
          <cell r="W466" t="str">
            <v>否</v>
          </cell>
          <cell r="Y466">
            <v>1</v>
          </cell>
          <cell r="Z466">
            <v>28.08</v>
          </cell>
          <cell r="AA466">
            <v>28.08</v>
          </cell>
          <cell r="AB466">
            <v>1</v>
          </cell>
          <cell r="AC466">
            <v>0</v>
          </cell>
        </row>
        <row r="467">
          <cell r="C467" t="str">
            <v>S1-023-0905-035</v>
          </cell>
          <cell r="D467" t="str">
            <v>10040001-ME-031-0</v>
          </cell>
          <cell r="E467" t="str">
            <v>中冶赛迪工程技术股份有限公司</v>
          </cell>
          <cell r="F467" t="str">
            <v>巴西GUSA公司</v>
          </cell>
          <cell r="G467" t="str">
            <v>巴西GUSA公司50t转炉工程</v>
          </cell>
          <cell r="H467">
            <v>129.98699999999999</v>
          </cell>
          <cell r="J467">
            <v>0</v>
          </cell>
          <cell r="K467" t="str">
            <v>文丽琴</v>
          </cell>
          <cell r="L467" t="str">
            <v>内部</v>
          </cell>
          <cell r="M467">
            <v>39953</v>
          </cell>
          <cell r="N467">
            <v>39953</v>
          </cell>
          <cell r="O467">
            <v>40096</v>
          </cell>
          <cell r="P467" t="str">
            <v>预付款50%；到货款30%；调试款15%；质保金5%</v>
          </cell>
          <cell r="Q467">
            <v>129.98699999999999</v>
          </cell>
          <cell r="R467" t="str">
            <v>已完工</v>
          </cell>
          <cell r="S467" t="str">
            <v>是</v>
          </cell>
          <cell r="T467" t="str">
            <v>已发货</v>
          </cell>
          <cell r="U467" t="str">
            <v>-</v>
          </cell>
          <cell r="V467">
            <v>41273</v>
          </cell>
          <cell r="W467" t="str">
            <v>否</v>
          </cell>
          <cell r="Y467">
            <v>1</v>
          </cell>
          <cell r="Z467">
            <v>129.98699999999999</v>
          </cell>
          <cell r="AA467">
            <v>129.98699999999999</v>
          </cell>
          <cell r="AB467">
            <v>1</v>
          </cell>
          <cell r="AC467">
            <v>0</v>
          </cell>
        </row>
        <row r="468">
          <cell r="C468" t="str">
            <v>S1-023-0907-052</v>
          </cell>
          <cell r="D468" t="str">
            <v>10040001-KJ-002-0</v>
          </cell>
          <cell r="E468" t="str">
            <v>中冶赛迪工程技术股份有限公司</v>
          </cell>
          <cell r="F468" t="str">
            <v>巴西GUSA公司</v>
          </cell>
          <cell r="G468" t="str">
            <v>巴西GUSA公司50t转炉工程</v>
          </cell>
          <cell r="H468">
            <v>1.9656</v>
          </cell>
          <cell r="J468">
            <v>0</v>
          </cell>
          <cell r="K468" t="str">
            <v>文丽琴</v>
          </cell>
          <cell r="L468" t="str">
            <v>内部</v>
          </cell>
          <cell r="M468">
            <v>40017</v>
          </cell>
          <cell r="N468">
            <v>40017</v>
          </cell>
          <cell r="O468">
            <v>40071</v>
          </cell>
          <cell r="P468" t="str">
            <v>预付款50%；到货款20%；调试款20%；质保金10%</v>
          </cell>
          <cell r="Q468">
            <v>1.9656</v>
          </cell>
          <cell r="R468" t="str">
            <v>已完工</v>
          </cell>
          <cell r="S468" t="str">
            <v>是</v>
          </cell>
          <cell r="T468" t="str">
            <v>已发货</v>
          </cell>
          <cell r="U468" t="str">
            <v>-</v>
          </cell>
          <cell r="V468">
            <v>41273</v>
          </cell>
          <cell r="W468" t="str">
            <v>否</v>
          </cell>
          <cell r="Y468">
            <v>1</v>
          </cell>
          <cell r="Z468">
            <v>1.9656</v>
          </cell>
          <cell r="AA468">
            <v>1.9656</v>
          </cell>
          <cell r="AB468">
            <v>1</v>
          </cell>
          <cell r="AC468">
            <v>0</v>
          </cell>
        </row>
        <row r="469">
          <cell r="C469" t="str">
            <v>S1-027-0904-025</v>
          </cell>
          <cell r="D469" t="str">
            <v>090333007-wg004</v>
          </cell>
          <cell r="E469" t="str">
            <v>西安电炉研究所有限公司</v>
          </cell>
          <cell r="F469" t="str">
            <v>攀枝花新钢钒股份有限公司</v>
          </cell>
          <cell r="G469" t="str">
            <v>新钢钒LF炉改造工程</v>
          </cell>
          <cell r="H469">
            <v>79</v>
          </cell>
          <cell r="J469">
            <v>0</v>
          </cell>
          <cell r="K469" t="str">
            <v>文丽琴</v>
          </cell>
          <cell r="L469" t="str">
            <v>内部</v>
          </cell>
          <cell r="M469">
            <v>39905</v>
          </cell>
          <cell r="N469">
            <v>39905</v>
          </cell>
          <cell r="O469">
            <v>40025</v>
          </cell>
          <cell r="P469" t="str">
            <v>预付款30%；到货款30%；调试款30%；质保金10%</v>
          </cell>
          <cell r="Q469">
            <v>79</v>
          </cell>
          <cell r="R469" t="str">
            <v>已完工</v>
          </cell>
          <cell r="S469" t="str">
            <v>是</v>
          </cell>
          <cell r="T469" t="str">
            <v>已发货</v>
          </cell>
          <cell r="U469" t="str">
            <v>-</v>
          </cell>
          <cell r="V469">
            <v>41273</v>
          </cell>
          <cell r="W469" t="str">
            <v>否</v>
          </cell>
          <cell r="Y469">
            <v>1</v>
          </cell>
          <cell r="Z469">
            <v>79</v>
          </cell>
          <cell r="AA469">
            <v>79</v>
          </cell>
          <cell r="AB469">
            <v>1</v>
          </cell>
          <cell r="AC469">
            <v>0</v>
          </cell>
        </row>
        <row r="470">
          <cell r="C470" t="str">
            <v>S1-032-0706-028</v>
          </cell>
          <cell r="D470" t="str">
            <v>2006-07-SB013</v>
          </cell>
          <cell r="E470" t="str">
            <v>重庆赛迪热工环保工程技术有限公司</v>
          </cell>
          <cell r="F470" t="str">
            <v>伊朗</v>
          </cell>
          <cell r="G470" t="str">
            <v>伊朗USI250t/h步进梁加热炉</v>
          </cell>
          <cell r="H470">
            <v>90</v>
          </cell>
          <cell r="J470">
            <v>0</v>
          </cell>
          <cell r="K470" t="str">
            <v>丁庆江</v>
          </cell>
          <cell r="L470" t="str">
            <v>内部</v>
          </cell>
          <cell r="M470">
            <v>39248</v>
          </cell>
          <cell r="N470">
            <v>39248</v>
          </cell>
          <cell r="O470">
            <v>39325</v>
          </cell>
          <cell r="P470" t="str">
            <v>预付款50%；到货款40%；质保金10%</v>
          </cell>
          <cell r="Q470">
            <v>90</v>
          </cell>
          <cell r="R470" t="str">
            <v>已完工</v>
          </cell>
          <cell r="S470" t="str">
            <v>否</v>
          </cell>
          <cell r="T470" t="str">
            <v>未发货</v>
          </cell>
          <cell r="U470" t="str">
            <v>-</v>
          </cell>
          <cell r="V470">
            <v>41273</v>
          </cell>
          <cell r="W470" t="str">
            <v>是</v>
          </cell>
          <cell r="X470" t="str">
            <v>完成</v>
          </cell>
          <cell r="Y470">
            <v>1</v>
          </cell>
          <cell r="Z470">
            <v>90</v>
          </cell>
          <cell r="AA470">
            <v>90</v>
          </cell>
          <cell r="AB470">
            <v>1</v>
          </cell>
          <cell r="AC470">
            <v>0</v>
          </cell>
        </row>
        <row r="471">
          <cell r="C471" t="str">
            <v>S1-032-0805-16</v>
          </cell>
          <cell r="D471" t="str">
            <v>200825-GYSB-1</v>
          </cell>
          <cell r="E471" t="str">
            <v>重庆赛迪热工环保工程技术有限公司</v>
          </cell>
          <cell r="F471" t="str">
            <v>宝钢</v>
          </cell>
          <cell r="G471" t="str">
            <v>宝钢加热炉</v>
          </cell>
          <cell r="H471">
            <v>10</v>
          </cell>
          <cell r="J471">
            <v>0</v>
          </cell>
          <cell r="K471" t="str">
            <v>丁庆江</v>
          </cell>
          <cell r="L471" t="str">
            <v>内部</v>
          </cell>
          <cell r="M471">
            <v>39572</v>
          </cell>
          <cell r="N471">
            <v>39572</v>
          </cell>
          <cell r="O471">
            <v>39614</v>
          </cell>
          <cell r="P471" t="str">
            <v>预付款30%；到货款30%；调试款30%；质保金10%</v>
          </cell>
          <cell r="Q471">
            <v>10</v>
          </cell>
          <cell r="R471" t="str">
            <v>已完工</v>
          </cell>
          <cell r="S471" t="str">
            <v>是</v>
          </cell>
          <cell r="T471">
            <v>42333</v>
          </cell>
          <cell r="U471" t="str">
            <v>-</v>
          </cell>
          <cell r="V471">
            <v>41273</v>
          </cell>
          <cell r="W471" t="str">
            <v>否</v>
          </cell>
          <cell r="Y471">
            <v>1</v>
          </cell>
          <cell r="Z471">
            <v>10</v>
          </cell>
          <cell r="AA471">
            <v>10</v>
          </cell>
          <cell r="AB471">
            <v>1</v>
          </cell>
          <cell r="AC471">
            <v>0</v>
          </cell>
        </row>
        <row r="472">
          <cell r="C472" t="str">
            <v>ZZ20100011-0</v>
          </cell>
          <cell r="D472" t="str">
            <v>KK020192008-ME-001-0</v>
          </cell>
          <cell r="E472" t="str">
            <v>中冶赛迪工程技术股份有限公司</v>
          </cell>
          <cell r="F472" t="str">
            <v>赛迪本部(科研开发项目)</v>
          </cell>
          <cell r="G472" t="str">
            <v>气刀装置</v>
          </cell>
          <cell r="H472">
            <v>4.5045000000000002</v>
          </cell>
          <cell r="J472">
            <v>0</v>
          </cell>
          <cell r="K472" t="str">
            <v>文丽琴</v>
          </cell>
          <cell r="L472" t="str">
            <v>内部</v>
          </cell>
          <cell r="M472">
            <v>40188</v>
          </cell>
          <cell r="N472">
            <v>40188</v>
          </cell>
          <cell r="O472">
            <v>40278</v>
          </cell>
          <cell r="P472" t="str">
            <v>预付款50%；到货款30%；调试款15%；质保金5%</v>
          </cell>
          <cell r="Q472">
            <v>4.5045000000000002</v>
          </cell>
          <cell r="R472" t="str">
            <v>暂停</v>
          </cell>
          <cell r="S472" t="str">
            <v>否</v>
          </cell>
          <cell r="T472" t="str">
            <v>未发货</v>
          </cell>
          <cell r="U472" t="str">
            <v>-</v>
          </cell>
          <cell r="V472" t="str">
            <v>-</v>
          </cell>
          <cell r="W472" t="str">
            <v>是</v>
          </cell>
          <cell r="X472" t="str">
            <v>完成</v>
          </cell>
          <cell r="Y472">
            <v>0</v>
          </cell>
          <cell r="Z472">
            <v>0</v>
          </cell>
          <cell r="AA472">
            <v>4.5045000000000002</v>
          </cell>
          <cell r="AB472">
            <v>1</v>
          </cell>
          <cell r="AC472">
            <v>0</v>
          </cell>
        </row>
        <row r="473">
          <cell r="C473" t="str">
            <v>ZZ20100043-0</v>
          </cell>
          <cell r="D473" t="str">
            <v>00010090-ME-047-0</v>
          </cell>
          <cell r="E473" t="str">
            <v>中冶赛迪工程技术股份有限公司</v>
          </cell>
          <cell r="F473" t="str">
            <v>攀枝花钢铁(集团)公司</v>
          </cell>
          <cell r="G473" t="str">
            <v>攀西基地炼钢工程总包</v>
          </cell>
          <cell r="H473">
            <v>664.96950000000004</v>
          </cell>
          <cell r="J473">
            <v>0</v>
          </cell>
          <cell r="K473" t="str">
            <v>文丽琴</v>
          </cell>
          <cell r="L473" t="str">
            <v>内部</v>
          </cell>
          <cell r="M473">
            <v>40413</v>
          </cell>
          <cell r="N473">
            <v>40413</v>
          </cell>
          <cell r="O473">
            <v>40527</v>
          </cell>
          <cell r="P473" t="str">
            <v>预付款50%；到货款30%；调试款15%；质保金5%</v>
          </cell>
          <cell r="Q473">
            <v>664.96950000000004</v>
          </cell>
          <cell r="R473" t="str">
            <v>已完工</v>
          </cell>
          <cell r="S473" t="str">
            <v>是</v>
          </cell>
          <cell r="T473" t="str">
            <v>已发货</v>
          </cell>
          <cell r="U473" t="str">
            <v>-</v>
          </cell>
          <cell r="V473">
            <v>41638</v>
          </cell>
          <cell r="W473" t="str">
            <v>否</v>
          </cell>
          <cell r="Y473">
            <v>1</v>
          </cell>
          <cell r="Z473">
            <v>664.96950000000004</v>
          </cell>
          <cell r="AA473">
            <v>664.96950000000004</v>
          </cell>
          <cell r="AB473">
            <v>1</v>
          </cell>
          <cell r="AC473">
            <v>0</v>
          </cell>
        </row>
        <row r="474">
          <cell r="C474" t="str">
            <v>ZZ20100048-0</v>
          </cell>
          <cell r="D474" t="str">
            <v>00010082-ME-053-0</v>
          </cell>
          <cell r="E474" t="str">
            <v>中冶赛迪工程技术股份有限公司</v>
          </cell>
          <cell r="F474" t="str">
            <v>攀枝花钢铁(集团)公司</v>
          </cell>
          <cell r="G474" t="str">
            <v>攀西基地炼铁工程</v>
          </cell>
          <cell r="H474">
            <v>668.90070000000003</v>
          </cell>
          <cell r="J474">
            <v>0</v>
          </cell>
          <cell r="K474" t="str">
            <v>文丽琴</v>
          </cell>
          <cell r="L474" t="str">
            <v>内部</v>
          </cell>
          <cell r="M474">
            <v>40429</v>
          </cell>
          <cell r="N474">
            <v>40429</v>
          </cell>
          <cell r="O474">
            <v>40542</v>
          </cell>
          <cell r="P474" t="str">
            <v>预付款50%；到货款30%；调试款15%；质保金5%</v>
          </cell>
          <cell r="Q474">
            <v>668.90070000000003</v>
          </cell>
          <cell r="R474" t="str">
            <v>已完工</v>
          </cell>
          <cell r="S474" t="str">
            <v>是</v>
          </cell>
          <cell r="T474" t="str">
            <v>已发货</v>
          </cell>
          <cell r="U474" t="str">
            <v>-</v>
          </cell>
          <cell r="V474">
            <v>41638</v>
          </cell>
          <cell r="W474" t="str">
            <v>否</v>
          </cell>
          <cell r="Y474">
            <v>1</v>
          </cell>
          <cell r="Z474">
            <v>668.90070000000003</v>
          </cell>
          <cell r="AA474">
            <v>668.90070000000003</v>
          </cell>
          <cell r="AB474">
            <v>1</v>
          </cell>
          <cell r="AC474">
            <v>0</v>
          </cell>
        </row>
        <row r="475">
          <cell r="C475" t="str">
            <v>ZZ20100050-0</v>
          </cell>
          <cell r="D475" t="str">
            <v>100333025WG010</v>
          </cell>
          <cell r="E475" t="str">
            <v>西安电炉研究所有限公司</v>
          </cell>
          <cell r="F475" t="str">
            <v>鞍钢股份有限公司</v>
          </cell>
          <cell r="G475" t="str">
            <v>鞍钢6000KW中频反映加热炉</v>
          </cell>
          <cell r="H475">
            <v>43.8</v>
          </cell>
          <cell r="J475">
            <v>0</v>
          </cell>
          <cell r="K475" t="str">
            <v>文丽琴</v>
          </cell>
          <cell r="L475" t="str">
            <v>内部</v>
          </cell>
          <cell r="M475">
            <v>40451</v>
          </cell>
          <cell r="N475">
            <v>40451</v>
          </cell>
          <cell r="O475">
            <v>40532</v>
          </cell>
          <cell r="P475" t="str">
            <v>预付款30%；到货款30%；调试款30%；质保金10%</v>
          </cell>
          <cell r="Q475">
            <v>43.8</v>
          </cell>
          <cell r="R475" t="str">
            <v>已完工</v>
          </cell>
          <cell r="S475" t="str">
            <v>是</v>
          </cell>
          <cell r="T475" t="str">
            <v>已发货</v>
          </cell>
          <cell r="U475" t="str">
            <v>-</v>
          </cell>
          <cell r="V475">
            <v>41638</v>
          </cell>
          <cell r="W475" t="str">
            <v>否</v>
          </cell>
          <cell r="Y475">
            <v>1</v>
          </cell>
          <cell r="Z475">
            <v>43.8</v>
          </cell>
          <cell r="AA475">
            <v>43.8</v>
          </cell>
          <cell r="AB475">
            <v>1</v>
          </cell>
          <cell r="AC475">
            <v>0</v>
          </cell>
        </row>
        <row r="476">
          <cell r="C476" t="str">
            <v>ZZ20100055-0</v>
          </cell>
          <cell r="D476" t="str">
            <v>00010082-ME-037-0</v>
          </cell>
          <cell r="E476" t="str">
            <v>中冶赛迪工程技术股份有限公司</v>
          </cell>
          <cell r="F476" t="str">
            <v>攀枝花钢铁(集团)公司</v>
          </cell>
          <cell r="G476" t="str">
            <v>攀西探尺及摆动溜槽</v>
          </cell>
          <cell r="H476">
            <v>216.94139999999999</v>
          </cell>
          <cell r="J476">
            <v>0</v>
          </cell>
          <cell r="K476" t="str">
            <v>文丽琴</v>
          </cell>
          <cell r="L476" t="str">
            <v>内部</v>
          </cell>
          <cell r="M476">
            <v>40435</v>
          </cell>
          <cell r="N476">
            <v>40435</v>
          </cell>
          <cell r="O476">
            <v>40512</v>
          </cell>
          <cell r="P476" t="str">
            <v>预付款50%；到货款30%；调试款15%；质保金5%</v>
          </cell>
          <cell r="Q476">
            <v>216.94139999999999</v>
          </cell>
          <cell r="R476" t="str">
            <v>已完工</v>
          </cell>
          <cell r="S476" t="str">
            <v>是</v>
          </cell>
          <cell r="T476" t="str">
            <v>已发货</v>
          </cell>
          <cell r="U476" t="str">
            <v>-</v>
          </cell>
          <cell r="V476">
            <v>41638</v>
          </cell>
          <cell r="W476" t="str">
            <v>否</v>
          </cell>
          <cell r="Y476">
            <v>1</v>
          </cell>
          <cell r="Z476">
            <v>216.94139999999999</v>
          </cell>
          <cell r="AA476">
            <v>216.94139999999999</v>
          </cell>
          <cell r="AB476">
            <v>1</v>
          </cell>
          <cell r="AC476">
            <v>0</v>
          </cell>
        </row>
        <row r="477">
          <cell r="C477" t="str">
            <v>ZZ20100060-0</v>
          </cell>
          <cell r="D477" t="str">
            <v>00010082-ME-060-0</v>
          </cell>
          <cell r="E477" t="str">
            <v>中冶赛迪工程技术股份有限公司</v>
          </cell>
          <cell r="F477" t="str">
            <v>攀钢集团有限公司</v>
          </cell>
          <cell r="G477" t="str">
            <v>攀西基地炼铁工程总包</v>
          </cell>
          <cell r="H477">
            <v>29.484000000000002</v>
          </cell>
          <cell r="J477">
            <v>0</v>
          </cell>
          <cell r="K477" t="str">
            <v>文丽琴</v>
          </cell>
          <cell r="L477" t="str">
            <v>内部</v>
          </cell>
          <cell r="M477">
            <v>40463</v>
          </cell>
          <cell r="N477">
            <v>40463</v>
          </cell>
          <cell r="O477">
            <v>40527</v>
          </cell>
          <cell r="P477" t="str">
            <v>预付款50%；到货款30%；调试款15%；质保金5%</v>
          </cell>
          <cell r="Q477">
            <v>29.484000000000002</v>
          </cell>
          <cell r="R477" t="str">
            <v>已完工</v>
          </cell>
          <cell r="S477" t="str">
            <v>是</v>
          </cell>
          <cell r="T477" t="str">
            <v>已发货</v>
          </cell>
          <cell r="U477" t="str">
            <v>-</v>
          </cell>
          <cell r="V477">
            <v>41638</v>
          </cell>
          <cell r="W477" t="str">
            <v>否</v>
          </cell>
          <cell r="Y477">
            <v>1</v>
          </cell>
          <cell r="Z477">
            <v>29.484000000000002</v>
          </cell>
          <cell r="AA477">
            <v>29.484000000000002</v>
          </cell>
          <cell r="AB477">
            <v>1</v>
          </cell>
          <cell r="AC477">
            <v>0</v>
          </cell>
        </row>
        <row r="478">
          <cell r="C478" t="str">
            <v>ZZ20100061-0</v>
          </cell>
          <cell r="D478" t="str">
            <v>00010084-ME-056-0</v>
          </cell>
          <cell r="E478" t="str">
            <v>中冶赛迪工程技术股份有限公司</v>
          </cell>
          <cell r="F478" t="str">
            <v>攀枝花钢铁(集团)公司</v>
          </cell>
          <cell r="G478" t="str">
            <v>攀西热轧辊道及辅助电机</v>
          </cell>
          <cell r="H478">
            <v>5178.42</v>
          </cell>
          <cell r="J478">
            <v>0</v>
          </cell>
          <cell r="K478" t="str">
            <v>文丽琴</v>
          </cell>
          <cell r="L478" t="str">
            <v>内部</v>
          </cell>
          <cell r="M478">
            <v>40483</v>
          </cell>
          <cell r="N478">
            <v>40483</v>
          </cell>
          <cell r="O478">
            <v>40602</v>
          </cell>
          <cell r="P478" t="str">
            <v>预付款50%；到货款30%；调试款15%；质保金5%</v>
          </cell>
          <cell r="Q478">
            <v>5178.42</v>
          </cell>
          <cell r="R478" t="str">
            <v>已完工</v>
          </cell>
          <cell r="S478" t="str">
            <v>是</v>
          </cell>
          <cell r="T478" t="str">
            <v>已发货</v>
          </cell>
          <cell r="U478" t="str">
            <v>-</v>
          </cell>
          <cell r="V478">
            <v>41638</v>
          </cell>
          <cell r="W478" t="str">
            <v>否</v>
          </cell>
          <cell r="Y478">
            <v>1</v>
          </cell>
          <cell r="Z478">
            <v>5178.42</v>
          </cell>
          <cell r="AA478">
            <v>5178.42</v>
          </cell>
          <cell r="AB478">
            <v>1</v>
          </cell>
          <cell r="AC478">
            <v>0</v>
          </cell>
        </row>
        <row r="479">
          <cell r="C479" t="str">
            <v>ZZ20100062-0</v>
          </cell>
          <cell r="D479" t="str">
            <v>00010084-ME-055-0</v>
          </cell>
          <cell r="E479" t="str">
            <v>中冶赛迪工程技术股份有限公司</v>
          </cell>
          <cell r="F479" t="str">
            <v>攀枝花钢铁(集团)公司</v>
          </cell>
          <cell r="G479" t="str">
            <v>攀西热轧弯窜装置</v>
          </cell>
          <cell r="H479">
            <v>271.44</v>
          </cell>
          <cell r="J479">
            <v>0</v>
          </cell>
          <cell r="K479" t="str">
            <v>文丽琴</v>
          </cell>
          <cell r="L479" t="str">
            <v>内部</v>
          </cell>
          <cell r="M479">
            <v>40473</v>
          </cell>
          <cell r="N479">
            <v>40473</v>
          </cell>
          <cell r="O479">
            <v>40622</v>
          </cell>
          <cell r="P479" t="str">
            <v>预付款50%；到货款30%；调试款15%；质保金5%</v>
          </cell>
          <cell r="Q479">
            <v>271.44</v>
          </cell>
          <cell r="R479" t="str">
            <v>已完工</v>
          </cell>
          <cell r="S479" t="str">
            <v>是</v>
          </cell>
          <cell r="T479" t="str">
            <v>已发货</v>
          </cell>
          <cell r="U479" t="str">
            <v>-</v>
          </cell>
          <cell r="V479">
            <v>41638</v>
          </cell>
          <cell r="W479" t="str">
            <v>否</v>
          </cell>
          <cell r="Y479">
            <v>1</v>
          </cell>
          <cell r="Z479">
            <v>271.44</v>
          </cell>
          <cell r="AA479">
            <v>271.44</v>
          </cell>
          <cell r="AB479">
            <v>1</v>
          </cell>
          <cell r="AC479">
            <v>0</v>
          </cell>
        </row>
        <row r="480">
          <cell r="C480" t="str">
            <v>ZZ20110008-0</v>
          </cell>
          <cell r="D480" t="str">
            <v>81900031-ME-003-0</v>
          </cell>
          <cell r="E480" t="str">
            <v>中冶赛迪工程技术股份有限公司</v>
          </cell>
          <cell r="F480" t="str">
            <v>云南德胜钢铁有限公司</v>
          </cell>
          <cell r="G480" t="str">
            <v>云南德钢炼钢项目总包</v>
          </cell>
          <cell r="H480">
            <v>2740.0230000000001</v>
          </cell>
          <cell r="J480">
            <v>0</v>
          </cell>
          <cell r="K480" t="str">
            <v>文丽琴</v>
          </cell>
          <cell r="L480" t="str">
            <v>内部</v>
          </cell>
          <cell r="M480">
            <v>40585</v>
          </cell>
          <cell r="N480">
            <v>40585</v>
          </cell>
          <cell r="O480">
            <v>40693</v>
          </cell>
          <cell r="P480" t="str">
            <v>预付款10%；进度款20%；到货款30%；调试款30%；质保金10%</v>
          </cell>
          <cell r="Q480">
            <v>0</v>
          </cell>
          <cell r="R480" t="str">
            <v>暂停</v>
          </cell>
          <cell r="S480" t="str">
            <v>否</v>
          </cell>
          <cell r="T480" t="str">
            <v>未发货</v>
          </cell>
          <cell r="U480" t="str">
            <v>-</v>
          </cell>
          <cell r="V480" t="str">
            <v>-</v>
          </cell>
          <cell r="W480" t="str">
            <v>是</v>
          </cell>
          <cell r="X480" t="str">
            <v>未完成</v>
          </cell>
          <cell r="Y480">
            <v>0</v>
          </cell>
          <cell r="Z480">
            <v>0</v>
          </cell>
          <cell r="AA480">
            <v>900</v>
          </cell>
          <cell r="AB480">
            <v>0.32846439610178502</v>
          </cell>
          <cell r="AC480">
            <v>0</v>
          </cell>
        </row>
        <row r="481">
          <cell r="C481" t="str">
            <v>ZZ20110008-1</v>
          </cell>
          <cell r="D481" t="str">
            <v>81900031-ME-045-0</v>
          </cell>
          <cell r="E481" t="str">
            <v>中冶赛迪工程技术股份有限公司</v>
          </cell>
          <cell r="F481" t="str">
            <v>云南德胜钢铁有限公司</v>
          </cell>
          <cell r="G481" t="str">
            <v>云南德钢炼钢连铸非标设备</v>
          </cell>
          <cell r="H481">
            <v>3659.3271</v>
          </cell>
          <cell r="J481">
            <v>0</v>
          </cell>
          <cell r="K481" t="str">
            <v>文丽琴</v>
          </cell>
          <cell r="L481" t="str">
            <v>内部</v>
          </cell>
          <cell r="M481">
            <v>41263</v>
          </cell>
          <cell r="N481">
            <v>41263</v>
          </cell>
          <cell r="O481">
            <v>40796</v>
          </cell>
          <cell r="P481" t="str">
            <v>预付款30%；到货款30%；调试款30%；质保金10%</v>
          </cell>
          <cell r="Q481">
            <v>0</v>
          </cell>
          <cell r="R481" t="str">
            <v>暂停</v>
          </cell>
          <cell r="S481" t="str">
            <v>否</v>
          </cell>
          <cell r="T481" t="str">
            <v>未发货</v>
          </cell>
          <cell r="U481" t="str">
            <v>-</v>
          </cell>
          <cell r="V481" t="str">
            <v>-</v>
          </cell>
          <cell r="W481" t="str">
            <v>是</v>
          </cell>
          <cell r="X481" t="str">
            <v>未完成</v>
          </cell>
          <cell r="Y481">
            <v>0</v>
          </cell>
          <cell r="Z481">
            <v>0</v>
          </cell>
          <cell r="AA481">
            <v>1900</v>
          </cell>
          <cell r="AB481">
            <v>0.51922114314404999</v>
          </cell>
          <cell r="AC481">
            <v>0</v>
          </cell>
        </row>
        <row r="482">
          <cell r="C482" t="str">
            <v>ZZ20110009-0</v>
          </cell>
          <cell r="D482" t="str">
            <v>81900027-ME-006-0</v>
          </cell>
          <cell r="E482" t="str">
            <v>中冶赛迪工程技术股份有限公司</v>
          </cell>
          <cell r="F482" t="str">
            <v>云南德胜钢铁有限公司</v>
          </cell>
          <cell r="G482" t="str">
            <v>云南德钢轧钢项目总包</v>
          </cell>
          <cell r="H482">
            <v>1625.9957999999999</v>
          </cell>
          <cell r="J482">
            <v>0</v>
          </cell>
          <cell r="K482" t="str">
            <v>文丽琴</v>
          </cell>
          <cell r="L482" t="str">
            <v>内部</v>
          </cell>
          <cell r="M482">
            <v>40586</v>
          </cell>
          <cell r="N482">
            <v>40586</v>
          </cell>
          <cell r="O482">
            <v>40663</v>
          </cell>
          <cell r="P482" t="str">
            <v>预付款15%；进度款15%；到货款30%；调试款30%；质保金10%</v>
          </cell>
          <cell r="Q482">
            <v>0</v>
          </cell>
          <cell r="R482" t="str">
            <v>暂停</v>
          </cell>
          <cell r="S482" t="str">
            <v>否</v>
          </cell>
          <cell r="T482" t="str">
            <v>未发货</v>
          </cell>
          <cell r="U482" t="str">
            <v>-</v>
          </cell>
          <cell r="V482" t="str">
            <v>-</v>
          </cell>
          <cell r="W482" t="str">
            <v>是</v>
          </cell>
          <cell r="X482" t="str">
            <v>未完成</v>
          </cell>
          <cell r="Y482">
            <v>0</v>
          </cell>
          <cell r="Z482">
            <v>0</v>
          </cell>
          <cell r="AA482">
            <v>975.59748000000002</v>
          </cell>
          <cell r="AB482">
            <v>0.6</v>
          </cell>
          <cell r="AC482">
            <v>0</v>
          </cell>
        </row>
        <row r="483">
          <cell r="C483" t="str">
            <v>ZZ20110010-0</v>
          </cell>
          <cell r="D483" t="str">
            <v>90270136-ME-001-0</v>
          </cell>
          <cell r="E483" t="str">
            <v>重庆赛迪冶炼装备系统集成工程技术研究中心有限公司</v>
          </cell>
          <cell r="F483" t="str">
            <v>重庆赛迪冶炼装备系统集成工程技术研究中心有限公司</v>
          </cell>
          <cell r="G483" t="str">
            <v>钢管在线冷却装置</v>
          </cell>
          <cell r="H483">
            <v>1.3572</v>
          </cell>
          <cell r="J483">
            <v>0</v>
          </cell>
          <cell r="K483" t="str">
            <v>文丽琴</v>
          </cell>
          <cell r="L483" t="str">
            <v>内部</v>
          </cell>
          <cell r="M483">
            <v>40557</v>
          </cell>
          <cell r="N483">
            <v>40557</v>
          </cell>
          <cell r="O483">
            <v>40563</v>
          </cell>
          <cell r="P483" t="str">
            <v>预付款50%；到货款30%；调试款15%；质保金5%</v>
          </cell>
          <cell r="Q483">
            <v>1.3572</v>
          </cell>
          <cell r="R483" t="str">
            <v>已完工</v>
          </cell>
          <cell r="S483" t="str">
            <v>是</v>
          </cell>
          <cell r="T483" t="str">
            <v>已发货</v>
          </cell>
          <cell r="U483" t="str">
            <v>-</v>
          </cell>
          <cell r="V483">
            <v>41110</v>
          </cell>
          <cell r="W483" t="str">
            <v>否</v>
          </cell>
          <cell r="Y483">
            <v>1</v>
          </cell>
          <cell r="Z483">
            <v>1.3572</v>
          </cell>
          <cell r="AA483">
            <v>1.3572</v>
          </cell>
          <cell r="AB483">
            <v>1</v>
          </cell>
          <cell r="AC483">
            <v>0</v>
          </cell>
        </row>
        <row r="484">
          <cell r="C484" t="str">
            <v>ZZ20110016-0</v>
          </cell>
          <cell r="D484" t="str">
            <v>12650004-ME-008-0</v>
          </cell>
          <cell r="E484" t="str">
            <v>中冶赛迪工程技术股份有限公司</v>
          </cell>
          <cell r="F484" t="str">
            <v>辽宁衡业高科技新材股份有限公司</v>
          </cell>
          <cell r="G484" t="str">
            <v>辽宁衡业热处理线成套</v>
          </cell>
          <cell r="H484">
            <v>33.391800000000003</v>
          </cell>
          <cell r="J484">
            <v>0</v>
          </cell>
          <cell r="K484" t="str">
            <v>文丽琴</v>
          </cell>
          <cell r="L484" t="str">
            <v>内部</v>
          </cell>
          <cell r="M484">
            <v>40563</v>
          </cell>
          <cell r="N484">
            <v>40563</v>
          </cell>
          <cell r="O484">
            <v>40663</v>
          </cell>
          <cell r="P484" t="str">
            <v>预付款50%；到货款30%；调试款15%；质保金5%</v>
          </cell>
          <cell r="Q484">
            <v>33.391800000000003</v>
          </cell>
          <cell r="R484" t="str">
            <v>已完工</v>
          </cell>
          <cell r="S484" t="str">
            <v>是</v>
          </cell>
          <cell r="T484" t="str">
            <v>已发货</v>
          </cell>
          <cell r="U484" t="str">
            <v>-</v>
          </cell>
          <cell r="V484">
            <v>41638</v>
          </cell>
          <cell r="W484" t="str">
            <v>否</v>
          </cell>
          <cell r="Y484">
            <v>1</v>
          </cell>
          <cell r="Z484">
            <v>33.391800000000003</v>
          </cell>
          <cell r="AA484">
            <v>33.391800000000003</v>
          </cell>
          <cell r="AB484">
            <v>1</v>
          </cell>
          <cell r="AC484">
            <v>0</v>
          </cell>
        </row>
        <row r="485">
          <cell r="C485" t="str">
            <v>ZZ20110019-0</v>
          </cell>
          <cell r="D485" t="str">
            <v>13310003-ME-008-00</v>
          </cell>
          <cell r="E485" t="str">
            <v>中冶赛迪工程技术股份有限公司</v>
          </cell>
          <cell r="F485" t="str">
            <v>唐山中厚板材有限公司</v>
          </cell>
          <cell r="G485" t="str">
            <v>唐山中厚板矩异型坯连铸</v>
          </cell>
          <cell r="H485">
            <v>6274.71</v>
          </cell>
          <cell r="J485">
            <v>0</v>
          </cell>
          <cell r="K485" t="str">
            <v>文丽琴</v>
          </cell>
          <cell r="L485" t="str">
            <v>内部</v>
          </cell>
          <cell r="M485">
            <v>40624</v>
          </cell>
          <cell r="N485">
            <v>40624</v>
          </cell>
          <cell r="O485">
            <v>40693</v>
          </cell>
          <cell r="P485" t="str">
            <v>预付款30%；到货款30%；调试款30%；质保金10%</v>
          </cell>
          <cell r="Q485">
            <v>6274.71</v>
          </cell>
          <cell r="R485" t="str">
            <v>已完工</v>
          </cell>
          <cell r="S485" t="str">
            <v>是</v>
          </cell>
          <cell r="T485" t="str">
            <v>已发货</v>
          </cell>
          <cell r="U485" t="str">
            <v>-</v>
          </cell>
          <cell r="V485">
            <v>41638</v>
          </cell>
          <cell r="W485" t="str">
            <v>否</v>
          </cell>
          <cell r="Y485">
            <v>1</v>
          </cell>
          <cell r="Z485">
            <v>6274.71</v>
          </cell>
          <cell r="AA485">
            <v>6274.71</v>
          </cell>
          <cell r="AB485">
            <v>1</v>
          </cell>
          <cell r="AC485">
            <v>0</v>
          </cell>
        </row>
        <row r="486">
          <cell r="C486" t="str">
            <v>ZZ20110020-0</v>
          </cell>
          <cell r="D486" t="str">
            <v>81900027-ME-021-0</v>
          </cell>
          <cell r="E486" t="str">
            <v>中冶赛迪工程技术股份有限公司</v>
          </cell>
          <cell r="F486" t="str">
            <v>云南德胜钢铁有限公司</v>
          </cell>
          <cell r="G486" t="str">
            <v>云南德钢轧钢项目总包</v>
          </cell>
          <cell r="H486">
            <v>2571.4845</v>
          </cell>
          <cell r="J486">
            <v>0</v>
          </cell>
          <cell r="K486" t="str">
            <v>文丽琴</v>
          </cell>
          <cell r="L486" t="str">
            <v>内部</v>
          </cell>
          <cell r="M486">
            <v>40616</v>
          </cell>
          <cell r="N486">
            <v>40616</v>
          </cell>
          <cell r="O486">
            <v>40704</v>
          </cell>
          <cell r="P486" t="str">
            <v>预付款15%；进度款15%；到货款30%；调试款30%；质保金10%</v>
          </cell>
          <cell r="Q486">
            <v>0</v>
          </cell>
          <cell r="R486" t="str">
            <v>暂停</v>
          </cell>
          <cell r="S486" t="str">
            <v>否</v>
          </cell>
          <cell r="T486" t="str">
            <v>未发货</v>
          </cell>
          <cell r="U486" t="str">
            <v>-</v>
          </cell>
          <cell r="V486" t="str">
            <v>-</v>
          </cell>
          <cell r="W486" t="str">
            <v>是</v>
          </cell>
          <cell r="X486" t="str">
            <v>未完成</v>
          </cell>
          <cell r="Y486">
            <v>0</v>
          </cell>
          <cell r="Z486">
            <v>0</v>
          </cell>
          <cell r="AA486">
            <v>1285.74225</v>
          </cell>
          <cell r="AB486">
            <v>0.5</v>
          </cell>
          <cell r="AC486">
            <v>0</v>
          </cell>
        </row>
        <row r="487">
          <cell r="C487" t="str">
            <v>ZZ20110022-1</v>
          </cell>
          <cell r="D487" t="str">
            <v>82840011-ME-028-5</v>
          </cell>
          <cell r="E487" t="str">
            <v>中冶赛迪工程技术股份有限公司</v>
          </cell>
          <cell r="F487" t="str">
            <v>陕钢集团汉中钢铁有限责任公司</v>
          </cell>
          <cell r="G487" t="str">
            <v>汉钢炼钢转炉增补合同</v>
          </cell>
          <cell r="H487">
            <v>499.99950000000001</v>
          </cell>
          <cell r="J487">
            <v>0</v>
          </cell>
          <cell r="K487" t="str">
            <v>文丽琴</v>
          </cell>
          <cell r="L487" t="str">
            <v>内部</v>
          </cell>
          <cell r="M487">
            <v>41946</v>
          </cell>
          <cell r="N487">
            <v>41946</v>
          </cell>
          <cell r="O487" t="str">
            <v>已交货</v>
          </cell>
          <cell r="P487" t="str">
            <v>调试款90%；质保金10%</v>
          </cell>
          <cell r="Q487">
            <v>499.99950000000001</v>
          </cell>
          <cell r="R487" t="str">
            <v>已完工</v>
          </cell>
          <cell r="S487" t="str">
            <v>是</v>
          </cell>
          <cell r="T487" t="str">
            <v>已发货</v>
          </cell>
          <cell r="W487" t="str">
            <v>否</v>
          </cell>
          <cell r="Y487">
            <v>1</v>
          </cell>
          <cell r="Z487">
            <v>499.99950000000001</v>
          </cell>
          <cell r="AA487">
            <v>499.99950000000001</v>
          </cell>
          <cell r="AB487">
            <v>1</v>
          </cell>
          <cell r="AC487">
            <v>0</v>
          </cell>
        </row>
        <row r="488">
          <cell r="C488" t="str">
            <v>ZZ20110023-0</v>
          </cell>
          <cell r="D488" t="str">
            <v>11390030-ME-003-0</v>
          </cell>
          <cell r="E488" t="str">
            <v>中冶赛迪工程技术股份有限公司</v>
          </cell>
          <cell r="F488" t="str">
            <v>河北钢铁集团燕山钢铁有限公司</v>
          </cell>
          <cell r="G488" t="str">
            <v>燕钢KR脱硫项目</v>
          </cell>
          <cell r="H488">
            <v>281.97000000000003</v>
          </cell>
          <cell r="J488">
            <v>0</v>
          </cell>
          <cell r="K488" t="str">
            <v>文丽琴</v>
          </cell>
          <cell r="L488" t="str">
            <v>内部</v>
          </cell>
          <cell r="M488">
            <v>40688</v>
          </cell>
          <cell r="N488">
            <v>40688</v>
          </cell>
          <cell r="O488">
            <v>40744</v>
          </cell>
          <cell r="P488" t="str">
            <v>预付款15%；进度款15%；到货款30%；调试款30%；质保金10%</v>
          </cell>
          <cell r="Q488">
            <v>281.97000000000003</v>
          </cell>
          <cell r="R488" t="str">
            <v>已完工</v>
          </cell>
          <cell r="S488" t="str">
            <v>是</v>
          </cell>
          <cell r="T488" t="str">
            <v>已发货</v>
          </cell>
          <cell r="U488" t="str">
            <v>-</v>
          </cell>
          <cell r="V488">
            <v>41638</v>
          </cell>
          <cell r="W488" t="str">
            <v>否</v>
          </cell>
          <cell r="Y488">
            <v>1</v>
          </cell>
          <cell r="Z488">
            <v>281.97000000000003</v>
          </cell>
          <cell r="AA488">
            <v>281.97000000000003</v>
          </cell>
          <cell r="AB488">
            <v>1</v>
          </cell>
          <cell r="AC488">
            <v>0</v>
          </cell>
        </row>
        <row r="489">
          <cell r="C489" t="str">
            <v>ZZ20110025-0</v>
          </cell>
          <cell r="D489" t="str">
            <v>81900027-ME-022-0</v>
          </cell>
          <cell r="E489" t="str">
            <v>中冶赛迪工程技术股份有限公司</v>
          </cell>
          <cell r="F489" t="str">
            <v>云南德胜钢铁有限公司</v>
          </cell>
          <cell r="G489" t="str">
            <v>德钢轧机精整区非标设备</v>
          </cell>
          <cell r="H489">
            <v>1525.2705000000001</v>
          </cell>
          <cell r="J489">
            <v>0</v>
          </cell>
          <cell r="K489" t="str">
            <v>文丽琴</v>
          </cell>
          <cell r="L489" t="str">
            <v>内部</v>
          </cell>
          <cell r="M489">
            <v>41263</v>
          </cell>
          <cell r="N489">
            <v>41263</v>
          </cell>
          <cell r="O489">
            <v>40754</v>
          </cell>
          <cell r="P489" t="str">
            <v>预付款15%；进度款15%；到货款30%；调试款30%；质保金10%</v>
          </cell>
          <cell r="Q489">
            <v>0</v>
          </cell>
          <cell r="R489" t="str">
            <v>暂停</v>
          </cell>
          <cell r="S489" t="str">
            <v>否</v>
          </cell>
          <cell r="T489" t="str">
            <v>未发货</v>
          </cell>
          <cell r="U489" t="str">
            <v>-</v>
          </cell>
          <cell r="V489" t="str">
            <v>-</v>
          </cell>
          <cell r="W489" t="str">
            <v>是</v>
          </cell>
          <cell r="X489" t="str">
            <v>未完成</v>
          </cell>
          <cell r="Y489">
            <v>0</v>
          </cell>
          <cell r="Z489">
            <v>0</v>
          </cell>
          <cell r="AA489">
            <v>228.79057499999999</v>
          </cell>
          <cell r="AB489">
            <v>0.15</v>
          </cell>
          <cell r="AC489">
            <v>0</v>
          </cell>
        </row>
        <row r="490">
          <cell r="C490" t="str">
            <v>ZZ20110028-0</v>
          </cell>
          <cell r="D490" t="str">
            <v>13330005-ME-006-0</v>
          </cell>
          <cell r="E490" t="str">
            <v>中冶赛迪上海工程技术有限公司</v>
          </cell>
          <cell r="F490" t="str">
            <v>浙江协和首信钢业有限公司</v>
          </cell>
          <cell r="G490" t="str">
            <v>浙江协1450mm五机架冷连轧设备</v>
          </cell>
          <cell r="H490">
            <v>3065.4</v>
          </cell>
          <cell r="J490">
            <v>0</v>
          </cell>
          <cell r="K490" t="str">
            <v>文丽琴</v>
          </cell>
          <cell r="L490" t="str">
            <v>内部</v>
          </cell>
          <cell r="M490">
            <v>40695</v>
          </cell>
          <cell r="N490">
            <v>40695</v>
          </cell>
          <cell r="O490">
            <v>40959</v>
          </cell>
          <cell r="P490" t="str">
            <v>预付款20%；进度款25%；发货款15%；热试款15%；验收款15%；质保金10%</v>
          </cell>
          <cell r="Q490">
            <v>3065.4</v>
          </cell>
          <cell r="R490" t="str">
            <v>已完工</v>
          </cell>
          <cell r="S490" t="str">
            <v>是</v>
          </cell>
          <cell r="T490">
            <v>41061</v>
          </cell>
          <cell r="U490">
            <v>41328</v>
          </cell>
          <cell r="V490">
            <v>41693</v>
          </cell>
          <cell r="W490" t="str">
            <v>是</v>
          </cell>
          <cell r="Y490">
            <v>1</v>
          </cell>
          <cell r="Z490">
            <v>3065.4</v>
          </cell>
          <cell r="AA490">
            <v>3065.4</v>
          </cell>
          <cell r="AB490">
            <v>1</v>
          </cell>
          <cell r="AC490">
            <v>0</v>
          </cell>
        </row>
        <row r="491">
          <cell r="C491" t="str">
            <v>ZZ20110028-0</v>
          </cell>
          <cell r="D491" t="str">
            <v>13330005-ME-014-0</v>
          </cell>
          <cell r="E491" t="str">
            <v>中冶赛迪上海工程技术有限公司</v>
          </cell>
          <cell r="F491" t="str">
            <v>浙江协和首信钢业有限公司</v>
          </cell>
          <cell r="G491" t="str">
            <v>浙江协1450mm五机架冷连轧设备</v>
          </cell>
          <cell r="H491">
            <v>2430.09</v>
          </cell>
          <cell r="J491">
            <v>0</v>
          </cell>
          <cell r="K491" t="str">
            <v>文丽琴</v>
          </cell>
          <cell r="L491" t="str">
            <v>内部</v>
          </cell>
          <cell r="M491">
            <v>40749</v>
          </cell>
          <cell r="N491">
            <v>40749</v>
          </cell>
          <cell r="O491" t="str">
            <v>2011-12至2012-2</v>
          </cell>
          <cell r="P491" t="str">
            <v>预付款10%；进度款20%；到货款30%；热试款15%；验收款15%；质保金10%</v>
          </cell>
          <cell r="Q491">
            <v>2430.09</v>
          </cell>
          <cell r="R491" t="str">
            <v>已完工</v>
          </cell>
          <cell r="S491" t="str">
            <v>是</v>
          </cell>
          <cell r="T491">
            <v>41061</v>
          </cell>
          <cell r="U491">
            <v>41328</v>
          </cell>
          <cell r="V491">
            <v>41693</v>
          </cell>
          <cell r="W491" t="str">
            <v>是</v>
          </cell>
          <cell r="Y491">
            <v>1</v>
          </cell>
          <cell r="Z491">
            <v>2430.09</v>
          </cell>
          <cell r="AA491">
            <v>2430.09</v>
          </cell>
          <cell r="AB491">
            <v>1</v>
          </cell>
          <cell r="AC491">
            <v>0</v>
          </cell>
        </row>
        <row r="492">
          <cell r="C492" t="str">
            <v>ZZ20110028-0</v>
          </cell>
          <cell r="D492" t="str">
            <v>13330005-ME-016-0</v>
          </cell>
          <cell r="E492" t="str">
            <v>中冶赛迪上海工程技术有限公司</v>
          </cell>
          <cell r="F492" t="str">
            <v>浙江协和首信钢业有限公司</v>
          </cell>
          <cell r="G492" t="str">
            <v>浙江协1450mm五机架冷连轧设备</v>
          </cell>
          <cell r="H492">
            <v>1208.6099999999999</v>
          </cell>
          <cell r="J492">
            <v>0</v>
          </cell>
          <cell r="K492" t="str">
            <v>文丽琴</v>
          </cell>
          <cell r="L492" t="str">
            <v>内部</v>
          </cell>
          <cell r="M492">
            <v>40800</v>
          </cell>
          <cell r="N492">
            <v>40800</v>
          </cell>
          <cell r="O492">
            <v>41059</v>
          </cell>
          <cell r="P492" t="str">
            <v>预付款24%；进度款28%；发货款25%；到货款 4%；热试款4%； 验收款5%； 质保金10%</v>
          </cell>
          <cell r="Q492">
            <v>1208.6099999999999</v>
          </cell>
          <cell r="R492" t="str">
            <v>已完工</v>
          </cell>
          <cell r="S492" t="str">
            <v>是</v>
          </cell>
          <cell r="T492">
            <v>41061</v>
          </cell>
          <cell r="U492">
            <v>41328</v>
          </cell>
          <cell r="V492">
            <v>41693</v>
          </cell>
          <cell r="W492" t="str">
            <v>否</v>
          </cell>
          <cell r="Y492">
            <v>1</v>
          </cell>
          <cell r="Z492">
            <v>1208.6099999999999</v>
          </cell>
          <cell r="AA492">
            <v>1208.6099999999999</v>
          </cell>
          <cell r="AB492">
            <v>1</v>
          </cell>
          <cell r="AC492">
            <v>0</v>
          </cell>
        </row>
        <row r="493">
          <cell r="C493" t="str">
            <v>ZZ20110032-0</v>
          </cell>
          <cell r="D493" t="str">
            <v>03270078-ME-021-0</v>
          </cell>
          <cell r="E493" t="str">
            <v>中冶赛迪工程技术股份有限公司</v>
          </cell>
          <cell r="F493" t="str">
            <v>新疆八钢南疆钢铁拜城有限公司</v>
          </cell>
          <cell r="G493" t="str">
            <v>八钢南疆转炉、炼钢连铸</v>
          </cell>
          <cell r="H493">
            <v>7899.9921000000004</v>
          </cell>
          <cell r="J493">
            <v>0</v>
          </cell>
          <cell r="K493" t="str">
            <v>文丽琴</v>
          </cell>
          <cell r="L493" t="str">
            <v>内部</v>
          </cell>
          <cell r="M493">
            <v>40739</v>
          </cell>
          <cell r="N493">
            <v>40739</v>
          </cell>
          <cell r="O493">
            <v>40846</v>
          </cell>
          <cell r="P493" t="str">
            <v>预付款30%；到货款30%；调试款30%；质保金10%</v>
          </cell>
          <cell r="Q493">
            <v>7899.9921000000004</v>
          </cell>
          <cell r="R493" t="str">
            <v>已完工</v>
          </cell>
          <cell r="S493" t="str">
            <v>是</v>
          </cell>
          <cell r="T493" t="str">
            <v>已发货</v>
          </cell>
          <cell r="U493">
            <v>41394</v>
          </cell>
          <cell r="V493">
            <v>41759</v>
          </cell>
          <cell r="W493" t="str">
            <v>否</v>
          </cell>
          <cell r="Y493">
            <v>1</v>
          </cell>
          <cell r="Z493">
            <v>7899.9921000000004</v>
          </cell>
          <cell r="AA493">
            <v>7899.9921000000004</v>
          </cell>
          <cell r="AB493">
            <v>1</v>
          </cell>
          <cell r="AC493">
            <v>0</v>
          </cell>
        </row>
        <row r="494">
          <cell r="C494" t="str">
            <v>ZZ20110032-1</v>
          </cell>
          <cell r="D494" t="str">
            <v>03270078-ME-021-6</v>
          </cell>
          <cell r="E494" t="str">
            <v>中冶赛迪工程技术股份有限公司</v>
          </cell>
          <cell r="F494" t="str">
            <v>新疆八钢南疆钢铁拜城有限公司</v>
          </cell>
          <cell r="G494" t="str">
            <v>八钢南疆炼钢连铸增补合同</v>
          </cell>
          <cell r="H494">
            <v>430</v>
          </cell>
          <cell r="J494">
            <v>0</v>
          </cell>
          <cell r="K494" t="str">
            <v>文丽琴</v>
          </cell>
          <cell r="L494" t="str">
            <v>内部</v>
          </cell>
          <cell r="M494">
            <v>41946</v>
          </cell>
          <cell r="N494">
            <v>41946</v>
          </cell>
          <cell r="O494" t="str">
            <v>已交货</v>
          </cell>
          <cell r="P494" t="str">
            <v>预付款10%；进度款20%；到货款30%；调试款30%；质保金10%</v>
          </cell>
          <cell r="Q494">
            <v>430</v>
          </cell>
          <cell r="R494" t="str">
            <v>已完工</v>
          </cell>
          <cell r="S494" t="str">
            <v>是</v>
          </cell>
          <cell r="T494" t="str">
            <v>已发货</v>
          </cell>
          <cell r="W494" t="str">
            <v>否</v>
          </cell>
          <cell r="Y494">
            <v>1</v>
          </cell>
          <cell r="Z494">
            <v>430</v>
          </cell>
          <cell r="AA494">
            <v>430</v>
          </cell>
          <cell r="AB494">
            <v>1</v>
          </cell>
          <cell r="AC494">
            <v>0</v>
          </cell>
        </row>
        <row r="495">
          <cell r="C495" t="str">
            <v>ZZ20110033-0</v>
          </cell>
          <cell r="D495" t="str">
            <v>21790003-ME-003-0</v>
          </cell>
          <cell r="E495" t="str">
            <v>中冶赛迪工程技术股份有限公司</v>
          </cell>
          <cell r="F495" t="str">
            <v>武汉重冶机械成套设备集团有限公司大冶分公司</v>
          </cell>
          <cell r="G495" t="str">
            <v>武汉重冶30t转炉成套</v>
          </cell>
          <cell r="H495">
            <v>776.76300000000003</v>
          </cell>
          <cell r="J495">
            <v>0</v>
          </cell>
          <cell r="K495" t="str">
            <v>文丽琴</v>
          </cell>
          <cell r="L495" t="str">
            <v>内部</v>
          </cell>
          <cell r="M495">
            <v>40760</v>
          </cell>
          <cell r="N495">
            <v>40760</v>
          </cell>
          <cell r="O495">
            <v>40785</v>
          </cell>
          <cell r="P495" t="str">
            <v>预付款30%；到货款30%；调试款30%；质保金10%</v>
          </cell>
          <cell r="Q495">
            <v>776.76300000000003</v>
          </cell>
          <cell r="R495" t="str">
            <v>暂停</v>
          </cell>
          <cell r="S495" t="str">
            <v>否</v>
          </cell>
          <cell r="T495" t="str">
            <v>未发货</v>
          </cell>
          <cell r="U495" t="str">
            <v>-</v>
          </cell>
          <cell r="V495" t="str">
            <v>-</v>
          </cell>
          <cell r="W495" t="str">
            <v>是</v>
          </cell>
          <cell r="X495" t="str">
            <v>未完成</v>
          </cell>
          <cell r="Y495">
            <v>0</v>
          </cell>
          <cell r="Z495">
            <v>233.02889999999999</v>
          </cell>
          <cell r="AA495">
            <v>233.02889999999999</v>
          </cell>
          <cell r="AB495">
            <v>0.3</v>
          </cell>
          <cell r="AC495">
            <v>0</v>
          </cell>
        </row>
        <row r="496">
          <cell r="C496" t="str">
            <v>ZZ20110041-0</v>
          </cell>
          <cell r="D496" t="str">
            <v>11390039-ME-001-0</v>
          </cell>
          <cell r="E496" t="str">
            <v>中冶赛迪工程技术股份有限公司</v>
          </cell>
          <cell r="F496" t="str">
            <v>河北钢铁集团燕山钢铁有限公司</v>
          </cell>
          <cell r="G496" t="str">
            <v>燕钢150T转炉设备</v>
          </cell>
          <cell r="H496">
            <v>1254.9888000000001</v>
          </cell>
          <cell r="J496">
            <v>0</v>
          </cell>
          <cell r="K496" t="str">
            <v>文丽琴</v>
          </cell>
          <cell r="L496" t="str">
            <v>内部</v>
          </cell>
          <cell r="M496">
            <v>40736</v>
          </cell>
          <cell r="N496">
            <v>40736</v>
          </cell>
          <cell r="O496">
            <v>40877</v>
          </cell>
          <cell r="P496" t="str">
            <v>预付款30%；到货款30%；调试款30%；质保金10%</v>
          </cell>
          <cell r="Q496">
            <v>1254.9888000000001</v>
          </cell>
          <cell r="R496" t="str">
            <v>已完工</v>
          </cell>
          <cell r="S496" t="str">
            <v>是</v>
          </cell>
          <cell r="T496" t="str">
            <v>已发货</v>
          </cell>
          <cell r="U496">
            <v>41349</v>
          </cell>
          <cell r="V496">
            <v>41714</v>
          </cell>
          <cell r="W496" t="str">
            <v>否</v>
          </cell>
          <cell r="Y496">
            <v>1</v>
          </cell>
          <cell r="Z496">
            <v>1254.9888000000001</v>
          </cell>
          <cell r="AA496">
            <v>1254.9888000000001</v>
          </cell>
          <cell r="AB496">
            <v>1</v>
          </cell>
          <cell r="AC496">
            <v>0</v>
          </cell>
        </row>
        <row r="497">
          <cell r="C497" t="str">
            <v>ZZ20110044-1</v>
          </cell>
          <cell r="D497" t="str">
            <v>82840031-ME-010-1</v>
          </cell>
          <cell r="E497" t="str">
            <v>中冶赛迪工程技术股份有限公司</v>
          </cell>
          <cell r="F497" t="str">
            <v>陕钢集团汉中钢铁有限责任公司</v>
          </cell>
          <cell r="G497" t="str">
            <v>汉钢高线增补合同</v>
          </cell>
          <cell r="H497">
            <v>500</v>
          </cell>
          <cell r="J497">
            <v>0</v>
          </cell>
          <cell r="K497" t="str">
            <v>文丽琴</v>
          </cell>
          <cell r="L497" t="str">
            <v>内部</v>
          </cell>
          <cell r="M497">
            <v>41949</v>
          </cell>
          <cell r="N497">
            <v>41949</v>
          </cell>
          <cell r="O497" t="str">
            <v>已交货</v>
          </cell>
          <cell r="P497" t="str">
            <v>到货款100%</v>
          </cell>
          <cell r="Q497">
            <v>500</v>
          </cell>
          <cell r="R497" t="str">
            <v>已完工</v>
          </cell>
          <cell r="S497" t="str">
            <v>是</v>
          </cell>
          <cell r="T497" t="str">
            <v>已发货</v>
          </cell>
          <cell r="W497" t="str">
            <v>否</v>
          </cell>
          <cell r="Y497">
            <v>1.0000000002</v>
          </cell>
          <cell r="Z497">
            <v>500.00000010000002</v>
          </cell>
          <cell r="AA497">
            <v>500.00000010000002</v>
          </cell>
          <cell r="AB497">
            <v>1.0000000002</v>
          </cell>
          <cell r="AC497">
            <v>0</v>
          </cell>
        </row>
        <row r="498">
          <cell r="C498" t="str">
            <v>ZZ20110045-0</v>
          </cell>
          <cell r="D498" t="str">
            <v>03270077-ME-029-0</v>
          </cell>
          <cell r="E498" t="str">
            <v>中冶赛迪工程技术股份有限公司</v>
          </cell>
          <cell r="F498" t="str">
            <v>新疆八钢南疆钢铁拜城有限公司</v>
          </cell>
          <cell r="G498" t="str">
            <v>南疆高炉水渣转鼓等</v>
          </cell>
          <cell r="H498">
            <v>1556.4393</v>
          </cell>
          <cell r="J498">
            <v>0</v>
          </cell>
          <cell r="K498" t="str">
            <v>文丽琴</v>
          </cell>
          <cell r="L498" t="str">
            <v>内部</v>
          </cell>
          <cell r="M498">
            <v>40742</v>
          </cell>
          <cell r="N498">
            <v>40742</v>
          </cell>
          <cell r="O498">
            <v>40867</v>
          </cell>
          <cell r="P498" t="str">
            <v>预付款30%；到货款30%；调试款30%；质保金10%</v>
          </cell>
          <cell r="Q498">
            <v>1556.4393</v>
          </cell>
          <cell r="R498" t="str">
            <v>已完工</v>
          </cell>
          <cell r="S498" t="str">
            <v>是</v>
          </cell>
          <cell r="T498" t="str">
            <v>已发货</v>
          </cell>
          <cell r="U498">
            <v>41363</v>
          </cell>
          <cell r="V498">
            <v>41759</v>
          </cell>
          <cell r="W498" t="str">
            <v>否</v>
          </cell>
          <cell r="Y498">
            <v>1</v>
          </cell>
          <cell r="Z498">
            <v>1556.4393</v>
          </cell>
          <cell r="AA498">
            <v>1556.4393</v>
          </cell>
          <cell r="AB498">
            <v>1</v>
          </cell>
          <cell r="AC498">
            <v>0</v>
          </cell>
        </row>
        <row r="499">
          <cell r="C499" t="str">
            <v>ZZ20110052-0</v>
          </cell>
          <cell r="D499" t="str">
            <v>82840031-ME-016-0</v>
          </cell>
          <cell r="E499" t="str">
            <v>中冶赛迪工程技术股份有限公司</v>
          </cell>
          <cell r="F499" t="str">
            <v>陕钢集团汉中钢铁有限责任公司</v>
          </cell>
          <cell r="G499" t="str">
            <v>汉钢高线风冷设备</v>
          </cell>
          <cell r="H499">
            <v>1149.9929999999999</v>
          </cell>
          <cell r="J499">
            <v>0</v>
          </cell>
          <cell r="K499" t="str">
            <v>文丽琴</v>
          </cell>
          <cell r="L499" t="str">
            <v>内部</v>
          </cell>
          <cell r="M499">
            <v>40763</v>
          </cell>
          <cell r="N499">
            <v>40763</v>
          </cell>
          <cell r="O499">
            <v>40892</v>
          </cell>
          <cell r="P499" t="str">
            <v>预付款10%；到货款50%；冷试款15%；热试款15%；质保金10%</v>
          </cell>
          <cell r="Q499">
            <v>1149.9929999999999</v>
          </cell>
          <cell r="R499" t="str">
            <v>已完工</v>
          </cell>
          <cell r="S499" t="str">
            <v>是</v>
          </cell>
          <cell r="T499" t="str">
            <v>已发货</v>
          </cell>
          <cell r="U499" t="str">
            <v>-</v>
          </cell>
          <cell r="V499">
            <v>41638</v>
          </cell>
          <cell r="W499" t="str">
            <v>否</v>
          </cell>
          <cell r="Y499">
            <v>1</v>
          </cell>
          <cell r="Z499">
            <v>1149.9929999999999</v>
          </cell>
          <cell r="AA499">
            <v>1149.9929999999999</v>
          </cell>
          <cell r="AB499">
            <v>1</v>
          </cell>
          <cell r="AC499">
            <v>0</v>
          </cell>
        </row>
        <row r="500">
          <cell r="C500" t="str">
            <v>ZZ20110057-0</v>
          </cell>
          <cell r="D500" t="str">
            <v>82840011-ME-028-1</v>
          </cell>
          <cell r="E500" t="str">
            <v>中冶赛迪工程技术股份有限公司</v>
          </cell>
          <cell r="F500" t="str">
            <v>陕钢集团汉中钢铁有限责任公司</v>
          </cell>
          <cell r="G500" t="str">
            <v>汉钢炼钢项目补充设备</v>
          </cell>
          <cell r="H500">
            <v>11.481</v>
          </cell>
          <cell r="J500">
            <v>0</v>
          </cell>
          <cell r="K500" t="str">
            <v>文丽琴</v>
          </cell>
          <cell r="L500" t="str">
            <v>内部</v>
          </cell>
          <cell r="M500">
            <v>40988</v>
          </cell>
          <cell r="N500">
            <v>40988</v>
          </cell>
          <cell r="O500" t="str">
            <v>已交货</v>
          </cell>
          <cell r="P500" t="str">
            <v>预付款10%；进度款20%；到货款30%；调试款30%；质保金10%</v>
          </cell>
          <cell r="Q500">
            <v>11.481</v>
          </cell>
          <cell r="R500" t="str">
            <v>已完工</v>
          </cell>
          <cell r="S500" t="str">
            <v>是</v>
          </cell>
          <cell r="T500" t="str">
            <v>已发货</v>
          </cell>
          <cell r="U500" t="str">
            <v>-</v>
          </cell>
          <cell r="V500">
            <v>41638</v>
          </cell>
          <cell r="W500" t="str">
            <v>否</v>
          </cell>
          <cell r="Y500">
            <v>1</v>
          </cell>
          <cell r="Z500">
            <v>11.481</v>
          </cell>
          <cell r="AA500">
            <v>11.481</v>
          </cell>
          <cell r="AB500">
            <v>1</v>
          </cell>
          <cell r="AC500">
            <v>0</v>
          </cell>
        </row>
        <row r="501">
          <cell r="C501" t="str">
            <v>ZZ20110059-0</v>
          </cell>
          <cell r="D501" t="str">
            <v>00510124-ME-001-0</v>
          </cell>
          <cell r="E501" t="str">
            <v>中冶赛迪工程技术股份有限公司</v>
          </cell>
          <cell r="F501" t="str">
            <v>重庆钢铁股份有限公司</v>
          </cell>
          <cell r="G501" t="str">
            <v>重钢结晶器液压振动备件</v>
          </cell>
          <cell r="H501">
            <v>139.22999999999999</v>
          </cell>
          <cell r="J501">
            <v>0</v>
          </cell>
          <cell r="K501" t="str">
            <v>文丽琴</v>
          </cell>
          <cell r="L501" t="str">
            <v>内部</v>
          </cell>
          <cell r="M501">
            <v>40862</v>
          </cell>
          <cell r="N501">
            <v>40862</v>
          </cell>
          <cell r="O501">
            <v>40938</v>
          </cell>
          <cell r="P501" t="str">
            <v>预付款30%；到货款30%；调试款30%；质保金10%</v>
          </cell>
          <cell r="Q501">
            <v>139.22999999999999</v>
          </cell>
          <cell r="R501" t="str">
            <v>已完工</v>
          </cell>
          <cell r="S501" t="str">
            <v>是</v>
          </cell>
          <cell r="T501" t="str">
            <v>已发货</v>
          </cell>
          <cell r="U501">
            <v>41223</v>
          </cell>
          <cell r="V501">
            <v>41588</v>
          </cell>
          <cell r="W501" t="str">
            <v>否</v>
          </cell>
          <cell r="Y501">
            <v>1</v>
          </cell>
          <cell r="Z501">
            <v>139.22999999999999</v>
          </cell>
          <cell r="AA501">
            <v>139.22999999999999</v>
          </cell>
          <cell r="AB501">
            <v>1</v>
          </cell>
          <cell r="AC501">
            <v>0</v>
          </cell>
        </row>
        <row r="502">
          <cell r="C502" t="str">
            <v>ZZ20110062-0</v>
          </cell>
          <cell r="D502" t="str">
            <v>82840031-ME-030-0</v>
          </cell>
          <cell r="E502" t="str">
            <v>中冶赛迪工程技术股份有限公司</v>
          </cell>
          <cell r="F502" t="str">
            <v>陕钢集团汉中钢铁有限责任公司</v>
          </cell>
          <cell r="G502" t="str">
            <v>汉钢加热炉前后辊道非标设备</v>
          </cell>
          <cell r="H502">
            <v>548.73</v>
          </cell>
          <cell r="J502">
            <v>0</v>
          </cell>
          <cell r="K502" t="str">
            <v>文丽琴</v>
          </cell>
          <cell r="L502" t="str">
            <v>内部</v>
          </cell>
          <cell r="M502">
            <v>40788</v>
          </cell>
          <cell r="N502">
            <v>40788</v>
          </cell>
          <cell r="O502">
            <v>40857</v>
          </cell>
          <cell r="P502" t="str">
            <v>预付款10%；到货款50%；冷试款15%；热试款15%；质保金10%</v>
          </cell>
          <cell r="Q502">
            <v>548.73</v>
          </cell>
          <cell r="R502" t="str">
            <v>已完工</v>
          </cell>
          <cell r="S502" t="str">
            <v>是</v>
          </cell>
          <cell r="T502" t="str">
            <v>已发货</v>
          </cell>
          <cell r="U502" t="str">
            <v>-</v>
          </cell>
          <cell r="V502">
            <v>41638</v>
          </cell>
          <cell r="W502" t="str">
            <v>否</v>
          </cell>
          <cell r="Y502">
            <v>1</v>
          </cell>
          <cell r="Z502">
            <v>548.73</v>
          </cell>
          <cell r="AA502">
            <v>548.73</v>
          </cell>
          <cell r="AB502">
            <v>1</v>
          </cell>
          <cell r="AC502">
            <v>0</v>
          </cell>
        </row>
        <row r="503">
          <cell r="C503" t="str">
            <v>ZZ20110066-0</v>
          </cell>
          <cell r="D503" t="str">
            <v>11000040-ME-013-0</v>
          </cell>
          <cell r="E503" t="str">
            <v>中冶赛迪工程技术股份有限公司</v>
          </cell>
          <cell r="F503" t="str">
            <v>威远钢铁有限公司</v>
          </cell>
          <cell r="G503" t="str">
            <v>威钢短应力轧机</v>
          </cell>
          <cell r="H503">
            <v>2003.9760000000001</v>
          </cell>
          <cell r="J503">
            <v>0</v>
          </cell>
          <cell r="K503" t="str">
            <v>文丽琴</v>
          </cell>
          <cell r="L503" t="str">
            <v>内部</v>
          </cell>
          <cell r="M503">
            <v>40857</v>
          </cell>
          <cell r="N503">
            <v>40857</v>
          </cell>
          <cell r="O503">
            <v>40622</v>
          </cell>
          <cell r="P503" t="str">
            <v>预付款10%；进度款20%；到货款30%；调试款30%；质保金10%</v>
          </cell>
          <cell r="Q503">
            <v>2003.9760000000001</v>
          </cell>
          <cell r="R503" t="str">
            <v>已完工</v>
          </cell>
          <cell r="S503" t="str">
            <v>是</v>
          </cell>
          <cell r="T503" t="str">
            <v>2012-6-19/2012-12-12</v>
          </cell>
          <cell r="U503" t="str">
            <v>中棒12-11-6
高线13-6-20
小棒13-2-1</v>
          </cell>
          <cell r="V503">
            <v>42003</v>
          </cell>
          <cell r="W503" t="str">
            <v>否</v>
          </cell>
          <cell r="Y503">
            <v>1</v>
          </cell>
          <cell r="Z503">
            <v>2003.9760000000001</v>
          </cell>
          <cell r="AA503">
            <v>2003.9760000000001</v>
          </cell>
          <cell r="AB503">
            <v>1</v>
          </cell>
          <cell r="AC503">
            <v>0</v>
          </cell>
        </row>
        <row r="504">
          <cell r="C504" t="str">
            <v>ZZ20110067-0</v>
          </cell>
          <cell r="D504" t="str">
            <v>04100006-ME-006-0</v>
          </cell>
          <cell r="E504" t="str">
            <v>中冶赛迪上海工程技术有限公司</v>
          </cell>
          <cell r="F504" t="str">
            <v>江苏克洛德科技有限公司</v>
          </cell>
          <cell r="G504" t="str">
            <v>森特1450mm单机架可逆式冷轧项目</v>
          </cell>
          <cell r="H504">
            <v>1338.48</v>
          </cell>
          <cell r="J504">
            <v>0</v>
          </cell>
          <cell r="K504" t="str">
            <v>文丽琴</v>
          </cell>
          <cell r="L504" t="str">
            <v>内部</v>
          </cell>
          <cell r="M504">
            <v>40829</v>
          </cell>
          <cell r="N504">
            <v>40829</v>
          </cell>
          <cell r="O504">
            <v>40998</v>
          </cell>
          <cell r="P504" t="str">
            <v>预付款20%；发货款40%；调试款20%；投产款10%；质保金10%</v>
          </cell>
          <cell r="Q504">
            <v>1338.48</v>
          </cell>
          <cell r="R504" t="str">
            <v>已完工</v>
          </cell>
          <cell r="S504" t="str">
            <v>是</v>
          </cell>
          <cell r="T504">
            <v>41518</v>
          </cell>
          <cell r="U504">
            <v>41850</v>
          </cell>
          <cell r="V504">
            <v>42215</v>
          </cell>
          <cell r="W504" t="str">
            <v>否</v>
          </cell>
          <cell r="Y504">
            <v>1</v>
          </cell>
          <cell r="Z504">
            <v>1338.48</v>
          </cell>
          <cell r="AA504">
            <v>1285.6167</v>
          </cell>
          <cell r="AB504">
            <v>0.96050497579343697</v>
          </cell>
          <cell r="AC504">
            <v>52.863300000000002</v>
          </cell>
        </row>
        <row r="505">
          <cell r="C505" t="str">
            <v>ZZ20110069-1</v>
          </cell>
          <cell r="D505" t="str">
            <v>00810003-ME-006-1</v>
          </cell>
          <cell r="E505" t="str">
            <v>中冶赛迪工程技术股份有限公司</v>
          </cell>
          <cell r="F505" t="str">
            <v>山东新青路钢板有限公司</v>
          </cell>
          <cell r="G505" t="str">
            <v>山东新青路冷轧项目补充铭牌</v>
          </cell>
          <cell r="H505">
            <v>0.79559999999999997</v>
          </cell>
          <cell r="J505">
            <v>0</v>
          </cell>
          <cell r="K505" t="str">
            <v>文丽琴</v>
          </cell>
          <cell r="L505" t="str">
            <v>内部</v>
          </cell>
          <cell r="M505">
            <v>40916</v>
          </cell>
          <cell r="N505">
            <v>40916</v>
          </cell>
          <cell r="O505">
            <v>41253</v>
          </cell>
          <cell r="P505" t="str">
            <v>到货款100%</v>
          </cell>
          <cell r="Q505">
            <v>0.79559999999999997</v>
          </cell>
          <cell r="R505" t="str">
            <v>已完工</v>
          </cell>
          <cell r="S505" t="str">
            <v>是</v>
          </cell>
          <cell r="T505" t="str">
            <v>已发货</v>
          </cell>
          <cell r="U505" t="str">
            <v>-</v>
          </cell>
          <cell r="V505" t="str">
            <v>-</v>
          </cell>
          <cell r="W505" t="str">
            <v>否</v>
          </cell>
          <cell r="Y505">
            <v>1</v>
          </cell>
          <cell r="Z505">
            <v>0.79559999999999997</v>
          </cell>
          <cell r="AA505">
            <v>0.79559999999999997</v>
          </cell>
          <cell r="AB505">
            <v>1</v>
          </cell>
          <cell r="AC505">
            <v>0</v>
          </cell>
        </row>
        <row r="506">
          <cell r="C506" t="str">
            <v>ZZ20120002-0</v>
          </cell>
          <cell r="D506" t="str">
            <v>11000037-ME-010-0</v>
          </cell>
          <cell r="E506" t="str">
            <v>中冶赛迪工程技术股份有限公司</v>
          </cell>
          <cell r="F506" t="str">
            <v>威远钢铁有限公司</v>
          </cell>
          <cell r="G506" t="str">
            <v>威钢KR脱硫、转炉氧枪及转炉非标设备</v>
          </cell>
          <cell r="H506">
            <v>1274.1300000000001</v>
          </cell>
          <cell r="J506">
            <v>0</v>
          </cell>
          <cell r="K506" t="str">
            <v>文丽琴</v>
          </cell>
          <cell r="L506" t="str">
            <v>内部</v>
          </cell>
          <cell r="M506">
            <v>40855</v>
          </cell>
          <cell r="N506">
            <v>40855</v>
          </cell>
          <cell r="O506">
            <v>40957</v>
          </cell>
          <cell r="P506" t="str">
            <v>预付款10%；进度款20%；到货款30%；调试款30%；质保金10%</v>
          </cell>
          <cell r="Q506">
            <v>1274.1300000000001</v>
          </cell>
          <cell r="R506" t="str">
            <v>已完工</v>
          </cell>
          <cell r="S506" t="str">
            <v>是</v>
          </cell>
          <cell r="T506" t="str">
            <v>2012-6/2012-12</v>
          </cell>
          <cell r="U506">
            <v>41284</v>
          </cell>
          <cell r="V506">
            <v>41649</v>
          </cell>
          <cell r="W506" t="str">
            <v>否</v>
          </cell>
          <cell r="Y506">
            <v>1</v>
          </cell>
          <cell r="Z506">
            <v>1274.1300000000001</v>
          </cell>
          <cell r="AA506">
            <v>1274.1300000000001</v>
          </cell>
          <cell r="AB506">
            <v>1</v>
          </cell>
          <cell r="AC506">
            <v>0</v>
          </cell>
        </row>
        <row r="507">
          <cell r="C507" t="str">
            <v>ZZ20120004-0</v>
          </cell>
          <cell r="D507" t="str">
            <v>03270078-ME-021-1</v>
          </cell>
          <cell r="E507" t="str">
            <v>中冶赛迪工程技术股份有限公司</v>
          </cell>
          <cell r="F507" t="str">
            <v>新疆八钢南疆钢铁拜城有限公司</v>
          </cell>
          <cell r="G507" t="str">
            <v>南疆炼钢连铸项目补充设备</v>
          </cell>
          <cell r="H507">
            <v>238.68</v>
          </cell>
          <cell r="J507">
            <v>0</v>
          </cell>
          <cell r="K507" t="str">
            <v>文丽琴</v>
          </cell>
          <cell r="L507" t="str">
            <v>内部</v>
          </cell>
          <cell r="M507">
            <v>40968</v>
          </cell>
          <cell r="N507">
            <v>40968</v>
          </cell>
          <cell r="O507">
            <v>40988</v>
          </cell>
          <cell r="P507" t="str">
            <v>预付款10%；进度款20%；到货款30%；调试款30%；质保金10%</v>
          </cell>
          <cell r="Q507">
            <v>238.68</v>
          </cell>
          <cell r="R507" t="str">
            <v>已完工</v>
          </cell>
          <cell r="S507" t="str">
            <v>是</v>
          </cell>
          <cell r="T507" t="str">
            <v>已发货</v>
          </cell>
          <cell r="U507">
            <v>41363</v>
          </cell>
          <cell r="V507">
            <v>41728</v>
          </cell>
          <cell r="W507" t="str">
            <v>否</v>
          </cell>
          <cell r="Y507">
            <v>1</v>
          </cell>
          <cell r="Z507">
            <v>238.68</v>
          </cell>
          <cell r="AA507">
            <v>238.68</v>
          </cell>
          <cell r="AB507">
            <v>1</v>
          </cell>
          <cell r="AC507">
            <v>0</v>
          </cell>
        </row>
        <row r="508">
          <cell r="C508" t="str">
            <v>ZZ20120005-0</v>
          </cell>
          <cell r="D508" t="str">
            <v>11000036-ME-026-0</v>
          </cell>
          <cell r="E508" t="str">
            <v>中冶赛迪工程技术股份有限公司</v>
          </cell>
          <cell r="F508" t="str">
            <v>成渝钒钛科技有限公司</v>
          </cell>
          <cell r="G508" t="str">
            <v>威钢高炉炼铁非标设备</v>
          </cell>
          <cell r="H508">
            <v>989.82</v>
          </cell>
          <cell r="J508">
            <v>0</v>
          </cell>
          <cell r="K508" t="str">
            <v>文丽琴</v>
          </cell>
          <cell r="L508" t="str">
            <v>内部</v>
          </cell>
          <cell r="M508">
            <v>40973</v>
          </cell>
          <cell r="N508">
            <v>40973</v>
          </cell>
          <cell r="O508">
            <v>40999</v>
          </cell>
          <cell r="P508" t="str">
            <v>预付款15%；进度款15%；到货款30%；调试款30%；质保金10%</v>
          </cell>
          <cell r="Q508">
            <v>989.82</v>
          </cell>
          <cell r="R508" t="str">
            <v>已完工</v>
          </cell>
          <cell r="S508" t="str">
            <v>是</v>
          </cell>
          <cell r="T508" t="str">
            <v>2012-4/2012-12</v>
          </cell>
          <cell r="U508">
            <v>41180</v>
          </cell>
          <cell r="V508">
            <v>41545</v>
          </cell>
          <cell r="W508" t="str">
            <v>否</v>
          </cell>
          <cell r="Y508">
            <v>1</v>
          </cell>
          <cell r="Z508">
            <v>989.82</v>
          </cell>
          <cell r="AA508">
            <v>989.82</v>
          </cell>
          <cell r="AB508">
            <v>1</v>
          </cell>
          <cell r="AC508">
            <v>0</v>
          </cell>
        </row>
        <row r="509">
          <cell r="C509" t="str">
            <v>ZZ20120008-0</v>
          </cell>
          <cell r="D509" t="str">
            <v>11000037-ME-009-0</v>
          </cell>
          <cell r="E509" t="str">
            <v>中冶赛迪工程技术股份有限公司</v>
          </cell>
          <cell r="F509" t="str">
            <v>威远钢铁有限公司</v>
          </cell>
          <cell r="G509" t="str">
            <v>威钢连铸设备项目</v>
          </cell>
          <cell r="H509">
            <v>3669.0030000000002</v>
          </cell>
          <cell r="J509">
            <v>0</v>
          </cell>
          <cell r="K509" t="str">
            <v>文丽琴</v>
          </cell>
          <cell r="L509" t="str">
            <v>内部</v>
          </cell>
          <cell r="M509">
            <v>40926</v>
          </cell>
          <cell r="N509">
            <v>40926</v>
          </cell>
          <cell r="O509">
            <v>41019</v>
          </cell>
          <cell r="P509" t="str">
            <v>预付款10%；进度款20%；到货款30%；调试款30%；质保金10%</v>
          </cell>
          <cell r="Q509">
            <v>3669.0030000000002</v>
          </cell>
          <cell r="R509" t="str">
            <v>已完工</v>
          </cell>
          <cell r="S509" t="str">
            <v>是</v>
          </cell>
          <cell r="T509" t="str">
            <v>2012-7/2012-12</v>
          </cell>
          <cell r="U509">
            <v>41527</v>
          </cell>
          <cell r="V509">
            <v>41892</v>
          </cell>
          <cell r="W509" t="str">
            <v>否</v>
          </cell>
          <cell r="Y509">
            <v>1</v>
          </cell>
          <cell r="Z509">
            <v>3669.0030000000002</v>
          </cell>
          <cell r="AA509">
            <v>3669.0030000000002</v>
          </cell>
          <cell r="AB509">
            <v>1</v>
          </cell>
          <cell r="AC509">
            <v>0</v>
          </cell>
        </row>
        <row r="510">
          <cell r="C510" t="str">
            <v>ZZ20120010-0</v>
          </cell>
          <cell r="D510" t="str">
            <v>00590015-ME-009-0</v>
          </cell>
          <cell r="E510" t="str">
            <v>中冶赛迪工程技术股份有限公司</v>
          </cell>
          <cell r="F510" t="str">
            <v>济南钢铁股份有限公司</v>
          </cell>
          <cell r="G510" t="str">
            <v>济钢1700热轧弯窜装置设备</v>
          </cell>
          <cell r="H510">
            <v>708.4452</v>
          </cell>
          <cell r="J510">
            <v>0</v>
          </cell>
          <cell r="K510" t="str">
            <v>文丽琴</v>
          </cell>
          <cell r="L510" t="str">
            <v>内部</v>
          </cell>
          <cell r="M510">
            <v>40891</v>
          </cell>
          <cell r="N510">
            <v>40891</v>
          </cell>
          <cell r="O510">
            <v>41182</v>
          </cell>
          <cell r="P510" t="str">
            <v>预付款10%；进度款20%；到货款30%；调试款30%；质保金10%</v>
          </cell>
          <cell r="Q510">
            <v>704.99519999999995</v>
          </cell>
          <cell r="R510" t="str">
            <v>已完工</v>
          </cell>
          <cell r="S510" t="str">
            <v>是</v>
          </cell>
          <cell r="T510" t="str">
            <v>已发货</v>
          </cell>
          <cell r="U510">
            <v>41180</v>
          </cell>
          <cell r="V510">
            <v>41545</v>
          </cell>
          <cell r="W510" t="str">
            <v>否</v>
          </cell>
          <cell r="Y510">
            <v>1</v>
          </cell>
          <cell r="Z510">
            <v>708.4452</v>
          </cell>
          <cell r="AA510">
            <v>708.4452</v>
          </cell>
          <cell r="AB510">
            <v>1</v>
          </cell>
          <cell r="AC510">
            <v>0</v>
          </cell>
        </row>
        <row r="511">
          <cell r="C511" t="str">
            <v>ZZ20120011-0</v>
          </cell>
          <cell r="D511" t="str">
            <v>11000037-ME-079-0</v>
          </cell>
          <cell r="E511" t="str">
            <v>中冶赛迪工程技术股份有限公司</v>
          </cell>
          <cell r="F511" t="str">
            <v>威远钢铁有限公司</v>
          </cell>
          <cell r="G511" t="str">
            <v>威钢转炉吊挂及托圈挡座</v>
          </cell>
          <cell r="H511">
            <v>208.96199999999999</v>
          </cell>
          <cell r="J511">
            <v>0</v>
          </cell>
          <cell r="K511" t="str">
            <v>文丽琴</v>
          </cell>
          <cell r="L511" t="str">
            <v>内部</v>
          </cell>
          <cell r="M511">
            <v>40903</v>
          </cell>
          <cell r="N511">
            <v>40903</v>
          </cell>
          <cell r="O511">
            <v>41044</v>
          </cell>
          <cell r="P511" t="str">
            <v>预付款10%；进度款20%；到货款30%；调试款30%；质保金10%</v>
          </cell>
          <cell r="Q511">
            <v>208.96199999999999</v>
          </cell>
          <cell r="R511" t="str">
            <v>已完工</v>
          </cell>
          <cell r="S511" t="str">
            <v>是</v>
          </cell>
          <cell r="T511">
            <v>41130</v>
          </cell>
          <cell r="U511">
            <v>41284</v>
          </cell>
          <cell r="V511">
            <v>41649</v>
          </cell>
          <cell r="W511" t="str">
            <v>否</v>
          </cell>
          <cell r="Y511">
            <v>1</v>
          </cell>
          <cell r="Z511">
            <v>208.96199999999999</v>
          </cell>
          <cell r="AA511">
            <v>208.96199999999999</v>
          </cell>
          <cell r="AB511">
            <v>1</v>
          </cell>
          <cell r="AC511">
            <v>0</v>
          </cell>
        </row>
        <row r="512">
          <cell r="C512" t="str">
            <v>ZZ20120012-0</v>
          </cell>
          <cell r="D512" t="str">
            <v>00680009-ME-026-0</v>
          </cell>
          <cell r="E512" t="str">
            <v>中冶赛迪工程技术股份有限公司</v>
          </cell>
          <cell r="F512" t="str">
            <v>五矿营口中板有限责任公司</v>
          </cell>
          <cell r="G512" t="str">
            <v>营口板坯连铸项目</v>
          </cell>
          <cell r="H512">
            <v>1722.825</v>
          </cell>
          <cell r="J512">
            <v>0</v>
          </cell>
          <cell r="K512" t="str">
            <v>文丽琴</v>
          </cell>
          <cell r="L512" t="str">
            <v>内部</v>
          </cell>
          <cell r="M512">
            <v>40907</v>
          </cell>
          <cell r="N512">
            <v>40907</v>
          </cell>
          <cell r="O512">
            <v>41014</v>
          </cell>
          <cell r="P512" t="str">
            <v>预付款10%；进度款20%；到货款30%；调试款30%；质保金10%</v>
          </cell>
          <cell r="Q512">
            <v>1722.825</v>
          </cell>
          <cell r="R512" t="str">
            <v>已完工</v>
          </cell>
          <cell r="S512" t="str">
            <v>是</v>
          </cell>
          <cell r="T512" t="str">
            <v>已发货</v>
          </cell>
          <cell r="U512">
            <v>41284</v>
          </cell>
          <cell r="V512">
            <v>41649</v>
          </cell>
          <cell r="W512" t="str">
            <v>否</v>
          </cell>
          <cell r="Y512">
            <v>1</v>
          </cell>
          <cell r="Z512">
            <v>1722.825</v>
          </cell>
          <cell r="AA512">
            <v>1722.825</v>
          </cell>
          <cell r="AB512">
            <v>1</v>
          </cell>
          <cell r="AC512">
            <v>0</v>
          </cell>
        </row>
        <row r="513">
          <cell r="C513" t="str">
            <v>ZZ20120015-0</v>
          </cell>
          <cell r="D513" t="str">
            <v>11000040-ME-018-0</v>
          </cell>
          <cell r="E513" t="str">
            <v>中冶赛迪工程技术股份有限公司</v>
          </cell>
          <cell r="F513" t="str">
            <v>威远钢铁有限公司</v>
          </cell>
          <cell r="G513" t="str">
            <v>威钢轧钢中棒冷床等非标设备</v>
          </cell>
          <cell r="H513">
            <v>4083.3</v>
          </cell>
          <cell r="J513">
            <v>0</v>
          </cell>
          <cell r="K513" t="str">
            <v>文丽琴</v>
          </cell>
          <cell r="L513" t="str">
            <v>内部</v>
          </cell>
          <cell r="M513">
            <v>40945</v>
          </cell>
          <cell r="N513">
            <v>40945</v>
          </cell>
          <cell r="O513" t="str">
            <v>12-5-1至12-7-30</v>
          </cell>
          <cell r="P513" t="str">
            <v>预付款10%；进度款20%；到货款30%；调试款30%；质保金10%</v>
          </cell>
          <cell r="Q513">
            <v>4083.3</v>
          </cell>
          <cell r="R513" t="str">
            <v>已完工</v>
          </cell>
          <cell r="S513" t="str">
            <v>是</v>
          </cell>
          <cell r="T513" t="str">
            <v>2012-7/2012-12</v>
          </cell>
          <cell r="U513">
            <v>41219</v>
          </cell>
          <cell r="V513">
            <v>41638</v>
          </cell>
          <cell r="W513" t="str">
            <v>否</v>
          </cell>
          <cell r="Y513">
            <v>1</v>
          </cell>
          <cell r="Z513">
            <v>4083.3</v>
          </cell>
          <cell r="AA513">
            <v>4083.3</v>
          </cell>
          <cell r="AB513">
            <v>1</v>
          </cell>
          <cell r="AC513">
            <v>0</v>
          </cell>
        </row>
        <row r="514">
          <cell r="C514" t="str">
            <v>ZZ20120015-1</v>
          </cell>
          <cell r="D514" t="str">
            <v>11000040-ME-018-1</v>
          </cell>
          <cell r="E514" t="str">
            <v>中冶赛迪工程技术股份有限公司</v>
          </cell>
          <cell r="F514" t="str">
            <v>成渝钒钛科技有限公司</v>
          </cell>
          <cell r="G514" t="str">
            <v>威钢轧钢中棒冷床等非标设备</v>
          </cell>
          <cell r="H514">
            <v>354.53339999999997</v>
          </cell>
          <cell r="J514">
            <v>0</v>
          </cell>
          <cell r="K514" t="str">
            <v>文丽琴</v>
          </cell>
          <cell r="L514" t="str">
            <v>内部</v>
          </cell>
          <cell r="M514">
            <v>41110</v>
          </cell>
          <cell r="N514">
            <v>41110</v>
          </cell>
          <cell r="O514">
            <v>41182</v>
          </cell>
          <cell r="P514" t="str">
            <v>预付款10%；进度款20%；到货款30%；调试款30%；质保金10%</v>
          </cell>
          <cell r="Q514">
            <v>354.53339999999997</v>
          </cell>
          <cell r="R514" t="str">
            <v>已完工</v>
          </cell>
          <cell r="S514" t="str">
            <v>是</v>
          </cell>
          <cell r="T514">
            <v>41244</v>
          </cell>
          <cell r="U514">
            <v>41219</v>
          </cell>
          <cell r="V514">
            <v>41638</v>
          </cell>
          <cell r="W514" t="str">
            <v>否</v>
          </cell>
          <cell r="Y514">
            <v>1</v>
          </cell>
          <cell r="Z514">
            <v>354.53339999999997</v>
          </cell>
          <cell r="AA514">
            <v>354.5333996</v>
          </cell>
          <cell r="AB514">
            <v>0.99999999887175695</v>
          </cell>
          <cell r="AC514">
            <v>3.9999997625273002E-7</v>
          </cell>
        </row>
        <row r="515">
          <cell r="C515" t="str">
            <v>ZZ20120016-0</v>
          </cell>
          <cell r="D515" t="str">
            <v>03270018-ME-002-0</v>
          </cell>
          <cell r="E515" t="str">
            <v>中冶赛迪电气技术有限公司重庆分公司</v>
          </cell>
          <cell r="F515" t="str">
            <v>宝钢集团新疆八一钢铁有限公司</v>
          </cell>
          <cell r="G515" t="str">
            <v>八钢1750热轧层流冷却No.5~No.7</v>
          </cell>
          <cell r="H515">
            <v>92.827799999999996</v>
          </cell>
          <cell r="J515">
            <v>0</v>
          </cell>
          <cell r="K515" t="str">
            <v>文丽琴</v>
          </cell>
          <cell r="L515" t="str">
            <v>内部</v>
          </cell>
          <cell r="M515">
            <v>40966</v>
          </cell>
          <cell r="N515">
            <v>40966</v>
          </cell>
          <cell r="O515">
            <v>41024</v>
          </cell>
          <cell r="P515" t="str">
            <v>预付款50%；到货款30%；调试款15%；质保金5%</v>
          </cell>
          <cell r="Q515">
            <v>92.827799999999996</v>
          </cell>
          <cell r="R515" t="str">
            <v>已完工</v>
          </cell>
          <cell r="S515" t="str">
            <v>是</v>
          </cell>
          <cell r="T515" t="str">
            <v>已发货</v>
          </cell>
          <cell r="U515">
            <v>41328</v>
          </cell>
          <cell r="V515">
            <v>41693</v>
          </cell>
          <cell r="W515" t="str">
            <v>否</v>
          </cell>
          <cell r="Y515">
            <v>1</v>
          </cell>
          <cell r="Z515">
            <v>92.827799999999996</v>
          </cell>
          <cell r="AA515">
            <v>92.827799999999996</v>
          </cell>
          <cell r="AB515">
            <v>1</v>
          </cell>
          <cell r="AC515">
            <v>0</v>
          </cell>
        </row>
        <row r="516">
          <cell r="C516" t="str">
            <v>ZZ20120016-1</v>
          </cell>
          <cell r="D516" t="str">
            <v>90270094-ME-001-0</v>
          </cell>
          <cell r="E516" t="str">
            <v>重庆赛迪冶炼装备系统集成工程技术研究中心有限公司</v>
          </cell>
          <cell r="F516" t="str">
            <v>宝钢集团新疆八一钢铁有限公司</v>
          </cell>
          <cell r="G516" t="str">
            <v>八钢1750热轧层流冷却No.5~No.7项目补充设备</v>
          </cell>
          <cell r="H516">
            <v>7.02</v>
          </cell>
          <cell r="J516">
            <v>0</v>
          </cell>
          <cell r="K516" t="str">
            <v>文丽琴</v>
          </cell>
          <cell r="L516" t="str">
            <v>内部</v>
          </cell>
          <cell r="M516">
            <v>41262</v>
          </cell>
          <cell r="N516">
            <v>41262</v>
          </cell>
          <cell r="O516" t="str">
            <v>已交货</v>
          </cell>
          <cell r="P516" t="str">
            <v>到货款60%；调试款30%；质保金10%</v>
          </cell>
          <cell r="Q516">
            <v>7.02</v>
          </cell>
          <cell r="R516" t="str">
            <v>已完工</v>
          </cell>
          <cell r="S516" t="str">
            <v>是</v>
          </cell>
          <cell r="T516" t="str">
            <v>已发货</v>
          </cell>
          <cell r="U516" t="str">
            <v>-</v>
          </cell>
          <cell r="V516" t="str">
            <v>-</v>
          </cell>
          <cell r="W516" t="str">
            <v>否</v>
          </cell>
          <cell r="Y516">
            <v>1</v>
          </cell>
          <cell r="Z516">
            <v>7.02</v>
          </cell>
          <cell r="AA516">
            <v>7.02</v>
          </cell>
          <cell r="AB516">
            <v>1</v>
          </cell>
          <cell r="AC516">
            <v>0</v>
          </cell>
        </row>
        <row r="517">
          <cell r="C517" t="str">
            <v>ZZ20120017-0</v>
          </cell>
          <cell r="D517" t="str">
            <v>03270077-ME-062-1</v>
          </cell>
          <cell r="E517" t="str">
            <v>中冶赛迪工程技术股份有限公司</v>
          </cell>
          <cell r="F517" t="str">
            <v>新疆八钢南疆钢铁拜城有限公司</v>
          </cell>
          <cell r="G517" t="str">
            <v>南疆高炉非标钢结构补充件</v>
          </cell>
          <cell r="H517">
            <v>253.5624</v>
          </cell>
          <cell r="J517">
            <v>0</v>
          </cell>
          <cell r="K517" t="str">
            <v>文丽琴</v>
          </cell>
          <cell r="L517" t="str">
            <v>内部</v>
          </cell>
          <cell r="M517">
            <v>40973</v>
          </cell>
          <cell r="N517">
            <v>40973</v>
          </cell>
          <cell r="O517">
            <v>40993</v>
          </cell>
          <cell r="P517" t="str">
            <v>预付款30%；到货款30%；调试款30%；质保金10%</v>
          </cell>
          <cell r="Q517">
            <v>253.5624</v>
          </cell>
          <cell r="R517" t="str">
            <v>已完工</v>
          </cell>
          <cell r="S517" t="str">
            <v>是</v>
          </cell>
          <cell r="T517" t="str">
            <v>已发货</v>
          </cell>
          <cell r="U517">
            <v>41409</v>
          </cell>
          <cell r="V517">
            <v>41774</v>
          </cell>
          <cell r="W517" t="str">
            <v>否</v>
          </cell>
          <cell r="Y517">
            <v>1</v>
          </cell>
          <cell r="Z517">
            <v>253.5624</v>
          </cell>
          <cell r="AA517">
            <v>253.5624</v>
          </cell>
          <cell r="AB517">
            <v>1</v>
          </cell>
          <cell r="AC517">
            <v>0</v>
          </cell>
        </row>
        <row r="518">
          <cell r="C518" t="str">
            <v>ZZ20120021-0</v>
          </cell>
          <cell r="D518" t="str">
            <v>82840031-ME-016-1</v>
          </cell>
          <cell r="E518" t="str">
            <v>中冶赛迪工程技术股份有限公司</v>
          </cell>
          <cell r="F518" t="str">
            <v>陕钢集团汉中钢铁有限责任公司</v>
          </cell>
          <cell r="G518" t="str">
            <v>汉钢高线机上检测元件</v>
          </cell>
          <cell r="H518">
            <v>6.4349999999999996</v>
          </cell>
          <cell r="J518">
            <v>0</v>
          </cell>
          <cell r="K518" t="str">
            <v>文丽琴</v>
          </cell>
          <cell r="L518" t="str">
            <v>内部</v>
          </cell>
          <cell r="M518">
            <v>40956</v>
          </cell>
          <cell r="N518">
            <v>40956</v>
          </cell>
          <cell r="O518">
            <v>40983</v>
          </cell>
          <cell r="P518" t="str">
            <v>到货款60%；调试款30%；质保金10%</v>
          </cell>
          <cell r="Q518">
            <v>6.4349999999999996</v>
          </cell>
          <cell r="R518" t="str">
            <v>已完工</v>
          </cell>
          <cell r="S518" t="str">
            <v>是</v>
          </cell>
          <cell r="T518" t="str">
            <v>已发货</v>
          </cell>
          <cell r="U518">
            <v>41348</v>
          </cell>
          <cell r="V518">
            <v>41713</v>
          </cell>
          <cell r="W518" t="str">
            <v>否</v>
          </cell>
          <cell r="Y518">
            <v>1</v>
          </cell>
          <cell r="Z518">
            <v>6.4349999999999996</v>
          </cell>
          <cell r="AA518">
            <v>6.4349999999999996</v>
          </cell>
          <cell r="AB518">
            <v>1</v>
          </cell>
          <cell r="AC518">
            <v>0</v>
          </cell>
        </row>
        <row r="519">
          <cell r="C519" t="str">
            <v>ZZ20120022-0</v>
          </cell>
          <cell r="D519" t="str">
            <v>00590015-ME-009-1</v>
          </cell>
          <cell r="E519" t="str">
            <v>中冶赛迪工程技术股份有限公司</v>
          </cell>
          <cell r="F519" t="str">
            <v>济南钢铁股份有限公司</v>
          </cell>
          <cell r="G519" t="str">
            <v>济钢飞剪废料溜槽等设备</v>
          </cell>
          <cell r="H519">
            <v>21.995999999999999</v>
          </cell>
          <cell r="J519">
            <v>0</v>
          </cell>
          <cell r="K519" t="str">
            <v>文丽琴</v>
          </cell>
          <cell r="L519" t="str">
            <v>内部</v>
          </cell>
          <cell r="M519">
            <v>40959</v>
          </cell>
          <cell r="N519">
            <v>40959</v>
          </cell>
          <cell r="O519">
            <v>41029</v>
          </cell>
          <cell r="P519" t="str">
            <v>预付款10%；进度款20%；到货款30%；调试款30%；质保金10%</v>
          </cell>
          <cell r="Q519">
            <v>21.995999999999999</v>
          </cell>
          <cell r="R519" t="str">
            <v>已完工</v>
          </cell>
          <cell r="S519" t="str">
            <v>是</v>
          </cell>
          <cell r="T519">
            <v>41155</v>
          </cell>
          <cell r="U519">
            <v>41529</v>
          </cell>
          <cell r="V519">
            <v>41820</v>
          </cell>
          <cell r="W519" t="str">
            <v>否</v>
          </cell>
          <cell r="Y519">
            <v>1</v>
          </cell>
          <cell r="Z519">
            <v>21.995999999999999</v>
          </cell>
          <cell r="AA519">
            <v>21.995999999999999</v>
          </cell>
          <cell r="AB519">
            <v>1</v>
          </cell>
          <cell r="AC519">
            <v>0</v>
          </cell>
        </row>
        <row r="520">
          <cell r="C520" t="str">
            <v>ZZ20120023-0</v>
          </cell>
          <cell r="D520" t="str">
            <v>11390077-ME-001-0</v>
          </cell>
          <cell r="E520" t="str">
            <v>中冶赛迪工程技术股份有限公司</v>
          </cell>
          <cell r="F520" t="str">
            <v>河北钢铁集团燕山钢铁有限公司</v>
          </cell>
          <cell r="G520" t="str">
            <v>燕钢1号板坯连铸机项目</v>
          </cell>
          <cell r="H520">
            <v>3434.1021000000001</v>
          </cell>
          <cell r="J520">
            <v>0</v>
          </cell>
          <cell r="K520" t="str">
            <v>文丽琴</v>
          </cell>
          <cell r="L520" t="str">
            <v>内部</v>
          </cell>
          <cell r="M520">
            <v>41005</v>
          </cell>
          <cell r="N520">
            <v>41005</v>
          </cell>
          <cell r="O520">
            <v>41105</v>
          </cell>
          <cell r="P520" t="str">
            <v>预付款15%；进度款15%；到货款30%；调试款30%；质保金10%</v>
          </cell>
          <cell r="Q520">
            <v>3434.1021000000001</v>
          </cell>
          <cell r="R520" t="str">
            <v>已完工</v>
          </cell>
          <cell r="S520" t="str">
            <v>是</v>
          </cell>
          <cell r="T520" t="str">
            <v>2013-3/2013-6</v>
          </cell>
          <cell r="U520">
            <v>41529</v>
          </cell>
          <cell r="V520">
            <v>41894</v>
          </cell>
          <cell r="W520" t="str">
            <v>否</v>
          </cell>
          <cell r="Y520">
            <v>1</v>
          </cell>
          <cell r="Z520">
            <v>3434.1021000000001</v>
          </cell>
          <cell r="AA520">
            <v>3434.1021000000001</v>
          </cell>
          <cell r="AB520">
            <v>1</v>
          </cell>
          <cell r="AC520">
            <v>0</v>
          </cell>
        </row>
        <row r="521">
          <cell r="C521" t="str">
            <v>ZZ20120024-0</v>
          </cell>
          <cell r="D521" t="str">
            <v>W016-071-SP-025-0</v>
          </cell>
          <cell r="E521" t="str">
            <v>中冶赛迪工程技术股份有限公司</v>
          </cell>
          <cell r="F521" t="str">
            <v>巴西CSN公司</v>
          </cell>
          <cell r="G521" t="str">
            <v>巴西CSN项目备件</v>
          </cell>
          <cell r="H521">
            <v>55.341000000000001</v>
          </cell>
          <cell r="J521">
            <v>0</v>
          </cell>
          <cell r="K521" t="str">
            <v>文丽琴</v>
          </cell>
          <cell r="L521" t="str">
            <v>内部</v>
          </cell>
          <cell r="M521">
            <v>40954</v>
          </cell>
          <cell r="N521">
            <v>40954</v>
          </cell>
          <cell r="O521">
            <v>41049</v>
          </cell>
          <cell r="P521" t="str">
            <v>预付款30%；到货款60%；质保金10%</v>
          </cell>
          <cell r="Q521">
            <v>55.341000000000001</v>
          </cell>
          <cell r="R521" t="str">
            <v>已完工</v>
          </cell>
          <cell r="S521" t="str">
            <v>是</v>
          </cell>
          <cell r="T521" t="str">
            <v>已发货</v>
          </cell>
          <cell r="W521" t="str">
            <v>否</v>
          </cell>
          <cell r="Y521">
            <v>1</v>
          </cell>
          <cell r="Z521">
            <v>55.341000000000001</v>
          </cell>
          <cell r="AA521">
            <v>55.341000000000001</v>
          </cell>
          <cell r="AB521">
            <v>1</v>
          </cell>
          <cell r="AC521">
            <v>0</v>
          </cell>
        </row>
        <row r="522">
          <cell r="C522" t="str">
            <v>ZZ20120032-0</v>
          </cell>
          <cell r="D522" t="str">
            <v>27160004-ME-001-0</v>
          </cell>
          <cell r="E522" t="str">
            <v>中冶赛迪工程技术股份有限公司</v>
          </cell>
          <cell r="F522" t="str">
            <v>陕西略阳钢铁有限责任公司</v>
          </cell>
          <cell r="G522" t="str">
            <v>略钢炼钢厂KR铁水脱硫设备</v>
          </cell>
          <cell r="H522">
            <v>196.4196</v>
          </cell>
          <cell r="J522">
            <v>0</v>
          </cell>
          <cell r="K522" t="str">
            <v>文丽琴</v>
          </cell>
          <cell r="L522" t="str">
            <v>内部</v>
          </cell>
          <cell r="M522">
            <v>40989</v>
          </cell>
          <cell r="N522">
            <v>40989</v>
          </cell>
          <cell r="O522">
            <v>41044</v>
          </cell>
          <cell r="P522" t="str">
            <v>预付款10%；进度款20%；到货款30%；调试款30%；质保金10%</v>
          </cell>
          <cell r="Q522">
            <v>196.4196</v>
          </cell>
          <cell r="R522" t="str">
            <v>已完工</v>
          </cell>
          <cell r="S522" t="str">
            <v>是</v>
          </cell>
          <cell r="T522" t="str">
            <v>2012-9/2012-10</v>
          </cell>
          <cell r="U522">
            <v>41223</v>
          </cell>
          <cell r="V522">
            <v>41588</v>
          </cell>
          <cell r="W522" t="str">
            <v>是</v>
          </cell>
          <cell r="X522" t="str">
            <v>完成</v>
          </cell>
          <cell r="Y522">
            <v>1</v>
          </cell>
          <cell r="Z522">
            <v>196.4196</v>
          </cell>
          <cell r="AA522">
            <v>196.4196</v>
          </cell>
          <cell r="AB522">
            <v>1</v>
          </cell>
          <cell r="AC522">
            <v>0</v>
          </cell>
        </row>
        <row r="523">
          <cell r="C523" t="str">
            <v>ZZ20120034-0</v>
          </cell>
          <cell r="D523" t="str">
            <v>82840011-ME-028-1</v>
          </cell>
          <cell r="E523" t="str">
            <v>中冶赛迪工程技术股份有限公司</v>
          </cell>
          <cell r="F523" t="str">
            <v>陕钢集团汉中钢铁有限责任公司</v>
          </cell>
          <cell r="G523" t="str">
            <v>汉钢炼钢精炼炉漏斗、称量斗、炉旁料斗、溜管</v>
          </cell>
          <cell r="H523">
            <v>16.5639</v>
          </cell>
          <cell r="J523">
            <v>0</v>
          </cell>
          <cell r="K523" t="str">
            <v>文丽琴</v>
          </cell>
          <cell r="L523" t="str">
            <v>内部</v>
          </cell>
          <cell r="M523">
            <v>40988</v>
          </cell>
          <cell r="N523">
            <v>40988</v>
          </cell>
          <cell r="O523">
            <v>41070</v>
          </cell>
          <cell r="P523" t="str">
            <v>预付款10%；进度款20%；到货款30%；调试款30%；质保金10%</v>
          </cell>
          <cell r="Q523">
            <v>16.5639</v>
          </cell>
          <cell r="R523" t="str">
            <v>已完工</v>
          </cell>
          <cell r="S523" t="str">
            <v>是</v>
          </cell>
          <cell r="T523" t="str">
            <v>已发货</v>
          </cell>
          <cell r="U523">
            <v>41273</v>
          </cell>
          <cell r="V523">
            <v>41846</v>
          </cell>
          <cell r="W523" t="str">
            <v>否</v>
          </cell>
          <cell r="Y523">
            <v>1</v>
          </cell>
          <cell r="Z523">
            <v>16.5639</v>
          </cell>
          <cell r="AA523">
            <v>16.5639</v>
          </cell>
          <cell r="AB523">
            <v>1</v>
          </cell>
          <cell r="AC523">
            <v>0</v>
          </cell>
        </row>
        <row r="524">
          <cell r="C524" t="str">
            <v>ZZ20120035-0</v>
          </cell>
          <cell r="D524" t="str">
            <v>00680009-ME-035-0</v>
          </cell>
          <cell r="E524" t="str">
            <v>中冶赛迪工程技术股份有限公司</v>
          </cell>
          <cell r="F524" t="str">
            <v>五矿营口中板有限责任公司</v>
          </cell>
          <cell r="G524" t="str">
            <v>营口中板3#连铸引锭及切头切尾收集装置等</v>
          </cell>
          <cell r="H524">
            <v>181.35</v>
          </cell>
          <cell r="J524">
            <v>0</v>
          </cell>
          <cell r="K524" t="str">
            <v>文丽琴</v>
          </cell>
          <cell r="L524" t="str">
            <v>内部</v>
          </cell>
          <cell r="M524">
            <v>40997</v>
          </cell>
          <cell r="N524">
            <v>40997</v>
          </cell>
          <cell r="O524">
            <v>41044</v>
          </cell>
          <cell r="P524" t="str">
            <v>预付款10%；进度款20%；到货款30%；调试款30%；质保金10%</v>
          </cell>
          <cell r="Q524">
            <v>181.35</v>
          </cell>
          <cell r="R524" t="str">
            <v>已完工</v>
          </cell>
          <cell r="S524" t="str">
            <v>是</v>
          </cell>
          <cell r="T524" t="str">
            <v>已发货</v>
          </cell>
          <cell r="U524" t="str">
            <v>-</v>
          </cell>
          <cell r="V524" t="str">
            <v>-</v>
          </cell>
          <cell r="W524" t="str">
            <v>否</v>
          </cell>
          <cell r="Y524">
            <v>1</v>
          </cell>
          <cell r="Z524">
            <v>181.35</v>
          </cell>
          <cell r="AA524">
            <v>181.35</v>
          </cell>
          <cell r="AB524">
            <v>1</v>
          </cell>
          <cell r="AC524">
            <v>0</v>
          </cell>
        </row>
        <row r="525">
          <cell r="C525" t="str">
            <v>ZZ20120036-0</v>
          </cell>
          <cell r="D525" t="str">
            <v>01870012-ME-001-0</v>
          </cell>
          <cell r="E525" t="str">
            <v>中冶赛迪工程技术股份有限公司</v>
          </cell>
          <cell r="F525" t="str">
            <v>河北钢铁股份有限公司唐山分公司</v>
          </cell>
          <cell r="G525" t="str">
            <v>唐钢一钢轧厂1700层流冷却装置设备</v>
          </cell>
          <cell r="H525">
            <v>517.95899999999995</v>
          </cell>
          <cell r="J525">
            <v>0</v>
          </cell>
          <cell r="K525" t="str">
            <v>文丽琴</v>
          </cell>
          <cell r="L525" t="str">
            <v>内部</v>
          </cell>
          <cell r="M525">
            <v>40996</v>
          </cell>
          <cell r="N525">
            <v>40996</v>
          </cell>
          <cell r="O525">
            <v>41059</v>
          </cell>
          <cell r="P525" t="str">
            <v>预付款30%；到货款30%；调试款30%；质保金10%</v>
          </cell>
          <cell r="Q525">
            <v>517.95899999999995</v>
          </cell>
          <cell r="R525" t="str">
            <v>已完工</v>
          </cell>
          <cell r="S525" t="str">
            <v>是</v>
          </cell>
          <cell r="T525" t="str">
            <v>已发货</v>
          </cell>
          <cell r="U525">
            <v>41284</v>
          </cell>
          <cell r="V525">
            <v>41649</v>
          </cell>
          <cell r="W525" t="str">
            <v>否</v>
          </cell>
          <cell r="Y525">
            <v>1</v>
          </cell>
          <cell r="Z525">
            <v>517.95899999999995</v>
          </cell>
          <cell r="AA525">
            <v>517.95899999999995</v>
          </cell>
          <cell r="AB525">
            <v>1</v>
          </cell>
          <cell r="AC525">
            <v>0</v>
          </cell>
        </row>
        <row r="526">
          <cell r="C526" t="str">
            <v>ZZ20120036-1</v>
          </cell>
          <cell r="D526" t="str">
            <v>01870012-ME-001-1</v>
          </cell>
          <cell r="E526" t="str">
            <v>中冶赛迪工程技术股份有限公司</v>
          </cell>
          <cell r="F526" t="str">
            <v>河北钢铁股份有限公司唐山分公司</v>
          </cell>
          <cell r="G526" t="str">
            <v>唐钢一钢轧厂1700层流冷却项目补充电机盖板</v>
          </cell>
          <cell r="H526">
            <v>28.899000000000001</v>
          </cell>
          <cell r="J526">
            <v>0</v>
          </cell>
          <cell r="K526" t="str">
            <v>文丽琴</v>
          </cell>
          <cell r="L526" t="str">
            <v>内部</v>
          </cell>
          <cell r="M526">
            <v>41220</v>
          </cell>
          <cell r="N526">
            <v>41220</v>
          </cell>
          <cell r="O526">
            <v>41182</v>
          </cell>
          <cell r="P526" t="str">
            <v>到货款60%；调试款30%；质保金10%</v>
          </cell>
          <cell r="Q526">
            <v>28.899000000000001</v>
          </cell>
          <cell r="R526" t="str">
            <v>已完工</v>
          </cell>
          <cell r="S526" t="str">
            <v>是</v>
          </cell>
          <cell r="T526" t="str">
            <v>已发货</v>
          </cell>
          <cell r="U526">
            <v>41284</v>
          </cell>
          <cell r="V526">
            <v>41649</v>
          </cell>
          <cell r="W526" t="str">
            <v>否</v>
          </cell>
          <cell r="Y526">
            <v>1</v>
          </cell>
          <cell r="Z526">
            <v>28.899000000000001</v>
          </cell>
          <cell r="AA526">
            <v>28.899000000000001</v>
          </cell>
          <cell r="AB526">
            <v>1</v>
          </cell>
          <cell r="AC526">
            <v>0</v>
          </cell>
        </row>
        <row r="527">
          <cell r="C527" t="str">
            <v>ZZ20120038-0</v>
          </cell>
          <cell r="D527" t="str">
            <v>11000037-ME-039-0</v>
          </cell>
          <cell r="E527" t="str">
            <v>中冶赛迪工程技术股份有限公司</v>
          </cell>
          <cell r="F527" t="str">
            <v>成渝钒钛科技有限公司</v>
          </cell>
          <cell r="G527" t="str">
            <v>威钢炼钢漏斗、溜管等</v>
          </cell>
          <cell r="H527">
            <v>117</v>
          </cell>
          <cell r="J527">
            <v>0</v>
          </cell>
          <cell r="K527" t="str">
            <v>文丽琴</v>
          </cell>
          <cell r="L527" t="str">
            <v>内部</v>
          </cell>
          <cell r="M527">
            <v>40987</v>
          </cell>
          <cell r="N527">
            <v>40987</v>
          </cell>
          <cell r="O527">
            <v>41029</v>
          </cell>
          <cell r="P527" t="str">
            <v>预付款10%；进度款20%；到货款30%；调试款30%；质保金10%</v>
          </cell>
          <cell r="Q527">
            <v>117</v>
          </cell>
          <cell r="R527" t="str">
            <v>已完工</v>
          </cell>
          <cell r="S527" t="str">
            <v>是</v>
          </cell>
          <cell r="T527">
            <v>41214</v>
          </cell>
          <cell r="U527">
            <v>41529</v>
          </cell>
          <cell r="V527">
            <v>41894</v>
          </cell>
          <cell r="W527" t="str">
            <v>否</v>
          </cell>
          <cell r="Y527">
            <v>1</v>
          </cell>
          <cell r="Z527">
            <v>117</v>
          </cell>
          <cell r="AA527">
            <v>117</v>
          </cell>
          <cell r="AB527">
            <v>1</v>
          </cell>
          <cell r="AC527">
            <v>0</v>
          </cell>
        </row>
        <row r="528">
          <cell r="C528" t="str">
            <v>ZZ20120040-0</v>
          </cell>
          <cell r="E528" t="str">
            <v>中冶赛迪工程技术股份有限公司</v>
          </cell>
          <cell r="F528" t="str">
            <v>唐山中厚板材有限公司</v>
          </cell>
          <cell r="G528" t="str">
            <v>唐钢结晶器振动装置伺服阀维修</v>
          </cell>
          <cell r="H528">
            <v>0.8</v>
          </cell>
          <cell r="J528">
            <v>0</v>
          </cell>
          <cell r="K528" t="str">
            <v>文丽琴</v>
          </cell>
          <cell r="L528" t="str">
            <v>内部</v>
          </cell>
          <cell r="M528">
            <v>40998</v>
          </cell>
          <cell r="N528">
            <v>40998</v>
          </cell>
          <cell r="O528">
            <v>41090</v>
          </cell>
          <cell r="P528" t="str">
            <v>到货款100%</v>
          </cell>
          <cell r="Q528">
            <v>0.8</v>
          </cell>
          <cell r="R528" t="str">
            <v>已完工</v>
          </cell>
          <cell r="S528" t="str">
            <v>是</v>
          </cell>
          <cell r="T528">
            <v>41395</v>
          </cell>
          <cell r="U528">
            <v>41273</v>
          </cell>
          <cell r="V528">
            <v>41846</v>
          </cell>
          <cell r="W528" t="str">
            <v>否</v>
          </cell>
          <cell r="Y528">
            <v>1</v>
          </cell>
          <cell r="Z528">
            <v>0.8</v>
          </cell>
          <cell r="AA528">
            <v>0.8</v>
          </cell>
          <cell r="AB528">
            <v>1</v>
          </cell>
          <cell r="AC528">
            <v>0</v>
          </cell>
        </row>
        <row r="529">
          <cell r="C529" t="str">
            <v>ZZ20120043-0</v>
          </cell>
          <cell r="D529" t="str">
            <v>03270078-ME-021-2</v>
          </cell>
          <cell r="E529" t="str">
            <v>中冶赛迪工程技术股份有限公司</v>
          </cell>
          <cell r="F529" t="str">
            <v>新疆八钢南疆钢铁拜城有限公司</v>
          </cell>
          <cell r="G529" t="str">
            <v>南疆钢铁基地炼钢连铸项目炉下导渣装置</v>
          </cell>
          <cell r="H529">
            <v>46.8</v>
          </cell>
          <cell r="J529">
            <v>0</v>
          </cell>
          <cell r="K529" t="str">
            <v>文丽琴</v>
          </cell>
          <cell r="L529" t="str">
            <v>内部</v>
          </cell>
          <cell r="M529">
            <v>41005</v>
          </cell>
          <cell r="N529">
            <v>41005</v>
          </cell>
          <cell r="O529">
            <v>41029</v>
          </cell>
          <cell r="P529" t="str">
            <v>预付款10%；进度款20%；到货款30%；调试款30%；质保金10%</v>
          </cell>
          <cell r="Q529">
            <v>46.8</v>
          </cell>
          <cell r="R529" t="str">
            <v>已完工</v>
          </cell>
          <cell r="S529" t="str">
            <v>是</v>
          </cell>
          <cell r="T529" t="str">
            <v>已发货</v>
          </cell>
          <cell r="U529">
            <v>41445</v>
          </cell>
          <cell r="V529">
            <v>41810</v>
          </cell>
          <cell r="W529" t="str">
            <v>否</v>
          </cell>
          <cell r="Y529">
            <v>1</v>
          </cell>
          <cell r="Z529">
            <v>46.8</v>
          </cell>
          <cell r="AA529">
            <v>46.8</v>
          </cell>
          <cell r="AB529">
            <v>1</v>
          </cell>
          <cell r="AC529">
            <v>0</v>
          </cell>
        </row>
        <row r="530">
          <cell r="C530" t="str">
            <v>ZZ20120045-0</v>
          </cell>
          <cell r="D530" t="str">
            <v>90060043-ME-021-0</v>
          </cell>
          <cell r="E530" t="str">
            <v>中冶赛迪工程技术股份有限公司</v>
          </cell>
          <cell r="F530" t="str">
            <v>重庆赛迪重工设备有限公司</v>
          </cell>
          <cell r="G530" t="str">
            <v>赛迪重工二期检验设备</v>
          </cell>
          <cell r="H530">
            <v>1139.9894999999999</v>
          </cell>
          <cell r="J530">
            <v>0</v>
          </cell>
          <cell r="K530" t="str">
            <v>文丽琴</v>
          </cell>
          <cell r="L530" t="str">
            <v>内部</v>
          </cell>
          <cell r="M530">
            <v>41116</v>
          </cell>
          <cell r="N530">
            <v>41116</v>
          </cell>
          <cell r="O530">
            <v>41090</v>
          </cell>
          <cell r="P530" t="str">
            <v>预付款30%；发货款30%；投产款30%；质保金10%</v>
          </cell>
          <cell r="Q530">
            <v>1139.9894999999999</v>
          </cell>
          <cell r="R530" t="str">
            <v>已完工</v>
          </cell>
          <cell r="S530" t="str">
            <v>是</v>
          </cell>
          <cell r="T530" t="str">
            <v>已发货</v>
          </cell>
          <cell r="U530">
            <v>41177</v>
          </cell>
          <cell r="V530">
            <v>41542</v>
          </cell>
          <cell r="W530" t="str">
            <v>否</v>
          </cell>
          <cell r="Y530">
            <v>1</v>
          </cell>
          <cell r="Z530">
            <v>1139.9894999999999</v>
          </cell>
          <cell r="AA530">
            <v>1139.9894999999999</v>
          </cell>
          <cell r="AB530">
            <v>1</v>
          </cell>
          <cell r="AC530">
            <v>0</v>
          </cell>
        </row>
        <row r="531">
          <cell r="C531" t="str">
            <v>ZZ20120049-0</v>
          </cell>
          <cell r="D531" t="str">
            <v>03270077-ME-062-2</v>
          </cell>
          <cell r="E531" t="str">
            <v>中冶赛迪工程技术股份有限公司</v>
          </cell>
          <cell r="F531" t="str">
            <v>新疆八钢南疆钢铁拜城有限公司</v>
          </cell>
          <cell r="G531" t="str">
            <v>八钢南疆高炉建安转设备第二批</v>
          </cell>
          <cell r="H531">
            <v>33.602400000000003</v>
          </cell>
          <cell r="J531">
            <v>0</v>
          </cell>
          <cell r="K531" t="str">
            <v>文丽琴</v>
          </cell>
          <cell r="L531" t="str">
            <v>内部</v>
          </cell>
          <cell r="M531">
            <v>41053</v>
          </cell>
          <cell r="N531">
            <v>41053</v>
          </cell>
          <cell r="O531">
            <v>41080</v>
          </cell>
          <cell r="P531" t="str">
            <v>预付款30%；到货款30%；调试款30%；质保金10%</v>
          </cell>
          <cell r="Q531">
            <v>33.602400000000003</v>
          </cell>
          <cell r="R531" t="str">
            <v>已完工</v>
          </cell>
          <cell r="S531" t="str">
            <v>是</v>
          </cell>
          <cell r="T531">
            <v>41214</v>
          </cell>
          <cell r="U531">
            <v>41348</v>
          </cell>
          <cell r="V531">
            <v>41713</v>
          </cell>
          <cell r="W531" t="str">
            <v>否</v>
          </cell>
          <cell r="Y531">
            <v>1</v>
          </cell>
          <cell r="Z531">
            <v>33.602400000000003</v>
          </cell>
          <cell r="AA531">
            <v>33.602400000000003</v>
          </cell>
          <cell r="AB531">
            <v>1</v>
          </cell>
          <cell r="AC531">
            <v>0</v>
          </cell>
        </row>
        <row r="532">
          <cell r="C532" t="str">
            <v>ZZ20120054-0</v>
          </cell>
          <cell r="D532" t="str">
            <v>11000040-ME-054-0</v>
          </cell>
          <cell r="E532" t="str">
            <v>中冶赛迪工程技术股份有限公司</v>
          </cell>
          <cell r="F532" t="str">
            <v>成渝钒钛科技有限公司</v>
          </cell>
          <cell r="G532" t="str">
            <v>威钢轧钢新建小棒设备</v>
          </cell>
          <cell r="H532">
            <v>1239.0651</v>
          </cell>
          <cell r="J532">
            <v>0</v>
          </cell>
          <cell r="K532" t="str">
            <v>文丽琴</v>
          </cell>
          <cell r="L532" t="str">
            <v>内部</v>
          </cell>
          <cell r="M532">
            <v>41078</v>
          </cell>
          <cell r="N532">
            <v>41078</v>
          </cell>
          <cell r="O532">
            <v>41182</v>
          </cell>
          <cell r="P532" t="str">
            <v>预付款10%；进度款20%；到货款30%；调试款30%；质保金10%</v>
          </cell>
          <cell r="Q532">
            <v>1239.0651</v>
          </cell>
          <cell r="R532" t="str">
            <v>已完工</v>
          </cell>
          <cell r="S532" t="str">
            <v>是</v>
          </cell>
          <cell r="T532">
            <v>41244</v>
          </cell>
          <cell r="U532">
            <v>41440</v>
          </cell>
          <cell r="V532">
            <v>41805</v>
          </cell>
          <cell r="W532" t="str">
            <v>否</v>
          </cell>
          <cell r="Y532">
            <v>1</v>
          </cell>
          <cell r="Z532">
            <v>1239.0651</v>
          </cell>
          <cell r="AA532">
            <v>1239.0651</v>
          </cell>
          <cell r="AB532">
            <v>1</v>
          </cell>
          <cell r="AC532">
            <v>0</v>
          </cell>
        </row>
        <row r="533">
          <cell r="C533" t="str">
            <v>ZZ20120057-0</v>
          </cell>
          <cell r="D533" t="str">
            <v>11000037-ME-067-0</v>
          </cell>
          <cell r="E533" t="str">
            <v>中冶赛迪工程技术股份有限公司</v>
          </cell>
          <cell r="F533" t="str">
            <v>成渝钒钛科技有限公司</v>
          </cell>
          <cell r="G533" t="str">
            <v>威钢炼钢平板小车、氧枪焊接架</v>
          </cell>
          <cell r="H533">
            <v>7.7922000000000002</v>
          </cell>
          <cell r="J533">
            <v>0</v>
          </cell>
          <cell r="K533" t="str">
            <v>文丽琴</v>
          </cell>
          <cell r="L533" t="str">
            <v>内部</v>
          </cell>
          <cell r="M533">
            <v>41038</v>
          </cell>
          <cell r="N533">
            <v>41038</v>
          </cell>
          <cell r="O533">
            <v>41120</v>
          </cell>
          <cell r="P533" t="str">
            <v>预付款10%；进度款20%；到货款30%；调试款30%；质保金10%</v>
          </cell>
          <cell r="Q533">
            <v>7.7922000000000002</v>
          </cell>
          <cell r="R533" t="str">
            <v>已完工</v>
          </cell>
          <cell r="S533" t="str">
            <v>是</v>
          </cell>
          <cell r="T533">
            <v>41244</v>
          </cell>
          <cell r="U533">
            <v>41374</v>
          </cell>
          <cell r="V533" t="str">
            <v>-</v>
          </cell>
          <cell r="W533" t="str">
            <v>否</v>
          </cell>
          <cell r="Y533">
            <v>1</v>
          </cell>
          <cell r="Z533">
            <v>7.7922000000000002</v>
          </cell>
          <cell r="AA533">
            <v>7.7922000000000002</v>
          </cell>
          <cell r="AB533">
            <v>1</v>
          </cell>
          <cell r="AC533">
            <v>0</v>
          </cell>
        </row>
        <row r="534">
          <cell r="C534" t="str">
            <v>ZZ20120070-0</v>
          </cell>
          <cell r="D534" t="str">
            <v>82840031-ME-043-0</v>
          </cell>
          <cell r="E534" t="str">
            <v>中冶赛迪工程技术股份有限公司</v>
          </cell>
          <cell r="F534" t="str">
            <v>陕钢集团汉中钢铁有限责任公司</v>
          </cell>
          <cell r="G534" t="str">
            <v>汉钢高速线材工程-短应力轧机备件</v>
          </cell>
          <cell r="H534">
            <v>377.20800000000003</v>
          </cell>
          <cell r="J534">
            <v>0</v>
          </cell>
          <cell r="K534" t="str">
            <v>文丽琴</v>
          </cell>
          <cell r="L534" t="str">
            <v>内部</v>
          </cell>
          <cell r="M534">
            <v>41152</v>
          </cell>
          <cell r="N534">
            <v>41152</v>
          </cell>
          <cell r="O534" t="str">
            <v>12-10-30至12-11-30</v>
          </cell>
          <cell r="P534" t="str">
            <v>预付款30%；发货款30%；到货款30%；质保金10%</v>
          </cell>
          <cell r="Q534">
            <v>377.20800000000003</v>
          </cell>
          <cell r="R534" t="str">
            <v>已完工</v>
          </cell>
          <cell r="S534" t="str">
            <v>是</v>
          </cell>
          <cell r="T534" t="str">
            <v>已发货</v>
          </cell>
          <cell r="U534">
            <v>41325</v>
          </cell>
          <cell r="V534">
            <v>41690</v>
          </cell>
          <cell r="W534" t="str">
            <v>否</v>
          </cell>
          <cell r="Y534">
            <v>1</v>
          </cell>
          <cell r="Z534">
            <v>377.20800000000003</v>
          </cell>
          <cell r="AA534">
            <v>377.20800000000003</v>
          </cell>
          <cell r="AB534">
            <v>1</v>
          </cell>
          <cell r="AC534">
            <v>0</v>
          </cell>
        </row>
        <row r="535">
          <cell r="C535" t="str">
            <v>ZZ20120074-0</v>
          </cell>
          <cell r="D535" t="str">
            <v>10550006-ME-074-0</v>
          </cell>
          <cell r="E535" t="str">
            <v>中冶赛迪上海工程技术有限公司</v>
          </cell>
          <cell r="F535" t="str">
            <v>江苏华菱锡钢特钢有限公司</v>
          </cell>
          <cell r="G535" t="str">
            <v>锡钢1#热处理线非标设备</v>
          </cell>
          <cell r="H535">
            <v>1166.9580000000001</v>
          </cell>
          <cell r="J535">
            <v>0</v>
          </cell>
          <cell r="K535" t="str">
            <v>文丽琴</v>
          </cell>
          <cell r="L535" t="str">
            <v>内部</v>
          </cell>
          <cell r="M535">
            <v>41122</v>
          </cell>
          <cell r="N535">
            <v>41122</v>
          </cell>
          <cell r="O535">
            <v>41228</v>
          </cell>
          <cell r="P535" t="str">
            <v>预付款10%；进度款20%；到货款30%；调试款30%；质保金10%</v>
          </cell>
          <cell r="Q535">
            <v>1166.9580000000001</v>
          </cell>
          <cell r="R535" t="str">
            <v>已完工</v>
          </cell>
          <cell r="S535" t="str">
            <v>是</v>
          </cell>
          <cell r="T535" t="str">
            <v>已发货</v>
          </cell>
          <cell r="U535">
            <v>41440</v>
          </cell>
          <cell r="V535">
            <v>41805</v>
          </cell>
          <cell r="W535" t="str">
            <v>否</v>
          </cell>
          <cell r="Y535">
            <v>1</v>
          </cell>
          <cell r="Z535">
            <v>1166.9580000000001</v>
          </cell>
          <cell r="AA535">
            <v>1166.9580000000001</v>
          </cell>
          <cell r="AB535">
            <v>1</v>
          </cell>
          <cell r="AC535">
            <v>0</v>
          </cell>
        </row>
        <row r="536">
          <cell r="C536" t="str">
            <v>ZZ20120077-0</v>
          </cell>
          <cell r="D536" t="str">
            <v>00500027-ME-012-0</v>
          </cell>
          <cell r="E536" t="str">
            <v>重庆赛迪热工环保工程技术有限公司</v>
          </cell>
          <cell r="F536" t="str">
            <v>包头钢铁（集团）有限责任公司</v>
          </cell>
          <cell r="G536" t="str">
            <v>赛迪工业炉-包钢-装钢机、出钢机</v>
          </cell>
          <cell r="H536">
            <v>430</v>
          </cell>
          <cell r="J536">
            <v>0</v>
          </cell>
          <cell r="K536" t="str">
            <v>文丽琴</v>
          </cell>
          <cell r="L536" t="str">
            <v>内部</v>
          </cell>
          <cell r="M536">
            <v>41127</v>
          </cell>
          <cell r="N536">
            <v>41127</v>
          </cell>
          <cell r="O536">
            <v>41364</v>
          </cell>
          <cell r="P536" t="str">
            <v>预付款20%；到货款30%；调试款20%；功能考核款20；质保金10%</v>
          </cell>
          <cell r="Q536">
            <v>430</v>
          </cell>
          <cell r="R536" t="str">
            <v>已完工</v>
          </cell>
          <cell r="S536" t="str">
            <v>是</v>
          </cell>
          <cell r="T536">
            <v>41371</v>
          </cell>
          <cell r="U536">
            <v>41527</v>
          </cell>
          <cell r="V536">
            <v>41892</v>
          </cell>
          <cell r="W536" t="str">
            <v>否</v>
          </cell>
          <cell r="Y536">
            <v>1</v>
          </cell>
          <cell r="Z536">
            <v>430</v>
          </cell>
          <cell r="AA536">
            <v>430</v>
          </cell>
          <cell r="AB536">
            <v>1</v>
          </cell>
          <cell r="AC536">
            <v>0</v>
          </cell>
        </row>
        <row r="537">
          <cell r="C537" t="str">
            <v>ZZ20120078-0</v>
          </cell>
          <cell r="D537" t="str">
            <v>03270078-ME-021-3</v>
          </cell>
          <cell r="E537" t="str">
            <v>中冶赛迪工程技术股份有限公司</v>
          </cell>
          <cell r="F537" t="str">
            <v>新疆八钢南疆钢铁拜城有限公司</v>
          </cell>
          <cell r="G537" t="str">
            <v>八钢南疆炼钢连铸二次除尘捕集器门帘</v>
          </cell>
          <cell r="H537">
            <v>11.068199999999999</v>
          </cell>
          <cell r="J537">
            <v>0</v>
          </cell>
          <cell r="K537" t="str">
            <v>文丽琴</v>
          </cell>
          <cell r="L537" t="str">
            <v>内部</v>
          </cell>
          <cell r="M537">
            <v>41149</v>
          </cell>
          <cell r="N537">
            <v>41149</v>
          </cell>
          <cell r="O537">
            <v>41162</v>
          </cell>
          <cell r="P537" t="str">
            <v>到货款60%；调试款30%；质保金10%</v>
          </cell>
          <cell r="Q537">
            <v>11.068199999999999</v>
          </cell>
          <cell r="R537" t="str">
            <v>已完工</v>
          </cell>
          <cell r="S537" t="str">
            <v>是</v>
          </cell>
          <cell r="T537" t="str">
            <v>已发货</v>
          </cell>
          <cell r="U537">
            <v>41284</v>
          </cell>
          <cell r="V537">
            <v>41649</v>
          </cell>
          <cell r="W537" t="str">
            <v>否</v>
          </cell>
          <cell r="Y537">
            <v>1</v>
          </cell>
          <cell r="Z537">
            <v>11.068199999999999</v>
          </cell>
          <cell r="AA537">
            <v>11.068199999999999</v>
          </cell>
          <cell r="AB537">
            <v>1</v>
          </cell>
          <cell r="AC537">
            <v>0</v>
          </cell>
        </row>
        <row r="538">
          <cell r="C538" t="str">
            <v>ZZ20120079-0</v>
          </cell>
          <cell r="D538" t="str">
            <v>04450035-ME-001-0</v>
          </cell>
          <cell r="E538" t="str">
            <v>中冶赛迪工程技术股份有限公司</v>
          </cell>
          <cell r="F538" t="str">
            <v>新疆伊犁钢铁有限责任公司</v>
          </cell>
          <cell r="G538" t="str">
            <v>伊钢高炉水渣处理系统</v>
          </cell>
          <cell r="H538">
            <v>533.84760000000006</v>
          </cell>
          <cell r="J538">
            <v>0</v>
          </cell>
          <cell r="K538" t="str">
            <v>文丽琴</v>
          </cell>
          <cell r="L538" t="str">
            <v>内部</v>
          </cell>
          <cell r="M538">
            <v>41181</v>
          </cell>
          <cell r="N538">
            <v>41181</v>
          </cell>
          <cell r="O538">
            <v>41243</v>
          </cell>
          <cell r="P538" t="str">
            <v>预付款10%；进度款20%；到货款30%；调试款30%；质保金10%</v>
          </cell>
          <cell r="Q538">
            <v>533.84760000000006</v>
          </cell>
          <cell r="R538" t="str">
            <v>已完工</v>
          </cell>
          <cell r="S538" t="str">
            <v>是</v>
          </cell>
          <cell r="T538" t="str">
            <v>已发货</v>
          </cell>
          <cell r="U538">
            <v>41440</v>
          </cell>
          <cell r="V538">
            <v>41805</v>
          </cell>
          <cell r="W538" t="str">
            <v>否</v>
          </cell>
          <cell r="Y538">
            <v>1</v>
          </cell>
          <cell r="Z538">
            <v>533.84760000000006</v>
          </cell>
          <cell r="AA538">
            <v>533.84760000000006</v>
          </cell>
          <cell r="AB538">
            <v>1</v>
          </cell>
          <cell r="AC538">
            <v>0</v>
          </cell>
        </row>
        <row r="539">
          <cell r="C539" t="str">
            <v>ZZ20120086-0</v>
          </cell>
          <cell r="D539" t="str">
            <v>03270078-ME-021-4</v>
          </cell>
          <cell r="E539" t="str">
            <v>中冶赛迪工程技术股份有限公司</v>
          </cell>
          <cell r="F539" t="str">
            <v>新疆八钢南疆钢铁拜城有限公司</v>
          </cell>
          <cell r="G539" t="str">
            <v>八钢南疆炼钢连铸二冷水和液压材料项目</v>
          </cell>
          <cell r="H539">
            <v>54.99</v>
          </cell>
          <cell r="J539">
            <v>0</v>
          </cell>
          <cell r="K539" t="str">
            <v>文丽琴</v>
          </cell>
          <cell r="L539" t="str">
            <v>内部</v>
          </cell>
          <cell r="M539">
            <v>41194</v>
          </cell>
          <cell r="N539">
            <v>41194</v>
          </cell>
          <cell r="O539">
            <v>41182</v>
          </cell>
          <cell r="P539" t="str">
            <v>到货款90%；质保金10%</v>
          </cell>
          <cell r="Q539">
            <v>54.99</v>
          </cell>
          <cell r="R539" t="str">
            <v>已完工</v>
          </cell>
          <cell r="S539" t="str">
            <v>是</v>
          </cell>
          <cell r="T539" t="str">
            <v>已发货</v>
          </cell>
          <cell r="U539">
            <v>41618</v>
          </cell>
          <cell r="V539">
            <v>41983</v>
          </cell>
          <cell r="W539" t="str">
            <v>否</v>
          </cell>
          <cell r="Y539">
            <v>1</v>
          </cell>
          <cell r="Z539">
            <v>54.99</v>
          </cell>
          <cell r="AA539">
            <v>54.99</v>
          </cell>
          <cell r="AB539">
            <v>1</v>
          </cell>
          <cell r="AC539">
            <v>0</v>
          </cell>
        </row>
        <row r="540">
          <cell r="C540" t="str">
            <v>ZZ20120087-0</v>
          </cell>
          <cell r="D540" t="str">
            <v>23630003-ME-006-0</v>
          </cell>
          <cell r="E540" t="str">
            <v>中冶赛迪工程技术股份有限公司</v>
          </cell>
          <cell r="F540" t="str">
            <v>石家庄钢铁有限责任公司</v>
          </cell>
          <cell r="G540" t="str">
            <v>石钢轧钢开坯改造成套项目-开坯区和连轧区设备</v>
          </cell>
          <cell r="H540">
            <v>4608.63</v>
          </cell>
          <cell r="J540">
            <v>0</v>
          </cell>
          <cell r="K540" t="str">
            <v>文丽琴</v>
          </cell>
          <cell r="L540" t="str">
            <v>内部</v>
          </cell>
          <cell r="M540">
            <v>41229</v>
          </cell>
          <cell r="N540">
            <v>41229</v>
          </cell>
          <cell r="O540">
            <v>41394</v>
          </cell>
          <cell r="P540" t="str">
            <v>预付款10%；进度款20%；到货款30%；调试款30%；质保金10%</v>
          </cell>
          <cell r="Q540">
            <v>3686.9349999999999</v>
          </cell>
          <cell r="R540" t="str">
            <v>已完工</v>
          </cell>
          <cell r="S540" t="str">
            <v>是</v>
          </cell>
          <cell r="T540" t="str">
            <v>2014-3/2014-8</v>
          </cell>
          <cell r="U540">
            <v>41440</v>
          </cell>
          <cell r="V540">
            <v>41805</v>
          </cell>
          <cell r="W540" t="str">
            <v>否</v>
          </cell>
          <cell r="Y540">
            <v>1</v>
          </cell>
          <cell r="Z540">
            <v>4608.63</v>
          </cell>
          <cell r="AA540">
            <v>4608.63</v>
          </cell>
          <cell r="AB540">
            <v>1</v>
          </cell>
          <cell r="AC540">
            <v>0</v>
          </cell>
        </row>
        <row r="541">
          <cell r="C541" t="str">
            <v>ZZ20120091-0</v>
          </cell>
          <cell r="D541" t="str">
            <v>01140021-ME-003-0</v>
          </cell>
          <cell r="E541" t="str">
            <v>中冶赛迪工程技术股份有限公司</v>
          </cell>
          <cell r="F541" t="str">
            <v>日照钢铁控股集团有限公司</v>
          </cell>
          <cell r="G541" t="str">
            <v>日照营口高线短应力轧机及轧机减速机</v>
          </cell>
          <cell r="H541">
            <v>3917.7800999999999</v>
          </cell>
          <cell r="J541">
            <v>0</v>
          </cell>
          <cell r="K541" t="str">
            <v>文丽琴</v>
          </cell>
          <cell r="L541" t="str">
            <v>内部</v>
          </cell>
          <cell r="M541">
            <v>41211</v>
          </cell>
          <cell r="N541">
            <v>41211</v>
          </cell>
          <cell r="O541" t="str">
            <v>13-1-30至12-3-30</v>
          </cell>
          <cell r="P541" t="str">
            <v>预付款30%；到货款30%；第一条高线：调试款10%；第二条高线：调试款10%；第三条高线：调试款10%；质保金10%</v>
          </cell>
          <cell r="Q541">
            <v>3917.7800999999999</v>
          </cell>
          <cell r="R541" t="str">
            <v>已完工</v>
          </cell>
          <cell r="S541" t="str">
            <v>是</v>
          </cell>
          <cell r="T541" t="str">
            <v>2013-4/2013-6</v>
          </cell>
          <cell r="U541">
            <v>42019</v>
          </cell>
          <cell r="V541">
            <v>42384</v>
          </cell>
          <cell r="W541" t="str">
            <v>否</v>
          </cell>
          <cell r="Y541">
            <v>1</v>
          </cell>
          <cell r="Z541">
            <v>3917.7800999999999</v>
          </cell>
          <cell r="AA541">
            <v>3917.7800999999999</v>
          </cell>
          <cell r="AB541">
            <v>1</v>
          </cell>
          <cell r="AC541">
            <v>0</v>
          </cell>
        </row>
        <row r="542">
          <cell r="C542" t="str">
            <v>ZZ20120092-0</v>
          </cell>
          <cell r="D542" t="str">
            <v>01140022-ME-001-0</v>
          </cell>
          <cell r="E542" t="str">
            <v>中冶赛迪工程技术股份有限公司</v>
          </cell>
          <cell r="F542" t="str">
            <v>五矿营口中板有限责任公司</v>
          </cell>
          <cell r="G542" t="str">
            <v>日照营口5号连铸机项目</v>
          </cell>
          <cell r="H542">
            <v>1980.4590000000001</v>
          </cell>
          <cell r="J542">
            <v>0</v>
          </cell>
          <cell r="K542" t="str">
            <v>文丽琴</v>
          </cell>
          <cell r="L542" t="str">
            <v>内部</v>
          </cell>
          <cell r="M542">
            <v>41212</v>
          </cell>
          <cell r="N542">
            <v>41212</v>
          </cell>
          <cell r="O542">
            <v>41294</v>
          </cell>
          <cell r="P542" t="str">
            <v>预付款10%；进度款20%；到货款30%；调试款30%；质保金10%</v>
          </cell>
          <cell r="Q542">
            <v>1980.4590000000001</v>
          </cell>
          <cell r="R542" t="str">
            <v>已完工</v>
          </cell>
          <cell r="S542" t="str">
            <v>是</v>
          </cell>
          <cell r="T542" t="str">
            <v>已发货</v>
          </cell>
          <cell r="U542">
            <v>41445</v>
          </cell>
          <cell r="V542">
            <v>41810</v>
          </cell>
          <cell r="W542" t="str">
            <v>否</v>
          </cell>
          <cell r="Y542">
            <v>1</v>
          </cell>
          <cell r="Z542">
            <v>1980.4590000000001</v>
          </cell>
          <cell r="AA542">
            <v>1980.4590000000001</v>
          </cell>
          <cell r="AB542">
            <v>1</v>
          </cell>
          <cell r="AC542">
            <v>0</v>
          </cell>
        </row>
        <row r="543">
          <cell r="C543" t="str">
            <v>ZZ20120094-0</v>
          </cell>
          <cell r="D543" t="str">
            <v>01140021-ME-017-0</v>
          </cell>
          <cell r="E543" t="str">
            <v>中冶赛迪工程技术股份有限公司</v>
          </cell>
          <cell r="F543" t="str">
            <v>日照钢铁控股集团有限公司</v>
          </cell>
          <cell r="G543" t="str">
            <v>日照营口高线工程风冷线及非标辊道设备</v>
          </cell>
          <cell r="H543">
            <v>2246.4702000000002</v>
          </cell>
          <cell r="J543">
            <v>0</v>
          </cell>
          <cell r="K543" t="str">
            <v>文丽琴</v>
          </cell>
          <cell r="L543" t="str">
            <v>内部</v>
          </cell>
          <cell r="M543">
            <v>41221</v>
          </cell>
          <cell r="N543">
            <v>41221</v>
          </cell>
          <cell r="O543">
            <v>41304</v>
          </cell>
          <cell r="P543" t="str">
            <v>预付款30%；到货款30%；第一条高线：调试款10%；第二条高线：调试款10%；第三条高线：调试款10%；质保金10%</v>
          </cell>
          <cell r="Q543">
            <v>2246.4702000000002</v>
          </cell>
          <cell r="R543" t="str">
            <v>已完工</v>
          </cell>
          <cell r="S543" t="str">
            <v>是</v>
          </cell>
          <cell r="T543" t="str">
            <v>已发货</v>
          </cell>
          <cell r="U543">
            <v>42019</v>
          </cell>
          <cell r="V543">
            <v>42384</v>
          </cell>
          <cell r="W543" t="str">
            <v>否</v>
          </cell>
          <cell r="Y543">
            <v>1</v>
          </cell>
          <cell r="Z543">
            <v>2246.4702000000002</v>
          </cell>
          <cell r="AA543">
            <v>2246.4702000000002</v>
          </cell>
          <cell r="AB543">
            <v>1</v>
          </cell>
          <cell r="AC543">
            <v>0</v>
          </cell>
        </row>
        <row r="544">
          <cell r="C544" t="str">
            <v>ZZ20120095-0</v>
          </cell>
          <cell r="D544" t="str">
            <v>04450035-ME-001-1</v>
          </cell>
          <cell r="E544" t="str">
            <v>中冶赛迪工程技术股份有限公司</v>
          </cell>
          <cell r="F544" t="str">
            <v>新疆伊犁钢铁有限责任公司</v>
          </cell>
          <cell r="G544" t="str">
            <v>伊钢水渣转鼓改造用手拉葫芦等</v>
          </cell>
          <cell r="H544">
            <v>2.9952000000000001</v>
          </cell>
          <cell r="J544">
            <v>0</v>
          </cell>
          <cell r="K544" t="str">
            <v>文丽琴</v>
          </cell>
          <cell r="L544" t="str">
            <v>内部</v>
          </cell>
          <cell r="M544">
            <v>41225</v>
          </cell>
          <cell r="N544">
            <v>41225</v>
          </cell>
          <cell r="O544">
            <v>41248</v>
          </cell>
          <cell r="P544" t="str">
            <v>到货款70%；调试款20%；质保金10%</v>
          </cell>
          <cell r="Q544">
            <v>2.9952000000000001</v>
          </cell>
          <cell r="R544" t="str">
            <v>已完工</v>
          </cell>
          <cell r="S544" t="str">
            <v>是</v>
          </cell>
          <cell r="T544">
            <v>41244</v>
          </cell>
          <cell r="U544">
            <v>41387</v>
          </cell>
          <cell r="V544" t="str">
            <v>-</v>
          </cell>
          <cell r="W544" t="str">
            <v>否</v>
          </cell>
          <cell r="Y544">
            <v>1</v>
          </cell>
          <cell r="Z544">
            <v>2.9952000000000001</v>
          </cell>
          <cell r="AA544">
            <v>2.9952000000000001</v>
          </cell>
          <cell r="AB544">
            <v>1</v>
          </cell>
          <cell r="AC544">
            <v>0</v>
          </cell>
        </row>
        <row r="545">
          <cell r="C545" t="str">
            <v>ZZ20120096-0</v>
          </cell>
          <cell r="D545" t="str">
            <v>03940020-ME-002-0</v>
          </cell>
          <cell r="E545" t="str">
            <v>中冶赛迪工程技术股份有限公司</v>
          </cell>
          <cell r="F545" t="str">
            <v>河北敬业钢铁有限公司</v>
          </cell>
          <cell r="G545" t="str">
            <v>河北敬业2号板坯连铸改造项目</v>
          </cell>
          <cell r="H545">
            <v>1340.7750000000001</v>
          </cell>
          <cell r="J545">
            <v>0</v>
          </cell>
          <cell r="K545" t="str">
            <v>文丽琴</v>
          </cell>
          <cell r="L545" t="str">
            <v>内部</v>
          </cell>
          <cell r="M545">
            <v>41222</v>
          </cell>
          <cell r="N545">
            <v>41222</v>
          </cell>
          <cell r="O545">
            <v>41325</v>
          </cell>
          <cell r="P545" t="str">
            <v>预付款10%；进度款20%；到货款30%；调试款30%；质保金10%</v>
          </cell>
          <cell r="Q545">
            <v>1340.7750000000001</v>
          </cell>
          <cell r="R545" t="str">
            <v>已完工</v>
          </cell>
          <cell r="S545" t="str">
            <v>是</v>
          </cell>
          <cell r="T545">
            <v>41334</v>
          </cell>
          <cell r="U545">
            <v>41516</v>
          </cell>
          <cell r="W545" t="str">
            <v>是</v>
          </cell>
          <cell r="X545" t="str">
            <v>完成</v>
          </cell>
          <cell r="Y545">
            <v>1</v>
          </cell>
          <cell r="Z545">
            <v>1340.7750000000001</v>
          </cell>
          <cell r="AA545">
            <v>1340.7750000000001</v>
          </cell>
          <cell r="AB545">
            <v>1</v>
          </cell>
          <cell r="AC545">
            <v>0</v>
          </cell>
        </row>
        <row r="546">
          <cell r="C546" t="str">
            <v>ZZ20120097-0</v>
          </cell>
          <cell r="D546" t="str">
            <v>31430003-ME-003-0</v>
          </cell>
          <cell r="E546" t="str">
            <v>中冶赛迪工程技术股份有限公司</v>
          </cell>
          <cell r="F546" t="str">
            <v>宁夏申银特钢股份有限公司</v>
          </cell>
          <cell r="G546" t="str">
            <v>宁夏申银特钢KR铁水脱硫设备</v>
          </cell>
          <cell r="H546">
            <v>191.64599999999999</v>
          </cell>
          <cell r="J546">
            <v>0</v>
          </cell>
          <cell r="K546" t="str">
            <v>文丽琴</v>
          </cell>
          <cell r="L546" t="str">
            <v>内部</v>
          </cell>
          <cell r="M546">
            <v>41271</v>
          </cell>
          <cell r="N546">
            <v>41271</v>
          </cell>
          <cell r="O546">
            <v>41333</v>
          </cell>
          <cell r="P546" t="str">
            <v>预付款30%；到货款40%；调试款20%；质保金10%</v>
          </cell>
          <cell r="Q546">
            <v>191.64599999999999</v>
          </cell>
          <cell r="R546" t="str">
            <v>已完工</v>
          </cell>
          <cell r="S546" t="str">
            <v>是</v>
          </cell>
          <cell r="T546">
            <v>41445</v>
          </cell>
          <cell r="U546">
            <v>41475</v>
          </cell>
          <cell r="V546" t="str">
            <v>-</v>
          </cell>
          <cell r="W546" t="str">
            <v>否</v>
          </cell>
          <cell r="Y546">
            <v>1</v>
          </cell>
          <cell r="Z546">
            <v>191.64599999999999</v>
          </cell>
          <cell r="AA546">
            <v>191.64599999999999</v>
          </cell>
          <cell r="AB546">
            <v>1</v>
          </cell>
          <cell r="AC546">
            <v>0</v>
          </cell>
        </row>
        <row r="547">
          <cell r="C547" t="str">
            <v>ZZ20120098-0</v>
          </cell>
          <cell r="D547" t="str">
            <v>01140022-ME-006-0</v>
          </cell>
          <cell r="E547" t="str">
            <v>中冶赛迪工程技术股份有限公司</v>
          </cell>
          <cell r="F547" t="str">
            <v>五矿营口中板有限责任公司</v>
          </cell>
          <cell r="G547" t="str">
            <v>营口5号连铸机结晶器振动及液压系统设备</v>
          </cell>
          <cell r="H547">
            <v>595.98630000000003</v>
          </cell>
          <cell r="J547">
            <v>0</v>
          </cell>
          <cell r="K547" t="str">
            <v>文丽琴</v>
          </cell>
          <cell r="L547" t="str">
            <v>内部</v>
          </cell>
          <cell r="M547">
            <v>41232</v>
          </cell>
          <cell r="N547">
            <v>41232</v>
          </cell>
          <cell r="O547">
            <v>41294</v>
          </cell>
          <cell r="P547" t="str">
            <v>预付款10%；进度款20%；到货款30%；调试款30%；质保金10%</v>
          </cell>
          <cell r="Q547">
            <v>595.98630000000003</v>
          </cell>
          <cell r="R547" t="str">
            <v>已完工</v>
          </cell>
          <cell r="S547" t="str">
            <v>是</v>
          </cell>
          <cell r="T547" t="str">
            <v>已发货</v>
          </cell>
          <cell r="U547">
            <v>41516</v>
          </cell>
          <cell r="V547">
            <v>41881</v>
          </cell>
          <cell r="W547" t="str">
            <v>否</v>
          </cell>
          <cell r="Y547">
            <v>1</v>
          </cell>
          <cell r="Z547">
            <v>595.98630000000003</v>
          </cell>
          <cell r="AA547">
            <v>595.98621000000003</v>
          </cell>
          <cell r="AB547">
            <v>0.99999984898981698</v>
          </cell>
          <cell r="AC547">
            <v>9.0000000113832398E-5</v>
          </cell>
        </row>
        <row r="548">
          <cell r="C548" t="str">
            <v>ZZ20120100-0</v>
          </cell>
          <cell r="D548" t="str">
            <v>01210037-ME-008-0</v>
          </cell>
          <cell r="E548" t="str">
            <v>中冶赛迪工程技术股份有限公司</v>
          </cell>
          <cell r="F548" t="str">
            <v>中国庆华能源集团有限公司</v>
          </cell>
          <cell r="G548" t="str">
            <v>庆华格尔木轧钢主轧成套项目-短应力轧机及备件</v>
          </cell>
          <cell r="H548">
            <v>967.35599999999999</v>
          </cell>
          <cell r="J548">
            <v>0</v>
          </cell>
          <cell r="K548" t="str">
            <v>文丽琴</v>
          </cell>
          <cell r="L548" t="str">
            <v>内部</v>
          </cell>
          <cell r="M548">
            <v>41229</v>
          </cell>
          <cell r="N548">
            <v>41229</v>
          </cell>
          <cell r="O548">
            <v>41424</v>
          </cell>
          <cell r="P548" t="str">
            <v>预付款10%；进度款20%；到货款30%；调试款30%；质保金10%</v>
          </cell>
          <cell r="Q548">
            <v>0</v>
          </cell>
          <cell r="R548" t="str">
            <v>暂停</v>
          </cell>
          <cell r="S548" t="str">
            <v>否</v>
          </cell>
          <cell r="T548" t="str">
            <v>未发货</v>
          </cell>
          <cell r="U548" t="str">
            <v>-</v>
          </cell>
          <cell r="V548" t="str">
            <v>-</v>
          </cell>
          <cell r="W548" t="str">
            <v>否</v>
          </cell>
          <cell r="Y548">
            <v>0</v>
          </cell>
          <cell r="Z548">
            <v>0</v>
          </cell>
          <cell r="AA548">
            <v>0</v>
          </cell>
          <cell r="AB548">
            <v>0</v>
          </cell>
          <cell r="AC548">
            <v>0</v>
          </cell>
        </row>
        <row r="549">
          <cell r="C549" t="str">
            <v>ZZ20120101-0</v>
          </cell>
          <cell r="D549" t="str">
            <v>11000037-ME-009-1</v>
          </cell>
          <cell r="E549" t="str">
            <v>中冶赛迪工程技术股份有限公司</v>
          </cell>
          <cell r="F549" t="str">
            <v>成渝钒钛科技有限公司</v>
          </cell>
          <cell r="G549" t="str">
            <v>威钢托圈挡座附件</v>
          </cell>
          <cell r="H549">
            <v>1.5375000000000001</v>
          </cell>
          <cell r="J549">
            <v>0</v>
          </cell>
          <cell r="K549" t="str">
            <v>文丽琴</v>
          </cell>
          <cell r="L549" t="str">
            <v>内部</v>
          </cell>
          <cell r="M549">
            <v>41714</v>
          </cell>
          <cell r="N549">
            <v>41714</v>
          </cell>
          <cell r="O549" t="str">
            <v>已交货</v>
          </cell>
          <cell r="P549" t="str">
            <v>调试款90%；质保金10%</v>
          </cell>
          <cell r="Q549">
            <v>1.5375000000000001</v>
          </cell>
          <cell r="R549" t="str">
            <v>已完工</v>
          </cell>
          <cell r="S549" t="str">
            <v>是</v>
          </cell>
          <cell r="T549" t="str">
            <v>已发货</v>
          </cell>
          <cell r="U549" t="str">
            <v>-</v>
          </cell>
          <cell r="V549" t="str">
            <v>-</v>
          </cell>
          <cell r="W549" t="str">
            <v>否</v>
          </cell>
          <cell r="Y549">
            <v>1</v>
          </cell>
          <cell r="Z549">
            <v>1.5375000000000001</v>
          </cell>
          <cell r="AA549">
            <v>1.5375000000000001</v>
          </cell>
          <cell r="AB549">
            <v>1</v>
          </cell>
          <cell r="AC549">
            <v>0</v>
          </cell>
        </row>
        <row r="550">
          <cell r="C550" t="str">
            <v>ZZ20130002-0</v>
          </cell>
          <cell r="D550" t="str">
            <v>11000036-ME-026-1</v>
          </cell>
          <cell r="E550" t="str">
            <v>中冶赛迪工程技术股份有限公司</v>
          </cell>
          <cell r="F550" t="str">
            <v>成渝钒钛科技有限公司</v>
          </cell>
          <cell r="G550" t="str">
            <v>威钢2#炉顶机探头</v>
          </cell>
          <cell r="H550">
            <v>0.70199999999999996</v>
          </cell>
          <cell r="J550">
            <v>0</v>
          </cell>
          <cell r="K550" t="str">
            <v>文丽琴</v>
          </cell>
          <cell r="L550" t="str">
            <v>内部</v>
          </cell>
          <cell r="M550">
            <v>41656</v>
          </cell>
          <cell r="N550">
            <v>41656</v>
          </cell>
          <cell r="O550" t="str">
            <v>已交货</v>
          </cell>
          <cell r="P550" t="str">
            <v>到货款90%；质保金10%</v>
          </cell>
          <cell r="Q550">
            <v>0.70199999999999996</v>
          </cell>
          <cell r="R550" t="str">
            <v>已完工</v>
          </cell>
          <cell r="S550" t="str">
            <v>是</v>
          </cell>
          <cell r="T550" t="str">
            <v>已发货</v>
          </cell>
          <cell r="U550" t="str">
            <v>-</v>
          </cell>
          <cell r="V550" t="str">
            <v>-</v>
          </cell>
          <cell r="W550" t="str">
            <v>否</v>
          </cell>
          <cell r="Y550">
            <v>1</v>
          </cell>
          <cell r="Z550">
            <v>0.70199999999999996</v>
          </cell>
          <cell r="AA550">
            <v>0.70199999999999996</v>
          </cell>
          <cell r="AB550">
            <v>1</v>
          </cell>
          <cell r="AC550">
            <v>0</v>
          </cell>
        </row>
        <row r="551">
          <cell r="C551" t="str">
            <v>ZZ20130002-1</v>
          </cell>
          <cell r="D551" t="str">
            <v>11000036-ME-026-1</v>
          </cell>
          <cell r="E551" t="str">
            <v>中冶赛迪工程技术股份有限公司</v>
          </cell>
          <cell r="F551" t="str">
            <v>成渝钒钛科技有限公司</v>
          </cell>
          <cell r="G551" t="str">
            <v>威钢2#炉顶机编码器</v>
          </cell>
          <cell r="H551">
            <v>0.61799999999999999</v>
          </cell>
          <cell r="J551">
            <v>0</v>
          </cell>
          <cell r="K551" t="str">
            <v>文丽琴</v>
          </cell>
          <cell r="L551" t="str">
            <v>内部</v>
          </cell>
          <cell r="M551">
            <v>41656</v>
          </cell>
          <cell r="N551">
            <v>41656</v>
          </cell>
          <cell r="O551" t="str">
            <v>已交货</v>
          </cell>
          <cell r="P551" t="str">
            <v>到货款90%；质保金10%</v>
          </cell>
          <cell r="Q551">
            <v>0.61799999999999999</v>
          </cell>
          <cell r="R551" t="str">
            <v>已完工</v>
          </cell>
          <cell r="S551" t="str">
            <v>是</v>
          </cell>
          <cell r="T551" t="str">
            <v>已发货</v>
          </cell>
          <cell r="U551" t="str">
            <v>-</v>
          </cell>
          <cell r="V551" t="str">
            <v>-</v>
          </cell>
          <cell r="W551" t="str">
            <v>否</v>
          </cell>
          <cell r="Y551">
            <v>1</v>
          </cell>
          <cell r="Z551">
            <v>0.61799999999999999</v>
          </cell>
          <cell r="AA551">
            <v>0.61799999999999999</v>
          </cell>
          <cell r="AB551">
            <v>1</v>
          </cell>
          <cell r="AC551">
            <v>0</v>
          </cell>
        </row>
        <row r="552">
          <cell r="C552" t="str">
            <v>ZZ20130010-0</v>
          </cell>
          <cell r="D552" t="str">
            <v>00590015-ME-030-0</v>
          </cell>
          <cell r="E552" t="str">
            <v>中冶赛迪工程技术股份有限公司</v>
          </cell>
          <cell r="F552" t="str">
            <v>济南钢铁股份有限公司</v>
          </cell>
          <cell r="G552" t="str">
            <v>济钢1700热轧改造项目-层流冷却</v>
          </cell>
          <cell r="H552">
            <v>314.84699999999998</v>
          </cell>
          <cell r="J552">
            <v>0</v>
          </cell>
          <cell r="K552" t="str">
            <v>文丽琴</v>
          </cell>
          <cell r="L552" t="str">
            <v>内部</v>
          </cell>
          <cell r="M552">
            <v>41253</v>
          </cell>
          <cell r="N552">
            <v>41253</v>
          </cell>
          <cell r="O552">
            <v>41394</v>
          </cell>
          <cell r="P552" t="str">
            <v>预付款10%；进度款20%；到货款30%；调试款30%；质保金10%</v>
          </cell>
          <cell r="Q552">
            <v>314.84699999999998</v>
          </cell>
          <cell r="R552" t="str">
            <v>已完工</v>
          </cell>
          <cell r="S552" t="str">
            <v>是</v>
          </cell>
          <cell r="T552">
            <v>41435</v>
          </cell>
          <cell r="U552">
            <v>41529</v>
          </cell>
          <cell r="V552" t="str">
            <v>-</v>
          </cell>
          <cell r="W552" t="str">
            <v>否</v>
          </cell>
          <cell r="Y552">
            <v>1</v>
          </cell>
          <cell r="Z552">
            <v>314.84699999999998</v>
          </cell>
          <cell r="AA552">
            <v>314.84699999999998</v>
          </cell>
          <cell r="AB552">
            <v>1</v>
          </cell>
          <cell r="AC552">
            <v>0</v>
          </cell>
        </row>
        <row r="553">
          <cell r="C553" t="str">
            <v>ZZ20130013-0</v>
          </cell>
          <cell r="D553" t="str">
            <v>23630003-ME-006-1</v>
          </cell>
          <cell r="E553" t="str">
            <v>中冶赛迪工程技术股份有限公司</v>
          </cell>
          <cell r="F553" t="str">
            <v>石家庄钢铁有限责任公司</v>
          </cell>
          <cell r="G553" t="str">
            <v>石钢大棒设备成套项目-开坯机和连轧机轧辊</v>
          </cell>
          <cell r="H553">
            <v>737.00639999999999</v>
          </cell>
          <cell r="J553">
            <v>0</v>
          </cell>
          <cell r="K553" t="str">
            <v>文丽琴</v>
          </cell>
          <cell r="L553" t="str">
            <v>内部</v>
          </cell>
          <cell r="M553">
            <v>41268</v>
          </cell>
          <cell r="N553">
            <v>41268</v>
          </cell>
          <cell r="O553">
            <v>41394</v>
          </cell>
          <cell r="P553" t="str">
            <v>预付款10%；进度款20%；到货款30%；调试款30%；质保金10%</v>
          </cell>
          <cell r="Q553">
            <v>737.00639999999999</v>
          </cell>
          <cell r="R553" t="str">
            <v>已完工</v>
          </cell>
          <cell r="S553" t="str">
            <v>是</v>
          </cell>
          <cell r="T553" t="str">
            <v>2014-3/2014-8</v>
          </cell>
          <cell r="U553">
            <v>42154</v>
          </cell>
          <cell r="V553">
            <v>42520</v>
          </cell>
          <cell r="W553" t="str">
            <v>否</v>
          </cell>
          <cell r="Y553">
            <v>1</v>
          </cell>
          <cell r="Z553">
            <v>737.00639999999999</v>
          </cell>
          <cell r="AA553">
            <v>737.00639999999999</v>
          </cell>
          <cell r="AB553">
            <v>1</v>
          </cell>
          <cell r="AC553">
            <v>0</v>
          </cell>
        </row>
        <row r="554">
          <cell r="C554" t="str">
            <v>ZZ20120068-0</v>
          </cell>
          <cell r="D554" t="str">
            <v>11B101-M-027</v>
          </cell>
          <cell r="E554" t="str">
            <v>重庆新联钢铁设备技术有限公司</v>
          </cell>
          <cell r="F554" t="str">
            <v>淀川盛馀（合肥）高科技钢板有限公司</v>
          </cell>
          <cell r="G554" t="str">
            <v>新联－淀钢－气刀系统设备项目</v>
          </cell>
          <cell r="H554">
            <v>88</v>
          </cell>
          <cell r="J554">
            <v>0</v>
          </cell>
          <cell r="K554" t="str">
            <v>胡迎春</v>
          </cell>
          <cell r="L554" t="str">
            <v>内部</v>
          </cell>
          <cell r="M554">
            <v>41094</v>
          </cell>
          <cell r="N554">
            <v>41094</v>
          </cell>
          <cell r="O554">
            <v>41197</v>
          </cell>
          <cell r="P554" t="str">
            <v>预付款15%；进度款45%；到货款10%；调试款20%；质保金10%</v>
          </cell>
          <cell r="Q554">
            <v>88</v>
          </cell>
          <cell r="R554" t="str">
            <v>已完工</v>
          </cell>
          <cell r="S554" t="str">
            <v>是</v>
          </cell>
          <cell r="T554">
            <v>41360</v>
          </cell>
          <cell r="U554">
            <v>41718</v>
          </cell>
          <cell r="V554">
            <v>42072</v>
          </cell>
          <cell r="W554" t="str">
            <v>否</v>
          </cell>
          <cell r="Y554">
            <v>1</v>
          </cell>
          <cell r="Z554">
            <v>88</v>
          </cell>
          <cell r="AA554">
            <v>88</v>
          </cell>
          <cell r="AB554">
            <v>1</v>
          </cell>
          <cell r="AC554">
            <v>0</v>
          </cell>
        </row>
        <row r="555">
          <cell r="C555" t="str">
            <v>ZZ20130016-0</v>
          </cell>
          <cell r="D555" t="str">
            <v>11000037-ME-009-1</v>
          </cell>
          <cell r="E555" t="str">
            <v>中冶赛迪工程技术股份有限公司</v>
          </cell>
          <cell r="F555" t="str">
            <v>成渝钒钛科技有限公司</v>
          </cell>
          <cell r="G555" t="str">
            <v>威钢横移侧导轮</v>
          </cell>
          <cell r="H555">
            <v>0.55000000000000004</v>
          </cell>
          <cell r="J555">
            <v>0</v>
          </cell>
          <cell r="K555" t="str">
            <v>文丽琴</v>
          </cell>
          <cell r="L555" t="str">
            <v>内部</v>
          </cell>
          <cell r="M555">
            <v>41714</v>
          </cell>
          <cell r="N555">
            <v>41714</v>
          </cell>
          <cell r="O555" t="str">
            <v>已交货</v>
          </cell>
          <cell r="P555" t="str">
            <v>调试款90%；质保金10%</v>
          </cell>
          <cell r="Q555">
            <v>0.55000000000000004</v>
          </cell>
          <cell r="R555" t="str">
            <v>已完工</v>
          </cell>
          <cell r="S555" t="str">
            <v>是</v>
          </cell>
          <cell r="T555" t="str">
            <v>已发货</v>
          </cell>
          <cell r="U555" t="str">
            <v>-</v>
          </cell>
          <cell r="V555" t="str">
            <v>-</v>
          </cell>
          <cell r="W555" t="str">
            <v>否</v>
          </cell>
          <cell r="Y555">
            <v>1</v>
          </cell>
          <cell r="Z555">
            <v>0.55000000000000004</v>
          </cell>
          <cell r="AA555">
            <v>0.55000000000000004</v>
          </cell>
          <cell r="AB555">
            <v>1</v>
          </cell>
          <cell r="AC555">
            <v>0</v>
          </cell>
        </row>
        <row r="556">
          <cell r="C556" t="str">
            <v>ZZ20130020-0</v>
          </cell>
          <cell r="D556" t="str">
            <v>00590015-ME-075-0</v>
          </cell>
          <cell r="E556" t="str">
            <v>中冶赛迪工程技术股份有限公司</v>
          </cell>
          <cell r="F556" t="str">
            <v>山东钢铁股份有限公司济南分公司</v>
          </cell>
          <cell r="G556" t="str">
            <v>济钢热轧铜板</v>
          </cell>
          <cell r="H556">
            <v>18.474</v>
          </cell>
          <cell r="J556">
            <v>0</v>
          </cell>
          <cell r="K556" t="str">
            <v>文丽琴</v>
          </cell>
          <cell r="L556" t="str">
            <v>内部</v>
          </cell>
          <cell r="M556">
            <v>41738</v>
          </cell>
          <cell r="N556">
            <v>41738</v>
          </cell>
          <cell r="O556">
            <v>41670</v>
          </cell>
          <cell r="P556" t="str">
            <v>到货款100%</v>
          </cell>
          <cell r="Q556">
            <v>18.474</v>
          </cell>
          <cell r="R556" t="str">
            <v>已完工</v>
          </cell>
          <cell r="S556" t="str">
            <v>是</v>
          </cell>
          <cell r="T556">
            <v>41404</v>
          </cell>
          <cell r="U556">
            <v>41529</v>
          </cell>
          <cell r="V556" t="str">
            <v>-</v>
          </cell>
          <cell r="W556" t="str">
            <v>否</v>
          </cell>
          <cell r="Y556">
            <v>1</v>
          </cell>
          <cell r="Z556">
            <v>18.474</v>
          </cell>
          <cell r="AA556">
            <v>18.474</v>
          </cell>
          <cell r="AB556">
            <v>1</v>
          </cell>
          <cell r="AC556">
            <v>0</v>
          </cell>
        </row>
        <row r="557">
          <cell r="C557" t="str">
            <v>ZZ20130022-0</v>
          </cell>
          <cell r="D557" t="str">
            <v>11000037-ME-009-1</v>
          </cell>
          <cell r="E557" t="str">
            <v>中冶赛迪工程技术股份有限公司</v>
          </cell>
          <cell r="F557" t="str">
            <v>成渝钒钛科技有限公司</v>
          </cell>
          <cell r="G557" t="str">
            <v>威钢炼钢-LF炉补充</v>
          </cell>
          <cell r="H557">
            <v>44.069000000000003</v>
          </cell>
          <cell r="J557">
            <v>0</v>
          </cell>
          <cell r="K557" t="str">
            <v>文丽琴</v>
          </cell>
          <cell r="L557" t="str">
            <v>内部</v>
          </cell>
          <cell r="M557">
            <v>41714</v>
          </cell>
          <cell r="N557">
            <v>41714</v>
          </cell>
          <cell r="O557" t="str">
            <v>已交货</v>
          </cell>
          <cell r="P557" t="str">
            <v>调试款90%；质保金10%</v>
          </cell>
          <cell r="Q557">
            <v>44.069000000000003</v>
          </cell>
          <cell r="R557" t="str">
            <v>已完工</v>
          </cell>
          <cell r="S557" t="str">
            <v>是</v>
          </cell>
          <cell r="T557">
            <v>41365</v>
          </cell>
          <cell r="U557">
            <v>41426</v>
          </cell>
          <cell r="V557" t="str">
            <v>-</v>
          </cell>
          <cell r="W557" t="str">
            <v>否</v>
          </cell>
          <cell r="Y557">
            <v>1</v>
          </cell>
          <cell r="Z557">
            <v>44.069000000000003</v>
          </cell>
          <cell r="AA557">
            <v>44.069000000000003</v>
          </cell>
          <cell r="AB557">
            <v>1</v>
          </cell>
          <cell r="AC557">
            <v>0</v>
          </cell>
        </row>
        <row r="558">
          <cell r="C558" t="str">
            <v>ZZ20130024-0</v>
          </cell>
          <cell r="D558" t="str">
            <v>01140037-ME-003-0</v>
          </cell>
          <cell r="E558" t="str">
            <v>中冶赛迪工程技术股份有限公司</v>
          </cell>
          <cell r="F558" t="str">
            <v>日照钢铁控股集团有限公司</v>
          </cell>
          <cell r="G558" t="str">
            <v>日照转炉吊挂及托圈挡座、氧枪装置改造</v>
          </cell>
          <cell r="H558">
            <v>503.1</v>
          </cell>
          <cell r="J558">
            <v>0</v>
          </cell>
          <cell r="K558" t="str">
            <v>文丽琴</v>
          </cell>
          <cell r="L558" t="str">
            <v>内部</v>
          </cell>
          <cell r="M558">
            <v>41337</v>
          </cell>
          <cell r="N558">
            <v>41337</v>
          </cell>
          <cell r="O558" t="str">
            <v>第一套2013-5-1；其余三套2014-10-31</v>
          </cell>
          <cell r="P558" t="str">
            <v>预付款20%；            第一套：到货款10%；投产款7.5%；质保金2.5%；第二套：到货款10%；投产款7.5%；质保金2.5%；第三套：到货款10%；投产款7.5%；质保金2.5%；第四套：到货款10%；投产款7.5%；质保金2.5%</v>
          </cell>
          <cell r="Q558">
            <v>503.1</v>
          </cell>
          <cell r="R558" t="str">
            <v>已完工</v>
          </cell>
          <cell r="S558" t="str">
            <v>是</v>
          </cell>
          <cell r="T558">
            <v>41408</v>
          </cell>
          <cell r="U558" t="str">
            <v>2015/3/25
2016-4-20</v>
          </cell>
          <cell r="V558" t="str">
            <v>-</v>
          </cell>
          <cell r="W558" t="str">
            <v>否</v>
          </cell>
          <cell r="Y558">
            <v>1</v>
          </cell>
          <cell r="Z558">
            <v>503.1</v>
          </cell>
          <cell r="AA558">
            <v>503.1</v>
          </cell>
          <cell r="AB558">
            <v>1</v>
          </cell>
          <cell r="AC558">
            <v>0</v>
          </cell>
        </row>
        <row r="559">
          <cell r="C559" t="str">
            <v>ZZ20130028-0</v>
          </cell>
          <cell r="D559" t="str">
            <v>13030018-ME-008-0</v>
          </cell>
          <cell r="E559" t="str">
            <v>中冶赛迪上海工程技术有限公司</v>
          </cell>
          <cell r="F559" t="str">
            <v>江苏苏南特种装备集团有限责任公司</v>
          </cell>
          <cell r="G559" t="str">
            <v>苏南重工轧机设备</v>
          </cell>
          <cell r="H559">
            <v>454.54500000000002</v>
          </cell>
          <cell r="J559">
            <v>0</v>
          </cell>
          <cell r="K559" t="str">
            <v>文丽琴</v>
          </cell>
          <cell r="L559" t="str">
            <v>内部</v>
          </cell>
          <cell r="M559">
            <v>41303</v>
          </cell>
          <cell r="N559">
            <v>41303</v>
          </cell>
          <cell r="O559">
            <v>41424</v>
          </cell>
          <cell r="P559" t="str">
            <v>预付款15%；进度款15%；到货款30%；调试款30%；质保金10%</v>
          </cell>
          <cell r="Q559">
            <v>454.54500000000002</v>
          </cell>
          <cell r="R559" t="str">
            <v>暂停</v>
          </cell>
          <cell r="S559" t="str">
            <v>否</v>
          </cell>
          <cell r="T559" t="str">
            <v>未发货</v>
          </cell>
          <cell r="U559" t="str">
            <v>-</v>
          </cell>
          <cell r="V559" t="str">
            <v>-</v>
          </cell>
          <cell r="W559" t="str">
            <v>是</v>
          </cell>
          <cell r="X559" t="str">
            <v>完成</v>
          </cell>
          <cell r="Y559">
            <v>0</v>
          </cell>
          <cell r="Z559">
            <v>0</v>
          </cell>
          <cell r="AA559">
            <v>454.54500000000002</v>
          </cell>
          <cell r="AB559">
            <v>1</v>
          </cell>
          <cell r="AC559">
            <v>0</v>
          </cell>
        </row>
        <row r="560">
          <cell r="C560" t="str">
            <v>ZZ20130031-0</v>
          </cell>
          <cell r="D560" t="str">
            <v>00680042-ME-006-0</v>
          </cell>
          <cell r="E560" t="str">
            <v>中冶赛迪工程技术股份有限公司</v>
          </cell>
          <cell r="F560" t="str">
            <v>五矿营口中板有限责任公司</v>
          </cell>
          <cell r="G560" t="str">
            <v>五矿营钢3、4号连铸新品段位成套-扇形段</v>
          </cell>
          <cell r="H560">
            <v>1603.3329000000001</v>
          </cell>
          <cell r="J560">
            <v>0</v>
          </cell>
          <cell r="K560" t="str">
            <v>文丽琴</v>
          </cell>
          <cell r="L560" t="str">
            <v>内部</v>
          </cell>
          <cell r="M560">
            <v>41360</v>
          </cell>
          <cell r="N560">
            <v>41360</v>
          </cell>
          <cell r="O560">
            <v>41501</v>
          </cell>
          <cell r="P560" t="str">
            <v>预付款10%；进度款20%；到货款30%；调试款30%；质保金10%</v>
          </cell>
          <cell r="Q560">
            <v>1603.3329000000001</v>
          </cell>
          <cell r="R560" t="str">
            <v>已完工</v>
          </cell>
          <cell r="S560" t="str">
            <v>是</v>
          </cell>
          <cell r="T560" t="str">
            <v>2014-8/2014-11</v>
          </cell>
          <cell r="U560" t="str">
            <v>备件</v>
          </cell>
          <cell r="V560" t="str">
            <v>-</v>
          </cell>
          <cell r="W560" t="str">
            <v>否</v>
          </cell>
          <cell r="Y560">
            <v>1</v>
          </cell>
          <cell r="Z560">
            <v>1603.3329000000001</v>
          </cell>
          <cell r="AA560">
            <v>1553.6079</v>
          </cell>
          <cell r="AB560">
            <v>0.96898647810445304</v>
          </cell>
          <cell r="AC560">
            <v>49.725000000000101</v>
          </cell>
        </row>
        <row r="561">
          <cell r="C561" t="str">
            <v>ZZ20130032-0</v>
          </cell>
          <cell r="D561" t="str">
            <v>04000012-ME-001-0</v>
          </cell>
          <cell r="E561" t="str">
            <v>中冶赛迪工程技术股份有限公司</v>
          </cell>
          <cell r="F561" t="str">
            <v>山东寿光巨能特钢有限公司</v>
          </cell>
          <cell r="G561" t="str">
            <v>山东寿光巨能特钢精轧机</v>
          </cell>
          <cell r="H561">
            <v>1403.16</v>
          </cell>
          <cell r="J561">
            <v>0</v>
          </cell>
          <cell r="K561" t="str">
            <v>文丽琴</v>
          </cell>
          <cell r="L561" t="str">
            <v>内部</v>
          </cell>
          <cell r="M561">
            <v>41311</v>
          </cell>
          <cell r="N561">
            <v>41311</v>
          </cell>
          <cell r="O561">
            <v>41455</v>
          </cell>
          <cell r="P561" t="str">
            <v>预付款10%；进度款20%；到货款30%；调试款30%；质保金10%</v>
          </cell>
          <cell r="Q561">
            <v>1403.16</v>
          </cell>
          <cell r="R561" t="str">
            <v>已完工</v>
          </cell>
          <cell r="S561" t="str">
            <v>是</v>
          </cell>
          <cell r="T561" t="str">
            <v>2013-7/213-11</v>
          </cell>
          <cell r="U561" t="str">
            <v>调试2013年12月，投产2014-3-15</v>
          </cell>
          <cell r="V561">
            <v>42078</v>
          </cell>
          <cell r="W561" t="str">
            <v>否</v>
          </cell>
          <cell r="Y561">
            <v>1</v>
          </cell>
          <cell r="Z561">
            <v>1403.16</v>
          </cell>
          <cell r="AA561">
            <v>1403.16</v>
          </cell>
          <cell r="AB561">
            <v>1</v>
          </cell>
          <cell r="AC561">
            <v>0</v>
          </cell>
        </row>
        <row r="562">
          <cell r="C562" t="str">
            <v>ZZ20130033-0</v>
          </cell>
          <cell r="D562" t="str">
            <v>04000014-ME-001-0</v>
          </cell>
          <cell r="E562" t="str">
            <v>中冶赛迪工程技术股份有限公司</v>
          </cell>
          <cell r="F562" t="str">
            <v>山东寿光巨能特钢有限公司</v>
          </cell>
          <cell r="G562" t="str">
            <v>寿光大圆坯连铸机成套项目设备</v>
          </cell>
          <cell r="H562">
            <v>2761.2</v>
          </cell>
          <cell r="J562">
            <v>0</v>
          </cell>
          <cell r="K562" t="str">
            <v>文丽琴</v>
          </cell>
          <cell r="L562" t="str">
            <v>内部</v>
          </cell>
          <cell r="M562">
            <v>41421</v>
          </cell>
          <cell r="N562">
            <v>41421</v>
          </cell>
          <cell r="O562">
            <v>41455</v>
          </cell>
          <cell r="P562" t="str">
            <v>预付款10%；进度款20%；到货款30%；调试款30%；质保金10%</v>
          </cell>
          <cell r="Q562">
            <v>2761.2</v>
          </cell>
          <cell r="R562" t="str">
            <v>已完工</v>
          </cell>
          <cell r="S562" t="str">
            <v>是</v>
          </cell>
          <cell r="T562" t="str">
            <v>2013-7/213-11</v>
          </cell>
          <cell r="U562" t="str">
            <v>调试2013年12月，投产2014-3-15</v>
          </cell>
          <cell r="V562">
            <v>42079</v>
          </cell>
          <cell r="W562" t="str">
            <v>否</v>
          </cell>
          <cell r="Y562">
            <v>1</v>
          </cell>
          <cell r="Z562">
            <v>2761.2</v>
          </cell>
          <cell r="AA562">
            <v>2761.1963909999999</v>
          </cell>
          <cell r="AB562">
            <v>0.99999869295958299</v>
          </cell>
          <cell r="AC562">
            <v>3.6089999998694098E-3</v>
          </cell>
        </row>
        <row r="563">
          <cell r="C563" t="str">
            <v>ZZ20130045-0</v>
          </cell>
          <cell r="D563" t="str">
            <v>11390109-ME-001-0</v>
          </cell>
          <cell r="E563" t="str">
            <v>中冶赛迪工程技术股份有限公司</v>
          </cell>
          <cell r="F563" t="str">
            <v>河北钢铁集团燕山钢铁有限公司</v>
          </cell>
          <cell r="G563" t="str">
            <v>燕钢1号板坯连铸机扇形段备件</v>
          </cell>
          <cell r="H563">
            <v>707.85</v>
          </cell>
          <cell r="J563">
            <v>0</v>
          </cell>
          <cell r="K563" t="str">
            <v>文丽琴</v>
          </cell>
          <cell r="L563" t="str">
            <v>内部</v>
          </cell>
          <cell r="M563">
            <v>41352</v>
          </cell>
          <cell r="N563">
            <v>41352</v>
          </cell>
          <cell r="O563">
            <v>41485</v>
          </cell>
          <cell r="P563" t="str">
            <v>预付款10%；进度款20%；到货款30%；调试款30%；质保金10%</v>
          </cell>
          <cell r="Q563">
            <v>707.85</v>
          </cell>
          <cell r="R563" t="str">
            <v>已完工</v>
          </cell>
          <cell r="S563" t="str">
            <v>是</v>
          </cell>
          <cell r="T563" t="str">
            <v>已发货</v>
          </cell>
          <cell r="U563" t="str">
            <v>-</v>
          </cell>
          <cell r="V563" t="str">
            <v>-</v>
          </cell>
          <cell r="W563" t="str">
            <v>否</v>
          </cell>
          <cell r="Y563">
            <v>1</v>
          </cell>
          <cell r="Z563">
            <v>707.85</v>
          </cell>
          <cell r="AA563">
            <v>707.85</v>
          </cell>
          <cell r="AB563">
            <v>1</v>
          </cell>
          <cell r="AC563">
            <v>0</v>
          </cell>
        </row>
        <row r="564">
          <cell r="C564" t="str">
            <v>ZZ20130049-0</v>
          </cell>
          <cell r="D564" t="str">
            <v>03270078-ME-021-5</v>
          </cell>
          <cell r="E564" t="str">
            <v>中冶赛迪工程技术股份有限公司</v>
          </cell>
          <cell r="F564" t="str">
            <v>新疆八钢南疆钢铁拜城有限公司</v>
          </cell>
          <cell r="G564" t="str">
            <v>八钢南疆炼钢连铸总包导向轮增补</v>
          </cell>
          <cell r="H564">
            <v>0.4914</v>
          </cell>
          <cell r="J564">
            <v>0</v>
          </cell>
          <cell r="K564" t="str">
            <v>文丽琴</v>
          </cell>
          <cell r="L564" t="str">
            <v>内部</v>
          </cell>
          <cell r="M564">
            <v>41417</v>
          </cell>
          <cell r="N564">
            <v>41417</v>
          </cell>
          <cell r="O564">
            <v>41424</v>
          </cell>
          <cell r="P564" t="str">
            <v>到货款100%</v>
          </cell>
          <cell r="Q564">
            <v>0.4914</v>
          </cell>
          <cell r="R564" t="str">
            <v>已完工</v>
          </cell>
          <cell r="S564" t="str">
            <v>是</v>
          </cell>
          <cell r="T564" t="str">
            <v>已发货</v>
          </cell>
          <cell r="U564" t="str">
            <v>-</v>
          </cell>
          <cell r="V564" t="str">
            <v>-</v>
          </cell>
          <cell r="W564" t="str">
            <v>否</v>
          </cell>
          <cell r="Y564">
            <v>1</v>
          </cell>
          <cell r="Z564">
            <v>0.4914</v>
          </cell>
          <cell r="AA564">
            <v>0.4914</v>
          </cell>
          <cell r="AB564">
            <v>1</v>
          </cell>
          <cell r="AC564">
            <v>0</v>
          </cell>
        </row>
        <row r="565">
          <cell r="C565" t="str">
            <v>ZZ20130050-0</v>
          </cell>
          <cell r="D565" t="str">
            <v>11630050-ME-020-0</v>
          </cell>
          <cell r="E565" t="str">
            <v>中冶赛迪工程技术股份有限公司</v>
          </cell>
          <cell r="F565" t="str">
            <v>台塑河静钢铁兴业责任有限公司</v>
          </cell>
          <cell r="G565" t="str">
            <v>台塑河静1、2号高炉水渣转鼓</v>
          </cell>
          <cell r="H565">
            <v>899.98739999999998</v>
          </cell>
          <cell r="J565">
            <v>0</v>
          </cell>
          <cell r="K565" t="str">
            <v>文丽琴</v>
          </cell>
          <cell r="L565" t="str">
            <v>内部</v>
          </cell>
          <cell r="M565">
            <v>41362</v>
          </cell>
          <cell r="N565">
            <v>41362</v>
          </cell>
          <cell r="O565">
            <v>41728</v>
          </cell>
          <cell r="P565" t="str">
            <v>预付款10%；          一期：进度款10%；发货款10%；到货款10%；调试款10%；质保金5%； 二期：进度款10%；发货款10%；到货款10%；调试款10%；质保金5%；</v>
          </cell>
          <cell r="Q565">
            <v>899.98739999999998</v>
          </cell>
          <cell r="R565" t="str">
            <v>已完工</v>
          </cell>
          <cell r="S565" t="str">
            <v>是</v>
          </cell>
          <cell r="T565" t="str">
            <v>2014-9/2015-7</v>
          </cell>
          <cell r="U565" t="str">
            <v>1号高炉17年5月29日投产；2号高炉未投产</v>
          </cell>
          <cell r="V565" t="str">
            <v>1号高炉18年6月</v>
          </cell>
          <cell r="W565" t="str">
            <v>否</v>
          </cell>
          <cell r="Y565">
            <v>1</v>
          </cell>
          <cell r="Z565">
            <v>899.98739999999998</v>
          </cell>
          <cell r="AA565">
            <v>899.98739999999998</v>
          </cell>
          <cell r="AB565">
            <v>1</v>
          </cell>
          <cell r="AC565">
            <v>0</v>
          </cell>
        </row>
        <row r="566">
          <cell r="C566" t="str">
            <v>ZZ20130054-0</v>
          </cell>
          <cell r="D566" t="str">
            <v>11630050-ME-031-0</v>
          </cell>
          <cell r="E566" t="str">
            <v>中冶赛迪工程技术股份有限公司</v>
          </cell>
          <cell r="F566" t="str">
            <v>台塑河静钢铁兴业责任有限公司</v>
          </cell>
          <cell r="G566" t="str">
            <v>台塑1、2号高炉冷却壁安装附件项目</v>
          </cell>
          <cell r="H566">
            <v>124.6284</v>
          </cell>
          <cell r="J566">
            <v>0</v>
          </cell>
          <cell r="K566" t="str">
            <v>文丽琴</v>
          </cell>
          <cell r="L566" t="str">
            <v>内部</v>
          </cell>
          <cell r="M566">
            <v>41391</v>
          </cell>
          <cell r="N566">
            <v>41391</v>
          </cell>
          <cell r="O566" t="str">
            <v>第一套13-7-1；第二套14-7-1</v>
          </cell>
          <cell r="P566" t="str">
            <v>预付款10%；  第一套：发货款20%；到货款10%；调试款10%；质保金5%；第二套：发货款20%；到货款10%；调试款10%；质保金5%；</v>
          </cell>
          <cell r="Q566">
            <v>107.5142</v>
          </cell>
          <cell r="R566" t="str">
            <v>已完工</v>
          </cell>
          <cell r="S566" t="str">
            <v>是</v>
          </cell>
          <cell r="T566" t="str">
            <v>2013-10/2015-1</v>
          </cell>
          <cell r="U566" t="str">
            <v>1号高炉17年5月29日投产；2号高炉未投产</v>
          </cell>
          <cell r="V566" t="str">
            <v>1号高炉18年6月</v>
          </cell>
          <cell r="W566" t="str">
            <v>否</v>
          </cell>
          <cell r="Y566">
            <v>1</v>
          </cell>
          <cell r="Z566">
            <v>124.6284</v>
          </cell>
          <cell r="AA566">
            <v>124.6284</v>
          </cell>
          <cell r="AB566">
            <v>1</v>
          </cell>
          <cell r="AC566">
            <v>0</v>
          </cell>
        </row>
        <row r="567">
          <cell r="C567" t="str">
            <v>ZZ20130055-0</v>
          </cell>
          <cell r="D567" t="str">
            <v>82840031-ME-030-1</v>
          </cell>
          <cell r="E567" t="str">
            <v>中冶赛迪工程技术股份有限公司</v>
          </cell>
          <cell r="F567" t="str">
            <v>陕钢集团汉中钢铁有限责任公司</v>
          </cell>
          <cell r="G567" t="str">
            <v>汉钢轧钢编码器等补供件</v>
          </cell>
          <cell r="H567">
            <v>1.5911999999999999</v>
          </cell>
          <cell r="J567">
            <v>0</v>
          </cell>
          <cell r="K567" t="str">
            <v>文丽琴</v>
          </cell>
          <cell r="L567" t="str">
            <v>内部</v>
          </cell>
          <cell r="M567">
            <v>41387</v>
          </cell>
          <cell r="N567">
            <v>41387</v>
          </cell>
          <cell r="O567" t="str">
            <v>已交货</v>
          </cell>
          <cell r="P567" t="str">
            <v>到货款100%</v>
          </cell>
          <cell r="Q567">
            <v>1.5911999999999999</v>
          </cell>
          <cell r="R567" t="str">
            <v>已完工</v>
          </cell>
          <cell r="S567" t="str">
            <v>是</v>
          </cell>
          <cell r="T567" t="str">
            <v>已发货</v>
          </cell>
          <cell r="U567" t="str">
            <v>-</v>
          </cell>
          <cell r="V567" t="str">
            <v>-</v>
          </cell>
          <cell r="W567" t="str">
            <v>否</v>
          </cell>
          <cell r="Y567">
            <v>1</v>
          </cell>
          <cell r="Z567">
            <v>1.5911999999999999</v>
          </cell>
          <cell r="AA567">
            <v>1.5911999999999999</v>
          </cell>
          <cell r="AB567">
            <v>1</v>
          </cell>
          <cell r="AC567">
            <v>0</v>
          </cell>
        </row>
        <row r="568">
          <cell r="C568" t="str">
            <v>ZZ20130059-0</v>
          </cell>
          <cell r="D568" t="str">
            <v>26850007-ME-001-0</v>
          </cell>
          <cell r="E568" t="str">
            <v>中冶赛迪工程技术股份有限公司</v>
          </cell>
          <cell r="F568" t="str">
            <v>台湾烨联钢铁股份有限公司</v>
          </cell>
          <cell r="G568" t="str">
            <v>台湾烨联翻钢机、钩钢机等</v>
          </cell>
          <cell r="H568">
            <v>159.35400000000001</v>
          </cell>
          <cell r="J568">
            <v>0</v>
          </cell>
          <cell r="K568" t="str">
            <v>文丽琴</v>
          </cell>
          <cell r="L568" t="str">
            <v>内部</v>
          </cell>
          <cell r="M568">
            <v>41400</v>
          </cell>
          <cell r="N568">
            <v>41400</v>
          </cell>
          <cell r="O568">
            <v>41547</v>
          </cell>
          <cell r="P568" t="str">
            <v>预付款5% ；发货款5% ；到货款70%；调试款10%；质保金10%</v>
          </cell>
          <cell r="Q568">
            <v>159.35400000000001</v>
          </cell>
          <cell r="R568" t="str">
            <v>已完工</v>
          </cell>
          <cell r="S568" t="str">
            <v>是</v>
          </cell>
          <cell r="T568">
            <v>41589</v>
          </cell>
          <cell r="U568">
            <v>41719</v>
          </cell>
          <cell r="V568" t="str">
            <v>-</v>
          </cell>
          <cell r="W568" t="str">
            <v>否</v>
          </cell>
          <cell r="Y568">
            <v>1</v>
          </cell>
          <cell r="Z568">
            <v>159.35400000000001</v>
          </cell>
          <cell r="AA568">
            <v>159.35400000000001</v>
          </cell>
          <cell r="AB568">
            <v>1</v>
          </cell>
          <cell r="AC568">
            <v>0</v>
          </cell>
        </row>
        <row r="569">
          <cell r="C569" t="str">
            <v>ZZ20130068-0</v>
          </cell>
          <cell r="D569" t="str">
            <v>11630058-ME-008-0</v>
          </cell>
          <cell r="E569" t="str">
            <v>中冶赛迪工程技术股份有限公司</v>
          </cell>
          <cell r="F569" t="str">
            <v>台塑河静钢铁兴业责任有限公司</v>
          </cell>
          <cell r="G569" t="str">
            <v>台塑河静煤气柜工程总承包高焦柜项目</v>
          </cell>
          <cell r="H569">
            <v>185.07060000000001</v>
          </cell>
          <cell r="J569">
            <v>0</v>
          </cell>
          <cell r="K569" t="str">
            <v>文丽琴</v>
          </cell>
          <cell r="L569" t="str">
            <v>内部</v>
          </cell>
          <cell r="M569">
            <v>41533</v>
          </cell>
          <cell r="N569">
            <v>41533</v>
          </cell>
          <cell r="O569">
            <v>41703</v>
          </cell>
          <cell r="P569" t="str">
            <v>预付款10%；进度款20%；到货款30%；调试款30%；质保金10%</v>
          </cell>
          <cell r="Q569">
            <v>185.07060000000001</v>
          </cell>
          <cell r="R569" t="str">
            <v>已完工</v>
          </cell>
          <cell r="S569" t="str">
            <v>是</v>
          </cell>
          <cell r="T569">
            <v>41922</v>
          </cell>
          <cell r="U569" t="str">
            <v>15万方煤气柜2015年11月28日投产；</v>
          </cell>
          <cell r="W569" t="str">
            <v>否</v>
          </cell>
          <cell r="Y569">
            <v>1</v>
          </cell>
          <cell r="Z569">
            <v>185.07060000000001</v>
          </cell>
          <cell r="AA569">
            <v>185.07060000000001</v>
          </cell>
          <cell r="AB569">
            <v>1</v>
          </cell>
          <cell r="AC569">
            <v>0</v>
          </cell>
        </row>
        <row r="570">
          <cell r="C570" t="str">
            <v>ZZ20130070-0</v>
          </cell>
          <cell r="D570" t="str">
            <v>11630054-ME-003-0</v>
          </cell>
          <cell r="E570" t="str">
            <v>重庆赛迪热工环保工程技术有限公司</v>
          </cell>
          <cell r="F570" t="str">
            <v>台塑河静钢铁兴业责任有限公司</v>
          </cell>
          <cell r="G570" t="str">
            <v>赛迪工业炉-台塑河静-加热炉装出钢机</v>
          </cell>
          <cell r="H570">
            <v>722</v>
          </cell>
          <cell r="J570">
            <v>0</v>
          </cell>
          <cell r="K570" t="str">
            <v>文丽琴</v>
          </cell>
          <cell r="L570" t="str">
            <v>内部</v>
          </cell>
          <cell r="M570">
            <v>41409</v>
          </cell>
          <cell r="N570">
            <v>41409</v>
          </cell>
          <cell r="O570">
            <v>41741</v>
          </cell>
          <cell r="P570" t="str">
            <v>预付款20%；到货款30%；调试款20%；功能考核款20%；质保金10%</v>
          </cell>
          <cell r="Q570">
            <v>722</v>
          </cell>
          <cell r="R570" t="str">
            <v>已完工</v>
          </cell>
          <cell r="S570" t="str">
            <v>是</v>
          </cell>
          <cell r="T570" t="str">
            <v>2014-11/2015-5</v>
          </cell>
          <cell r="U570" t="str">
            <v>1#加热炉2015年12月24日投产；</v>
          </cell>
          <cell r="V570">
            <v>42728</v>
          </cell>
          <cell r="W570" t="str">
            <v>否</v>
          </cell>
          <cell r="Y570">
            <v>1</v>
          </cell>
          <cell r="Z570">
            <v>722</v>
          </cell>
          <cell r="AA570">
            <v>722</v>
          </cell>
          <cell r="AB570">
            <v>1</v>
          </cell>
          <cell r="AC570">
            <v>0</v>
          </cell>
        </row>
        <row r="571">
          <cell r="C571" t="str">
            <v>ZZ20130073-0</v>
          </cell>
          <cell r="D571" t="str">
            <v>11630050-ME-028-0</v>
          </cell>
          <cell r="E571" t="str">
            <v>中冶赛迪工程技术股份有限公司</v>
          </cell>
          <cell r="F571" t="str">
            <v>台塑河静钢铁兴业责任有限公司</v>
          </cell>
          <cell r="G571" t="str">
            <v>台塑1、2号高炉热风炉非标设备</v>
          </cell>
          <cell r="H571">
            <v>624.79539999999997</v>
          </cell>
          <cell r="J571">
            <v>0</v>
          </cell>
          <cell r="K571" t="str">
            <v>文丽琴</v>
          </cell>
          <cell r="L571" t="str">
            <v>内部</v>
          </cell>
          <cell r="M571">
            <v>41569</v>
          </cell>
          <cell r="N571">
            <v>41569</v>
          </cell>
          <cell r="O571" t="str">
            <v>13-12-5交一半；14-12-5交一半</v>
          </cell>
          <cell r="P571" t="str">
            <v>预付款10%；          一期：进度款10%；发货款10%；到货款10%；调试款10%；质保金5%；                二期：进度款10%；发货款10%；到货款10%；调试款10%；质保金5%</v>
          </cell>
          <cell r="Q571">
            <v>624.79539999999997</v>
          </cell>
          <cell r="R571" t="str">
            <v>已完工</v>
          </cell>
          <cell r="S571" t="str">
            <v>是</v>
          </cell>
          <cell r="T571" t="str">
            <v>2014-10/2015-4</v>
          </cell>
          <cell r="U571" t="str">
            <v>1号高炉17年5月29日投产；2号高炉未投产</v>
          </cell>
          <cell r="V571" t="str">
            <v>1号高炉18年6月</v>
          </cell>
          <cell r="W571" t="str">
            <v>否</v>
          </cell>
          <cell r="Y571">
            <v>1</v>
          </cell>
          <cell r="Z571">
            <v>624.79539999999997</v>
          </cell>
          <cell r="AA571">
            <v>624.79539999999997</v>
          </cell>
          <cell r="AB571">
            <v>1</v>
          </cell>
          <cell r="AC571">
            <v>0</v>
          </cell>
        </row>
        <row r="572">
          <cell r="C572" t="str">
            <v>ZZ20130074-0</v>
          </cell>
          <cell r="D572" t="str">
            <v>26000005-ME-001-0</v>
          </cell>
          <cell r="E572" t="str">
            <v>中冶赛迪上海工程技术有限公司</v>
          </cell>
          <cell r="F572" t="str">
            <v>烨辉（中国）科技材料有限公司</v>
          </cell>
          <cell r="G572" t="str">
            <v>烨辉连退机组非标设备及备件</v>
          </cell>
          <cell r="H572">
            <v>4514.5385999999999</v>
          </cell>
          <cell r="J572">
            <v>0</v>
          </cell>
          <cell r="K572" t="str">
            <v>文丽琴</v>
          </cell>
          <cell r="L572" t="str">
            <v>内部</v>
          </cell>
          <cell r="M572">
            <v>41449</v>
          </cell>
          <cell r="N572">
            <v>41449</v>
          </cell>
          <cell r="O572" t="str">
            <v>14-5-20至14-5-30</v>
          </cell>
          <cell r="P572" t="str">
            <v>预付款10%；到货款70%；考核验收款15%；质保金5%</v>
          </cell>
          <cell r="Q572">
            <v>4514.5385999999999</v>
          </cell>
          <cell r="R572" t="str">
            <v>已完工</v>
          </cell>
          <cell r="S572" t="str">
            <v>是</v>
          </cell>
          <cell r="T572" t="str">
            <v>2015/3/23-2014-8-1</v>
          </cell>
          <cell r="U572">
            <v>42226</v>
          </cell>
          <cell r="V572">
            <v>42592</v>
          </cell>
          <cell r="W572" t="str">
            <v>否</v>
          </cell>
          <cell r="Y572">
            <v>1</v>
          </cell>
          <cell r="Z572">
            <v>4514.5385999999999</v>
          </cell>
          <cell r="AA572">
            <v>4514.5385999999999</v>
          </cell>
          <cell r="AB572">
            <v>1</v>
          </cell>
          <cell r="AC572">
            <v>0</v>
          </cell>
        </row>
        <row r="573">
          <cell r="C573" t="str">
            <v>ZZ20130074-1</v>
          </cell>
          <cell r="D573" t="str">
            <v>26000005-ME-001-1</v>
          </cell>
          <cell r="E573" t="str">
            <v>中冶赛迪上海工程技术有限公司</v>
          </cell>
          <cell r="F573" t="str">
            <v>烨辉（中国）科技材料有限公司</v>
          </cell>
          <cell r="G573" t="str">
            <v>烨辉连退机组非标设备及备件</v>
          </cell>
          <cell r="H573">
            <v>1451</v>
          </cell>
          <cell r="J573">
            <v>0</v>
          </cell>
          <cell r="K573" t="str">
            <v>文丽琴</v>
          </cell>
          <cell r="L573" t="str">
            <v>内部</v>
          </cell>
          <cell r="M573">
            <v>41968</v>
          </cell>
          <cell r="N573">
            <v>41968</v>
          </cell>
          <cell r="O573">
            <v>41993</v>
          </cell>
          <cell r="P573" t="str">
            <v>到货款80%；考核验收款15%；质保金5%</v>
          </cell>
          <cell r="Q573">
            <v>1451</v>
          </cell>
          <cell r="R573" t="str">
            <v>已完工</v>
          </cell>
          <cell r="S573" t="str">
            <v>是</v>
          </cell>
          <cell r="T573" t="str">
            <v>2015/4/21-2014/8/1</v>
          </cell>
          <cell r="U573" t="str">
            <v>2015/8热负荷试车合格，正在办理考核验收（目标年底前有阶段性进展，约80%）</v>
          </cell>
          <cell r="V573">
            <v>42592</v>
          </cell>
          <cell r="W573" t="str">
            <v>否</v>
          </cell>
          <cell r="Y573">
            <v>1</v>
          </cell>
          <cell r="Z573">
            <v>1451</v>
          </cell>
          <cell r="AA573">
            <v>1451</v>
          </cell>
          <cell r="AB573">
            <v>1</v>
          </cell>
          <cell r="AC573">
            <v>0</v>
          </cell>
        </row>
        <row r="574">
          <cell r="C574" t="str">
            <v>ZZ20130080-0</v>
          </cell>
          <cell r="D574" t="str">
            <v>11000036-ME-026-1</v>
          </cell>
          <cell r="E574" t="str">
            <v>中冶赛迪工程技术股份有限公司</v>
          </cell>
          <cell r="F574" t="str">
            <v>成渝钒钛科技有限公司</v>
          </cell>
          <cell r="G574" t="str">
            <v>威钢高炉新增水渣沟结构件</v>
          </cell>
          <cell r="H574">
            <v>36.621000000000002</v>
          </cell>
          <cell r="J574">
            <v>0</v>
          </cell>
          <cell r="K574" t="str">
            <v>文丽琴</v>
          </cell>
          <cell r="L574" t="str">
            <v>内部</v>
          </cell>
          <cell r="M574">
            <v>41656</v>
          </cell>
          <cell r="N574">
            <v>41656</v>
          </cell>
          <cell r="O574" t="str">
            <v>已交货</v>
          </cell>
          <cell r="P574" t="str">
            <v>到货款90%；质保金10%</v>
          </cell>
          <cell r="Q574">
            <v>36.621000000000002</v>
          </cell>
          <cell r="R574" t="str">
            <v>已完工</v>
          </cell>
          <cell r="S574" t="str">
            <v>是</v>
          </cell>
          <cell r="T574">
            <v>41528</v>
          </cell>
          <cell r="U574" t="str">
            <v>备件</v>
          </cell>
          <cell r="V574" t="str">
            <v>-</v>
          </cell>
          <cell r="W574" t="str">
            <v>否</v>
          </cell>
          <cell r="Y574">
            <v>1</v>
          </cell>
          <cell r="Z574">
            <v>36.621000000000002</v>
          </cell>
          <cell r="AA574">
            <v>36.621000000000002</v>
          </cell>
          <cell r="AB574">
            <v>1</v>
          </cell>
          <cell r="AC574">
            <v>0</v>
          </cell>
        </row>
        <row r="575">
          <cell r="C575" t="str">
            <v>ZZ20130084-0</v>
          </cell>
          <cell r="D575" t="str">
            <v>00590015-ME-032-0</v>
          </cell>
          <cell r="E575" t="str">
            <v>中冶赛迪工程技术股份有限公司</v>
          </cell>
          <cell r="F575" t="str">
            <v>济钢集团有限公司</v>
          </cell>
          <cell r="G575" t="str">
            <v>济钢层流冷却增加导卫支架、节流孔板、垫圈、螺塞</v>
          </cell>
          <cell r="H575">
            <v>55.659599999999998</v>
          </cell>
          <cell r="J575">
            <v>0</v>
          </cell>
          <cell r="K575" t="str">
            <v>文丽琴</v>
          </cell>
          <cell r="L575" t="str">
            <v>内部</v>
          </cell>
          <cell r="M575">
            <v>41505</v>
          </cell>
          <cell r="N575">
            <v>41505</v>
          </cell>
          <cell r="O575" t="str">
            <v>已交货</v>
          </cell>
          <cell r="P575" t="str">
            <v>到货款60%；调试款30%；质保金10%</v>
          </cell>
          <cell r="Q575">
            <v>55.659599999999998</v>
          </cell>
          <cell r="R575" t="str">
            <v>已完工</v>
          </cell>
          <cell r="S575" t="str">
            <v>是</v>
          </cell>
          <cell r="T575">
            <v>41468</v>
          </cell>
          <cell r="U575">
            <v>41529</v>
          </cell>
          <cell r="W575" t="str">
            <v>否</v>
          </cell>
          <cell r="Y575">
            <v>1</v>
          </cell>
          <cell r="Z575">
            <v>55.659599999999998</v>
          </cell>
          <cell r="AA575">
            <v>55.659599999999998</v>
          </cell>
          <cell r="AB575">
            <v>1</v>
          </cell>
          <cell r="AC575">
            <v>0</v>
          </cell>
        </row>
        <row r="576">
          <cell r="C576" t="str">
            <v>ZZ20130086-0</v>
          </cell>
          <cell r="D576" t="str">
            <v>11630050-ME-028-0</v>
          </cell>
          <cell r="E576" t="str">
            <v>中冶赛迪工程技术股份有限公司</v>
          </cell>
          <cell r="F576" t="str">
            <v>台塑河静钢铁兴业责任有限公司</v>
          </cell>
          <cell r="G576" t="str">
            <v>台塑河静1号2号高炉工程－出铁场非标设备</v>
          </cell>
          <cell r="H576">
            <v>1161.9036000000001</v>
          </cell>
          <cell r="J576">
            <v>0</v>
          </cell>
          <cell r="K576" t="str">
            <v>文丽琴</v>
          </cell>
          <cell r="L576" t="str">
            <v>内部</v>
          </cell>
          <cell r="M576">
            <v>41569</v>
          </cell>
          <cell r="N576">
            <v>41569</v>
          </cell>
          <cell r="O576" t="str">
            <v>13-12-5交一半；14-12-5交一半</v>
          </cell>
          <cell r="P576" t="str">
            <v>预付款10%； 一期：进度款10%；发货款10%；到货款10%；调试款10%；质保金5%； 二期：进度款10%；发货款10%；到货款10%；调试款10%；质保金5%</v>
          </cell>
          <cell r="Q576">
            <v>1143.1546000000001</v>
          </cell>
          <cell r="R576" t="str">
            <v>已完工</v>
          </cell>
          <cell r="S576" t="str">
            <v>是</v>
          </cell>
          <cell r="T576" t="str">
            <v>2015-1/2015-7</v>
          </cell>
          <cell r="U576" t="str">
            <v>1号高炉17年5月29日投产；2号高炉未投产</v>
          </cell>
          <cell r="V576" t="str">
            <v>1号高炉18年6月</v>
          </cell>
          <cell r="W576" t="str">
            <v>否</v>
          </cell>
          <cell r="Y576">
            <v>1</v>
          </cell>
          <cell r="Z576">
            <v>1161.9036000000001</v>
          </cell>
          <cell r="AA576">
            <v>1161.9036000000001</v>
          </cell>
          <cell r="AB576">
            <v>1</v>
          </cell>
          <cell r="AC576">
            <v>0</v>
          </cell>
        </row>
        <row r="577">
          <cell r="C577" t="str">
            <v>ZZ20130087-0</v>
          </cell>
          <cell r="D577" t="str">
            <v>03270077-ME-062-3</v>
          </cell>
          <cell r="E577" t="str">
            <v>中冶赛迪工程技术股份有限公司</v>
          </cell>
          <cell r="F577" t="str">
            <v>新疆八钢南疆拜城有限公司</v>
          </cell>
          <cell r="G577" t="str">
            <v>八钢南疆高炉增补火焰观察孔、检测孔及探尺用金属密封垫</v>
          </cell>
          <cell r="H577">
            <v>0.94769999999999999</v>
          </cell>
          <cell r="J577">
            <v>0</v>
          </cell>
          <cell r="K577" t="str">
            <v>文丽琴</v>
          </cell>
          <cell r="L577" t="str">
            <v>内部</v>
          </cell>
          <cell r="M577">
            <v>41726</v>
          </cell>
          <cell r="N577">
            <v>41726</v>
          </cell>
          <cell r="O577">
            <v>41522</v>
          </cell>
          <cell r="P577" t="str">
            <v>到货款100%</v>
          </cell>
          <cell r="Q577">
            <v>0.94769999999999999</v>
          </cell>
          <cell r="R577" t="str">
            <v>已完工</v>
          </cell>
          <cell r="S577" t="str">
            <v>是</v>
          </cell>
          <cell r="T577" t="str">
            <v>已发货</v>
          </cell>
          <cell r="U577" t="str">
            <v>-</v>
          </cell>
          <cell r="V577" t="str">
            <v>-</v>
          </cell>
          <cell r="W577" t="str">
            <v>否</v>
          </cell>
          <cell r="Y577">
            <v>1</v>
          </cell>
          <cell r="Z577">
            <v>0.94769999999999999</v>
          </cell>
          <cell r="AA577">
            <v>0.94769999999999999</v>
          </cell>
          <cell r="AB577">
            <v>1</v>
          </cell>
          <cell r="AC577">
            <v>0</v>
          </cell>
        </row>
        <row r="578">
          <cell r="C578" t="str">
            <v>ZZ20130089-0</v>
          </cell>
          <cell r="D578" t="str">
            <v>11630050-ME-028-0</v>
          </cell>
          <cell r="E578" t="str">
            <v>中冶赛迪工程技术股份有限公司</v>
          </cell>
          <cell r="F578" t="str">
            <v>台塑河静钢铁兴业责任有限公司</v>
          </cell>
          <cell r="G578" t="str">
            <v>台塑河静1号2号高炉热风围管吊挂</v>
          </cell>
          <cell r="H578">
            <v>222.3</v>
          </cell>
          <cell r="J578">
            <v>0</v>
          </cell>
          <cell r="K578" t="str">
            <v>文丽琴</v>
          </cell>
          <cell r="L578" t="str">
            <v>内部</v>
          </cell>
          <cell r="M578">
            <v>41569</v>
          </cell>
          <cell r="N578">
            <v>41569</v>
          </cell>
          <cell r="O578">
            <v>41613</v>
          </cell>
          <cell r="P578" t="str">
            <v>预付款10%； 一期：进度款10%；发货款10%；到货款10%；调试款10%；质保金5%； 二期：进度款10%；发货款10%；到货款10%；调试款10%；质保金5%</v>
          </cell>
          <cell r="Q578">
            <v>222.3</v>
          </cell>
          <cell r="R578" t="str">
            <v>已完工</v>
          </cell>
          <cell r="S578" t="str">
            <v>是</v>
          </cell>
          <cell r="T578" t="str">
            <v>2015-1/2015-7</v>
          </cell>
          <cell r="U578" t="str">
            <v>1号高炉17年5月29日投产；2号高炉未投产</v>
          </cell>
          <cell r="V578" t="str">
            <v>1号高炉18年6月</v>
          </cell>
          <cell r="W578" t="str">
            <v>否</v>
          </cell>
          <cell r="Y578">
            <v>1</v>
          </cell>
          <cell r="Z578">
            <v>222.3</v>
          </cell>
          <cell r="AA578">
            <v>222.3</v>
          </cell>
          <cell r="AB578">
            <v>1</v>
          </cell>
          <cell r="AC578">
            <v>0</v>
          </cell>
        </row>
        <row r="579">
          <cell r="C579" t="str">
            <v>ZZ20130091-0</v>
          </cell>
          <cell r="D579" t="str">
            <v>11630050-ME-020-1</v>
          </cell>
          <cell r="E579" t="str">
            <v>中冶赛迪工程技术股份有限公司</v>
          </cell>
          <cell r="F579" t="str">
            <v>台塑河静钢铁兴业责任有限公司</v>
          </cell>
          <cell r="G579" t="str">
            <v>台塑1、2号高炉水渣转鼓附件</v>
          </cell>
          <cell r="H579">
            <v>261.44819999999999</v>
          </cell>
          <cell r="J579">
            <v>0</v>
          </cell>
          <cell r="K579" t="str">
            <v>文丽琴</v>
          </cell>
          <cell r="L579" t="str">
            <v>内部</v>
          </cell>
          <cell r="M579">
            <v>41569</v>
          </cell>
          <cell r="N579">
            <v>41569</v>
          </cell>
          <cell r="O579" t="str">
            <v>一期：2014-03-25；二期：2015-03-25</v>
          </cell>
          <cell r="P579" t="str">
            <v>预付款10%；  一期：进度款10%；发货款10%；到货款10%；调试款10%；质保金5%； 二期：进度款10%；发货款10%；到货款10%；调试款10%；质保金5%</v>
          </cell>
          <cell r="Q579">
            <v>261.44819999999999</v>
          </cell>
          <cell r="R579" t="str">
            <v>已完工</v>
          </cell>
          <cell r="S579" t="str">
            <v>是</v>
          </cell>
          <cell r="T579" t="str">
            <v>2014-11/2015-7</v>
          </cell>
          <cell r="U579" t="str">
            <v>1号高炉17年5月29日投产；2号高炉未投产</v>
          </cell>
          <cell r="V579" t="str">
            <v>1号高炉18年6月</v>
          </cell>
          <cell r="W579" t="str">
            <v>否</v>
          </cell>
          <cell r="Y579">
            <v>1</v>
          </cell>
          <cell r="Z579">
            <v>261.44819999999999</v>
          </cell>
          <cell r="AA579">
            <v>261.44819999999999</v>
          </cell>
          <cell r="AB579">
            <v>1</v>
          </cell>
          <cell r="AC579">
            <v>0</v>
          </cell>
        </row>
        <row r="580">
          <cell r="C580" t="str">
            <v>ZZ20130096-0</v>
          </cell>
          <cell r="D580" t="str">
            <v>11370032-ME-001-0</v>
          </cell>
          <cell r="E580" t="str">
            <v>中冶赛迪工程技术股份有限公司</v>
          </cell>
          <cell r="F580" t="str">
            <v>陕西龙门钢铁有限责任公司</v>
          </cell>
          <cell r="G580" t="str">
            <v>龙钢50T转炉优化改造设备</v>
          </cell>
          <cell r="H580">
            <v>155.19999999999999</v>
          </cell>
          <cell r="J580">
            <v>0</v>
          </cell>
          <cell r="K580" t="str">
            <v>文丽琴</v>
          </cell>
          <cell r="L580" t="str">
            <v>内部</v>
          </cell>
          <cell r="M580">
            <v>41539</v>
          </cell>
          <cell r="N580">
            <v>41539</v>
          </cell>
          <cell r="O580">
            <v>41628</v>
          </cell>
          <cell r="P580" t="str">
            <v>预付款30%；到货款30%；投产款30%；质保金10%</v>
          </cell>
          <cell r="Q580">
            <v>155.19999999999999</v>
          </cell>
          <cell r="R580" t="str">
            <v>已完工</v>
          </cell>
          <cell r="S580" t="str">
            <v>是</v>
          </cell>
          <cell r="T580" t="str">
            <v>已发货</v>
          </cell>
          <cell r="U580" t="str">
            <v>-</v>
          </cell>
          <cell r="V580" t="str">
            <v>-</v>
          </cell>
          <cell r="W580" t="str">
            <v>否</v>
          </cell>
          <cell r="Y580">
            <v>1</v>
          </cell>
          <cell r="Z580">
            <v>155.19999999999999</v>
          </cell>
          <cell r="AA580">
            <v>155.19999999999999</v>
          </cell>
          <cell r="AB580">
            <v>1</v>
          </cell>
          <cell r="AC580">
            <v>0</v>
          </cell>
        </row>
        <row r="581">
          <cell r="C581" t="str">
            <v>ZZ20130098-0</v>
          </cell>
          <cell r="D581" t="str">
            <v>13420003-ME-010-0</v>
          </cell>
          <cell r="E581" t="str">
            <v>中冶赛迪工程技术股份有限公司</v>
          </cell>
          <cell r="F581" t="str">
            <v>河北前进钢铁集团有限公司</v>
          </cell>
          <cell r="G581" t="str">
            <v>前进钢厂-板坯连铸项目</v>
          </cell>
          <cell r="H581">
            <v>1623.96</v>
          </cell>
          <cell r="J581">
            <v>0</v>
          </cell>
          <cell r="K581" t="str">
            <v>文丽琴</v>
          </cell>
          <cell r="L581" t="str">
            <v>内部</v>
          </cell>
          <cell r="M581">
            <v>41633</v>
          </cell>
          <cell r="N581">
            <v>41633</v>
          </cell>
          <cell r="O581">
            <v>41654</v>
          </cell>
          <cell r="P581" t="str">
            <v>预付款10%；进度款20%；到货款30%；调试款30%；质保金10%</v>
          </cell>
          <cell r="Q581">
            <v>1623.96</v>
          </cell>
          <cell r="R581" t="str">
            <v>已完工</v>
          </cell>
          <cell r="S581" t="str">
            <v>是</v>
          </cell>
          <cell r="T581">
            <v>41697</v>
          </cell>
          <cell r="U581">
            <v>41800</v>
          </cell>
          <cell r="V581">
            <v>42165</v>
          </cell>
          <cell r="W581" t="str">
            <v>否</v>
          </cell>
          <cell r="Y581">
            <v>1</v>
          </cell>
          <cell r="Z581">
            <v>1623.96</v>
          </cell>
          <cell r="AA581">
            <v>1623.96</v>
          </cell>
          <cell r="AB581">
            <v>1</v>
          </cell>
          <cell r="AC581">
            <v>0</v>
          </cell>
        </row>
        <row r="582">
          <cell r="C582" t="str">
            <v>ZZ20130101-0</v>
          </cell>
          <cell r="D582" t="str">
            <v>114-121-ME-008-0</v>
          </cell>
          <cell r="E582" t="str">
            <v>中冶赛迪工程技术股份有限公司</v>
          </cell>
          <cell r="F582" t="str">
            <v>日照钢铁控股集团有限公司</v>
          </cell>
          <cell r="G582" t="str">
            <v>日钢大H型钢开坯区和连轧区设备</v>
          </cell>
          <cell r="H582">
            <v>1590.03</v>
          </cell>
          <cell r="J582">
            <v>0</v>
          </cell>
          <cell r="K582" t="str">
            <v>文丽琴</v>
          </cell>
          <cell r="L582" t="str">
            <v>内部</v>
          </cell>
          <cell r="M582">
            <v>41544</v>
          </cell>
          <cell r="N582">
            <v>41544</v>
          </cell>
          <cell r="O582">
            <v>41728</v>
          </cell>
          <cell r="P582" t="str">
            <v>预付款10%；进度款20%；到货款40%；调试款20%；质保金10%</v>
          </cell>
          <cell r="Q582">
            <v>1590.03</v>
          </cell>
          <cell r="R582" t="str">
            <v>已完工</v>
          </cell>
          <cell r="S582" t="str">
            <v>是</v>
          </cell>
          <cell r="T582" t="str">
            <v>2014-4/2014-8</v>
          </cell>
          <cell r="U582">
            <v>41902</v>
          </cell>
          <cell r="V582">
            <v>42267</v>
          </cell>
          <cell r="W582" t="str">
            <v>否</v>
          </cell>
          <cell r="Y582">
            <v>1</v>
          </cell>
          <cell r="Z582">
            <v>1590.03</v>
          </cell>
          <cell r="AA582">
            <v>1590.03</v>
          </cell>
          <cell r="AB582">
            <v>1</v>
          </cell>
          <cell r="AC582">
            <v>0</v>
          </cell>
        </row>
        <row r="583">
          <cell r="C583" t="str">
            <v>ZZ20130105-0</v>
          </cell>
          <cell r="D583" t="str">
            <v>01140011-ME-009-0</v>
          </cell>
          <cell r="E583" t="str">
            <v>中冶赛迪工程技术股份有限公司</v>
          </cell>
          <cell r="F583" t="str">
            <v>日照钢铁控股集团有限公司</v>
          </cell>
          <cell r="G583" t="str">
            <v>日照异型坯连铸设备</v>
          </cell>
          <cell r="H583">
            <v>1265.7059999999999</v>
          </cell>
          <cell r="J583">
            <v>0</v>
          </cell>
          <cell r="K583" t="str">
            <v>文丽琴</v>
          </cell>
          <cell r="L583" t="str">
            <v>内部</v>
          </cell>
          <cell r="M583">
            <v>41584</v>
          </cell>
          <cell r="N583">
            <v>41584</v>
          </cell>
          <cell r="O583">
            <v>41690</v>
          </cell>
          <cell r="P583" t="str">
            <v>预付款10%；进度款20%；到货款30%；调试款30%；质保金10%</v>
          </cell>
          <cell r="Q583">
            <v>1265.7059999999999</v>
          </cell>
          <cell r="R583" t="str">
            <v>已完工</v>
          </cell>
          <cell r="S583" t="str">
            <v>是</v>
          </cell>
          <cell r="T583" t="str">
            <v>已发货</v>
          </cell>
          <cell r="U583">
            <v>41726</v>
          </cell>
          <cell r="V583">
            <v>42091</v>
          </cell>
          <cell r="W583" t="str">
            <v>否</v>
          </cell>
          <cell r="Y583">
            <v>1</v>
          </cell>
          <cell r="Z583">
            <v>1265.7059999999999</v>
          </cell>
          <cell r="AA583">
            <v>1265.7059999999999</v>
          </cell>
          <cell r="AB583">
            <v>1</v>
          </cell>
          <cell r="AC583">
            <v>0</v>
          </cell>
        </row>
        <row r="584">
          <cell r="C584" t="str">
            <v>ZZ20130108-0</v>
          </cell>
          <cell r="D584" t="str">
            <v>28350009-ME-001-0</v>
          </cell>
          <cell r="E584" t="str">
            <v>中冶赛迪工程技术股份有限公司</v>
          </cell>
          <cell r="F584" t="str">
            <v>唐山瑞丰钢铁有限公司</v>
          </cell>
          <cell r="G584" t="str">
            <v>瑞丰扁坯连铸机-钢水罐回转台及加盖机、中间罐车等非标设备</v>
          </cell>
          <cell r="H584">
            <v>1357.902</v>
          </cell>
          <cell r="J584">
            <v>0</v>
          </cell>
          <cell r="K584" t="str">
            <v>文丽琴</v>
          </cell>
          <cell r="L584" t="str">
            <v>内部</v>
          </cell>
          <cell r="M584">
            <v>41598</v>
          </cell>
          <cell r="N584">
            <v>41598</v>
          </cell>
          <cell r="O584">
            <v>41670</v>
          </cell>
          <cell r="P584" t="str">
            <v>预付款10%；进度款20%；到货款30%；调试款30%；质保金10%</v>
          </cell>
          <cell r="Q584">
            <v>1357.902</v>
          </cell>
          <cell r="R584" t="str">
            <v>已完工</v>
          </cell>
          <cell r="S584" t="str">
            <v>是</v>
          </cell>
          <cell r="T584">
            <v>41769</v>
          </cell>
          <cell r="U584">
            <v>41787</v>
          </cell>
          <cell r="V584">
            <v>42153</v>
          </cell>
          <cell r="W584" t="str">
            <v>否</v>
          </cell>
          <cell r="Y584">
            <v>1</v>
          </cell>
          <cell r="Z584">
            <v>1357.902</v>
          </cell>
          <cell r="AA584">
            <v>1357.902</v>
          </cell>
          <cell r="AB584">
            <v>1</v>
          </cell>
          <cell r="AC584">
            <v>0</v>
          </cell>
        </row>
        <row r="585">
          <cell r="C585" t="str">
            <v>ZZ20130112-0</v>
          </cell>
          <cell r="D585" t="str">
            <v>03360054-ME-001-0</v>
          </cell>
          <cell r="E585" t="str">
            <v>中冶赛迪工程技术股份有限公司</v>
          </cell>
          <cell r="F585" t="str">
            <v>广东韶钢松山股份有限公司</v>
          </cell>
          <cell r="G585" t="str">
            <v>韶钢炼钢部1#、2#转炉OG系统改造项目环缝洗涤器</v>
          </cell>
          <cell r="H585">
            <v>83.994299999999996</v>
          </cell>
          <cell r="J585">
            <v>0</v>
          </cell>
          <cell r="K585" t="str">
            <v>文丽琴</v>
          </cell>
          <cell r="L585" t="str">
            <v>内部</v>
          </cell>
          <cell r="M585">
            <v>41610</v>
          </cell>
          <cell r="N585">
            <v>41610</v>
          </cell>
          <cell r="O585">
            <v>41628</v>
          </cell>
          <cell r="P585" t="str">
            <v>预付款30%；到货款30%；调试款30%；质保金10%</v>
          </cell>
          <cell r="Q585">
            <v>83.994299999999996</v>
          </cell>
          <cell r="R585" t="str">
            <v>已完工</v>
          </cell>
          <cell r="S585" t="str">
            <v>是</v>
          </cell>
          <cell r="T585" t="str">
            <v>2013-12/2014-1</v>
          </cell>
          <cell r="U585">
            <v>41623</v>
          </cell>
          <cell r="V585">
            <v>41988</v>
          </cell>
          <cell r="W585" t="str">
            <v>否</v>
          </cell>
          <cell r="Y585">
            <v>1</v>
          </cell>
          <cell r="Z585">
            <v>83.994299999999996</v>
          </cell>
          <cell r="AA585">
            <v>83.994299999999996</v>
          </cell>
          <cell r="AB585">
            <v>1</v>
          </cell>
          <cell r="AC585">
            <v>0</v>
          </cell>
        </row>
        <row r="586">
          <cell r="C586" t="str">
            <v>ZZ20130113-0</v>
          </cell>
          <cell r="D586" t="str">
            <v>90270259-KJ-001-0</v>
          </cell>
          <cell r="E586" t="str">
            <v>重庆赛迪冶炼装备系统集成工程技术研究中心有限公司</v>
          </cell>
          <cell r="F586" t="str">
            <v>重庆赛迪冶炼装备系统集成工程技术研究中心有限公司</v>
          </cell>
          <cell r="G586" t="str">
            <v>散装物料输送综合试验平台建设项目</v>
          </cell>
          <cell r="H586">
            <v>167.91</v>
          </cell>
          <cell r="J586">
            <v>0</v>
          </cell>
          <cell r="K586" t="str">
            <v>文丽琴</v>
          </cell>
          <cell r="L586" t="str">
            <v>内部</v>
          </cell>
          <cell r="M586">
            <v>41541</v>
          </cell>
          <cell r="N586">
            <v>41541</v>
          </cell>
          <cell r="O586">
            <v>41670</v>
          </cell>
          <cell r="P586" t="str">
            <v>预付款40%；进度款30%；验收款30%</v>
          </cell>
          <cell r="Q586">
            <v>167.91</v>
          </cell>
          <cell r="R586" t="str">
            <v>已完工</v>
          </cell>
          <cell r="S586" t="str">
            <v>是</v>
          </cell>
          <cell r="T586" t="str">
            <v>已发货</v>
          </cell>
          <cell r="U586" t="str">
            <v>-</v>
          </cell>
          <cell r="V586" t="str">
            <v>-</v>
          </cell>
          <cell r="W586" t="str">
            <v>否</v>
          </cell>
          <cell r="Y586">
            <v>1</v>
          </cell>
          <cell r="Z586">
            <v>167.91</v>
          </cell>
          <cell r="AA586">
            <v>167.91</v>
          </cell>
          <cell r="AB586">
            <v>1</v>
          </cell>
          <cell r="AC586">
            <v>0</v>
          </cell>
        </row>
        <row r="587">
          <cell r="C587" t="str">
            <v>ZZ20130119-0</v>
          </cell>
          <cell r="D587" t="str">
            <v>11630050-ME-028-0</v>
          </cell>
          <cell r="E587" t="str">
            <v>中冶赛迪工程技术股份有限公司</v>
          </cell>
          <cell r="F587" t="str">
            <v>台塑河静钢铁兴业责任有限公司</v>
          </cell>
          <cell r="G587" t="str">
            <v>台塑河静1号2号高炉工程－炉体及炉顶粗煤气系统人孔锚固件等非标设备</v>
          </cell>
          <cell r="H587">
            <v>200.2304</v>
          </cell>
          <cell r="J587">
            <v>0</v>
          </cell>
          <cell r="K587" t="str">
            <v>文丽琴</v>
          </cell>
          <cell r="L587" t="str">
            <v>内部</v>
          </cell>
          <cell r="M587">
            <v>41569</v>
          </cell>
          <cell r="N587">
            <v>41569</v>
          </cell>
          <cell r="O587">
            <v>41613</v>
          </cell>
          <cell r="P587" t="str">
            <v>预付款10%；          一期：进度款10%；发货款10%；到货款10%；调试款10%；质保金5%；     二期：进度款10%；发货款10%；到货款10%；调试款10%；质保金5%</v>
          </cell>
          <cell r="Q587">
            <v>200.2304</v>
          </cell>
          <cell r="R587" t="str">
            <v>已完工</v>
          </cell>
          <cell r="S587" t="str">
            <v>是</v>
          </cell>
          <cell r="T587" t="str">
            <v>2015-1/2015-7</v>
          </cell>
          <cell r="U587" t="str">
            <v>1号高炉17年5月29日投产；2号高炉未投产</v>
          </cell>
          <cell r="V587" t="str">
            <v>1号高炉18年6月</v>
          </cell>
          <cell r="W587" t="str">
            <v>否</v>
          </cell>
          <cell r="Y587">
            <v>1</v>
          </cell>
          <cell r="Z587">
            <v>200.2304</v>
          </cell>
          <cell r="AA587">
            <v>200.2304</v>
          </cell>
          <cell r="AB587">
            <v>1</v>
          </cell>
          <cell r="AC587">
            <v>0</v>
          </cell>
        </row>
        <row r="588">
          <cell r="C588" t="str">
            <v>ZZ20130123-0</v>
          </cell>
          <cell r="D588" t="str">
            <v>114-121-ME-017-0</v>
          </cell>
          <cell r="E588" t="str">
            <v>中冶赛迪工程技术股份有限公司</v>
          </cell>
          <cell r="F588" t="str">
            <v>日照钢铁控股集团有限公司</v>
          </cell>
          <cell r="G588" t="str">
            <v>日钢大H型钢总包推床翻钢机、锯机等设备</v>
          </cell>
          <cell r="H588">
            <v>1340.586</v>
          </cell>
          <cell r="J588">
            <v>0</v>
          </cell>
          <cell r="K588" t="str">
            <v>文丽琴</v>
          </cell>
          <cell r="L588" t="str">
            <v>内部</v>
          </cell>
          <cell r="M588">
            <v>41584</v>
          </cell>
          <cell r="N588">
            <v>41584</v>
          </cell>
          <cell r="O588">
            <v>41728</v>
          </cell>
          <cell r="P588" t="str">
            <v>预付款10%；进度款20%；到货款30%；调试款30%；质保金10%</v>
          </cell>
          <cell r="Q588">
            <v>1340.586</v>
          </cell>
          <cell r="R588" t="str">
            <v>已完工</v>
          </cell>
          <cell r="S588" t="str">
            <v>是</v>
          </cell>
          <cell r="T588" t="str">
            <v>2014-4/2014-8</v>
          </cell>
          <cell r="U588">
            <v>41902</v>
          </cell>
          <cell r="V588">
            <v>42267</v>
          </cell>
          <cell r="W588" t="str">
            <v>否</v>
          </cell>
          <cell r="Y588">
            <v>1</v>
          </cell>
          <cell r="Z588">
            <v>1340.586</v>
          </cell>
          <cell r="AA588">
            <v>1340.586</v>
          </cell>
          <cell r="AB588">
            <v>1</v>
          </cell>
          <cell r="AC588">
            <v>0</v>
          </cell>
        </row>
        <row r="589">
          <cell r="C589" t="str">
            <v>ZZ20130124-0</v>
          </cell>
          <cell r="D589" t="str">
            <v>114-121-ME-033-0</v>
          </cell>
          <cell r="E589" t="str">
            <v>中冶赛迪工程技术股份有限公司</v>
          </cell>
          <cell r="F589" t="str">
            <v>日钢钢铁控股集团有限公司</v>
          </cell>
          <cell r="G589" t="str">
            <v>日钢大H型钢轧机区非标、矫直机区非标、编组台架区设备</v>
          </cell>
          <cell r="H589">
            <v>5485.8959999999997</v>
          </cell>
          <cell r="J589">
            <v>0</v>
          </cell>
          <cell r="K589" t="str">
            <v>文丽琴</v>
          </cell>
          <cell r="L589" t="str">
            <v>内部</v>
          </cell>
          <cell r="M589">
            <v>41618</v>
          </cell>
          <cell r="N589">
            <v>41618</v>
          </cell>
          <cell r="O589">
            <v>41759</v>
          </cell>
          <cell r="P589" t="str">
            <v>预付款10%；进度款20%；发货款30%；调试款30%；质保金10%</v>
          </cell>
          <cell r="Q589">
            <v>5485.8959999999997</v>
          </cell>
          <cell r="R589" t="str">
            <v>已完工</v>
          </cell>
          <cell r="S589" t="str">
            <v>是</v>
          </cell>
          <cell r="T589" t="str">
            <v>2014-4/2014-8</v>
          </cell>
          <cell r="U589">
            <v>41902</v>
          </cell>
          <cell r="V589">
            <v>42267</v>
          </cell>
          <cell r="W589" t="str">
            <v>否</v>
          </cell>
          <cell r="Y589">
            <v>1</v>
          </cell>
          <cell r="Z589">
            <v>5485.8959999999997</v>
          </cell>
          <cell r="AA589">
            <v>5485.8959999999997</v>
          </cell>
          <cell r="AB589">
            <v>1</v>
          </cell>
          <cell r="AC589">
            <v>0</v>
          </cell>
        </row>
        <row r="590">
          <cell r="C590" t="str">
            <v>ZZ20130126-0</v>
          </cell>
          <cell r="D590" t="str">
            <v>23630003-ME-006-2</v>
          </cell>
          <cell r="E590" t="str">
            <v>中冶赛迪工程技术股份有限公司</v>
          </cell>
          <cell r="F590" t="str">
            <v>石家庄钢铁有限责任公司</v>
          </cell>
          <cell r="G590" t="str">
            <v>石钢大棒设备成套项目-新增非标设备</v>
          </cell>
          <cell r="H590">
            <v>3534.7836419999999</v>
          </cell>
          <cell r="J590">
            <v>0</v>
          </cell>
          <cell r="K590" t="str">
            <v>文丽琴</v>
          </cell>
          <cell r="L590" t="str">
            <v>内部</v>
          </cell>
          <cell r="M590">
            <v>41612</v>
          </cell>
          <cell r="N590">
            <v>41612</v>
          </cell>
          <cell r="O590">
            <v>41659</v>
          </cell>
          <cell r="P590" t="str">
            <v>预付款10%；进度款20%；发货款30%；调试款30%；质保金10%</v>
          </cell>
          <cell r="Q590">
            <v>3534.7836419999999</v>
          </cell>
          <cell r="R590" t="str">
            <v>已完工</v>
          </cell>
          <cell r="S590" t="str">
            <v>是</v>
          </cell>
          <cell r="T590" t="str">
            <v>2014-3/2014-8</v>
          </cell>
          <cell r="U590">
            <v>42154</v>
          </cell>
          <cell r="V590">
            <v>42520</v>
          </cell>
          <cell r="W590" t="str">
            <v>否</v>
          </cell>
          <cell r="Y590">
            <v>1</v>
          </cell>
          <cell r="Z590">
            <v>3534.7836419999999</v>
          </cell>
          <cell r="AA590">
            <v>3534.7836419999999</v>
          </cell>
          <cell r="AB590">
            <v>1</v>
          </cell>
          <cell r="AC590">
            <v>0</v>
          </cell>
        </row>
        <row r="591">
          <cell r="C591" t="str">
            <v>ZZ20130127-0</v>
          </cell>
          <cell r="D591" t="str">
            <v>11630050-ME-028-0</v>
          </cell>
          <cell r="E591" t="str">
            <v>中冶赛迪工程技术股份有限公司</v>
          </cell>
          <cell r="F591" t="str">
            <v>台塑河静钢铁兴业责任有限公司</v>
          </cell>
          <cell r="G591" t="str">
            <v>台塑河静1号2号高炉工程-探尺、摆动溜槽等非标设备</v>
          </cell>
          <cell r="H591">
            <v>751.3152</v>
          </cell>
          <cell r="J591">
            <v>0</v>
          </cell>
          <cell r="K591" t="str">
            <v>文丽琴</v>
          </cell>
          <cell r="L591" t="str">
            <v>内部</v>
          </cell>
          <cell r="M591">
            <v>41569</v>
          </cell>
          <cell r="N591">
            <v>41569</v>
          </cell>
          <cell r="O591">
            <v>41718</v>
          </cell>
          <cell r="P591" t="str">
            <v>预付款10%；  一期：进度款10%；发货款10%；到货款10%；调试款10%；质保金5%；  二期：进度款10%；发货款10%；到货款10%；调试款10%；质保金5%</v>
          </cell>
          <cell r="Q591">
            <v>751.3152</v>
          </cell>
          <cell r="R591" t="str">
            <v>已完工</v>
          </cell>
          <cell r="S591" t="str">
            <v>是</v>
          </cell>
          <cell r="T591" t="str">
            <v>2015-1/2015-7</v>
          </cell>
          <cell r="U591" t="str">
            <v>1号高炉17年5月29日投产；2号高炉未投产</v>
          </cell>
          <cell r="V591" t="str">
            <v>1号高炉18年6月</v>
          </cell>
          <cell r="W591" t="str">
            <v>否</v>
          </cell>
          <cell r="Y591">
            <v>1</v>
          </cell>
          <cell r="Z591">
            <v>751.3152</v>
          </cell>
          <cell r="AA591">
            <v>751.3152</v>
          </cell>
          <cell r="AB591">
            <v>1</v>
          </cell>
          <cell r="AC591">
            <v>0</v>
          </cell>
        </row>
        <row r="592">
          <cell r="C592" t="str">
            <v>ZZ20130128-0</v>
          </cell>
          <cell r="D592" t="str">
            <v>11630050-ME-028-0</v>
          </cell>
          <cell r="E592" t="str">
            <v>中冶赛迪工程技术股份有限公司</v>
          </cell>
          <cell r="F592" t="str">
            <v>台塑河静钢铁兴业责任有限公司</v>
          </cell>
          <cell r="G592" t="str">
            <v>台塑河静1号2号高炉工程-炉顶洒水装置、滑轮非标设备</v>
          </cell>
          <cell r="H592">
            <v>82.508399999999995</v>
          </cell>
          <cell r="J592">
            <v>0</v>
          </cell>
          <cell r="K592" t="str">
            <v>文丽琴</v>
          </cell>
          <cell r="L592" t="str">
            <v>内部</v>
          </cell>
          <cell r="M592">
            <v>41569</v>
          </cell>
          <cell r="N592">
            <v>41569</v>
          </cell>
          <cell r="O592">
            <v>41613</v>
          </cell>
          <cell r="P592" t="str">
            <v>预付款10%；   一期：进度款10%；发货款10%；到货款10%；调试款10%；质保金5%； 二期：进度款10%；发货款10%；到货款10%；调试款10%；质保金5%</v>
          </cell>
          <cell r="Q592">
            <v>82.508399999999995</v>
          </cell>
          <cell r="R592" t="str">
            <v>已完工</v>
          </cell>
          <cell r="S592" t="str">
            <v>是</v>
          </cell>
          <cell r="T592" t="str">
            <v>2015-1/2015-7</v>
          </cell>
          <cell r="U592" t="str">
            <v>1号高炉17年5月29日投产；2号高炉未投产</v>
          </cell>
          <cell r="V592" t="str">
            <v>1号高炉18年6月</v>
          </cell>
          <cell r="W592" t="str">
            <v>否</v>
          </cell>
          <cell r="Y592">
            <v>1</v>
          </cell>
          <cell r="Z592">
            <v>82.508399999999995</v>
          </cell>
          <cell r="AA592">
            <v>82.508399999999995</v>
          </cell>
          <cell r="AB592">
            <v>1</v>
          </cell>
          <cell r="AC592">
            <v>0</v>
          </cell>
        </row>
        <row r="593">
          <cell r="C593" t="str">
            <v>ZZ20140007-0</v>
          </cell>
          <cell r="D593" t="str">
            <v>01140066-ME-011-0</v>
          </cell>
          <cell r="E593" t="str">
            <v>中冶赛迪工程技术股份有限公司</v>
          </cell>
          <cell r="F593" t="str">
            <v>日钢钢铁控股集团有限公司</v>
          </cell>
          <cell r="G593" t="str">
            <v>日钢80T转炉炼钢非标设备、通风除尘罩</v>
          </cell>
          <cell r="H593">
            <v>585</v>
          </cell>
          <cell r="J593">
            <v>0</v>
          </cell>
          <cell r="K593" t="str">
            <v>文丽琴</v>
          </cell>
          <cell r="L593" t="str">
            <v>内部</v>
          </cell>
          <cell r="M593">
            <v>41312</v>
          </cell>
          <cell r="N593">
            <v>41312</v>
          </cell>
          <cell r="O593">
            <v>41759</v>
          </cell>
          <cell r="P593" t="str">
            <v>预付款10%；进度款20%；到货款30%；调试款30%；质保金10%</v>
          </cell>
          <cell r="Q593">
            <v>585</v>
          </cell>
          <cell r="R593" t="str">
            <v>已完工</v>
          </cell>
          <cell r="S593" t="str">
            <v>是</v>
          </cell>
          <cell r="T593">
            <v>41800</v>
          </cell>
          <cell r="U593">
            <v>41835</v>
          </cell>
          <cell r="V593">
            <v>42200</v>
          </cell>
          <cell r="W593" t="str">
            <v>否</v>
          </cell>
          <cell r="Y593">
            <v>1</v>
          </cell>
          <cell r="Z593">
            <v>585</v>
          </cell>
          <cell r="AA593">
            <v>585</v>
          </cell>
          <cell r="AB593">
            <v>1</v>
          </cell>
          <cell r="AC593">
            <v>0</v>
          </cell>
        </row>
        <row r="594">
          <cell r="C594" t="str">
            <v>ZZ20140008-0</v>
          </cell>
          <cell r="D594" t="str">
            <v>11630050-ME-028-1</v>
          </cell>
          <cell r="E594" t="str">
            <v>中冶赛迪工程技术股份有限公司</v>
          </cell>
          <cell r="F594" t="str">
            <v>台塑河静钢铁兴业责任有限公司</v>
          </cell>
          <cell r="G594" t="str">
            <v>台塑头轮罩锚固件</v>
          </cell>
          <cell r="H594">
            <v>35.950000000000003</v>
          </cell>
          <cell r="J594">
            <v>0</v>
          </cell>
          <cell r="K594" t="str">
            <v>文丽琴</v>
          </cell>
          <cell r="L594" t="str">
            <v>内部</v>
          </cell>
          <cell r="M594">
            <v>41934</v>
          </cell>
          <cell r="N594">
            <v>41934</v>
          </cell>
          <cell r="O594">
            <v>41912</v>
          </cell>
          <cell r="P594" t="str">
            <v>预付款10%；进度款20%；发货款20%；到货款20%；投产款20%；质保金10%</v>
          </cell>
          <cell r="Q594">
            <v>35.950000000000003</v>
          </cell>
          <cell r="R594" t="str">
            <v>已完工</v>
          </cell>
          <cell r="S594" t="str">
            <v>是</v>
          </cell>
          <cell r="T594" t="str">
            <v>2015-1/2015-7</v>
          </cell>
          <cell r="U594" t="str">
            <v>1号高炉17年5月29日投产；2号高炉未投产</v>
          </cell>
          <cell r="V594" t="str">
            <v>1号高炉18年6月</v>
          </cell>
          <cell r="W594" t="str">
            <v>否</v>
          </cell>
          <cell r="Y594">
            <v>1</v>
          </cell>
          <cell r="Z594">
            <v>35.950000000000003</v>
          </cell>
          <cell r="AA594">
            <v>35.950000000000003</v>
          </cell>
          <cell r="AB594">
            <v>1</v>
          </cell>
          <cell r="AC594">
            <v>0</v>
          </cell>
        </row>
        <row r="595">
          <cell r="C595" t="str">
            <v>ZZ20140010-0</v>
          </cell>
          <cell r="D595" t="str">
            <v>00710027-ME-003-0</v>
          </cell>
          <cell r="E595" t="str">
            <v>中冶赛迪工程技术股份有限公司</v>
          </cell>
          <cell r="F595" t="str">
            <v>青岛钢铁集团有限公司</v>
          </cell>
          <cell r="G595" t="str">
            <v>青钢1号高炉水渣转鼓</v>
          </cell>
          <cell r="H595">
            <v>487.00080000000003</v>
          </cell>
          <cell r="J595">
            <v>0</v>
          </cell>
          <cell r="K595" t="str">
            <v>文丽琴</v>
          </cell>
          <cell r="L595" t="str">
            <v>内部</v>
          </cell>
          <cell r="M595">
            <v>41634</v>
          </cell>
          <cell r="N595">
            <v>41634</v>
          </cell>
          <cell r="O595">
            <v>41820</v>
          </cell>
          <cell r="P595" t="str">
            <v>预付款10%；进度款20%；到货款30%；调试款30%；质保金10%</v>
          </cell>
          <cell r="Q595">
            <v>487.00080000000003</v>
          </cell>
          <cell r="R595" t="str">
            <v>已完工</v>
          </cell>
          <cell r="S595" t="str">
            <v>是</v>
          </cell>
          <cell r="T595">
            <v>41879</v>
          </cell>
          <cell r="U595">
            <v>41988</v>
          </cell>
          <cell r="V595">
            <v>42354</v>
          </cell>
          <cell r="W595" t="str">
            <v>否</v>
          </cell>
          <cell r="Y595">
            <v>1</v>
          </cell>
          <cell r="Z595">
            <v>487.00080000000003</v>
          </cell>
          <cell r="AA595">
            <v>487.00080000000003</v>
          </cell>
          <cell r="AB595">
            <v>1</v>
          </cell>
          <cell r="AC595">
            <v>0</v>
          </cell>
        </row>
        <row r="596">
          <cell r="C596" t="str">
            <v>ZZ20140013-0</v>
          </cell>
          <cell r="D596" t="str">
            <v>90010230-ME-015-0</v>
          </cell>
          <cell r="E596" t="str">
            <v>重庆赛迪热工环保工程技术有限公司</v>
          </cell>
          <cell r="F596" t="str">
            <v>日照钢铁控股集团有限公司</v>
          </cell>
          <cell r="G596" t="str">
            <v>日钢H型钢加热炉装、出钢机</v>
          </cell>
          <cell r="H596">
            <v>335.71</v>
          </cell>
          <cell r="J596">
            <v>0</v>
          </cell>
          <cell r="K596" t="str">
            <v>文丽琴</v>
          </cell>
          <cell r="L596" t="str">
            <v>内部</v>
          </cell>
          <cell r="M596">
            <v>41660</v>
          </cell>
          <cell r="N596">
            <v>41660</v>
          </cell>
          <cell r="O596">
            <v>41759</v>
          </cell>
          <cell r="P596" t="str">
            <v>预付款20%；到货款30%；调试款20%；验收款20%；质保金10%</v>
          </cell>
          <cell r="Q596">
            <v>335.71</v>
          </cell>
          <cell r="R596" t="str">
            <v>已完工</v>
          </cell>
          <cell r="S596" t="str">
            <v>是</v>
          </cell>
          <cell r="T596">
            <v>41795</v>
          </cell>
          <cell r="U596">
            <v>41848</v>
          </cell>
          <cell r="V596">
            <v>42213</v>
          </cell>
          <cell r="W596" t="str">
            <v>否</v>
          </cell>
          <cell r="Y596">
            <v>1</v>
          </cell>
          <cell r="Z596">
            <v>335.71</v>
          </cell>
          <cell r="AA596">
            <v>335.71</v>
          </cell>
          <cell r="AB596">
            <v>1</v>
          </cell>
          <cell r="AC596">
            <v>0</v>
          </cell>
        </row>
        <row r="597">
          <cell r="C597" t="str">
            <v>ZZ20140017-0</v>
          </cell>
          <cell r="D597" t="str">
            <v>11390129-ME-001-0</v>
          </cell>
          <cell r="E597" t="str">
            <v>中冶赛迪工程技术股份有限公司</v>
          </cell>
          <cell r="F597" t="str">
            <v>唐山燕山钢铁有限公司</v>
          </cell>
          <cell r="G597" t="str">
            <v>燕钢1#板坯连铸机弯曲段等备件设备</v>
          </cell>
          <cell r="H597">
            <v>546.39</v>
          </cell>
          <cell r="J597">
            <v>0</v>
          </cell>
          <cell r="K597" t="str">
            <v>文丽琴</v>
          </cell>
          <cell r="L597" t="str">
            <v>内部</v>
          </cell>
          <cell r="M597">
            <v>41659</v>
          </cell>
          <cell r="N597">
            <v>41659</v>
          </cell>
          <cell r="O597">
            <v>41820</v>
          </cell>
          <cell r="P597" t="str">
            <v>预付款10%；进度款20%；到货款30%；调试款30%；质保金10%</v>
          </cell>
          <cell r="Q597">
            <v>546.39</v>
          </cell>
          <cell r="R597" t="str">
            <v>已完工</v>
          </cell>
          <cell r="S597" t="str">
            <v>是</v>
          </cell>
          <cell r="T597" t="str">
            <v>已发货</v>
          </cell>
          <cell r="U597" t="str">
            <v>-</v>
          </cell>
          <cell r="V597" t="str">
            <v>-</v>
          </cell>
          <cell r="W597" t="str">
            <v>否</v>
          </cell>
          <cell r="Y597">
            <v>1</v>
          </cell>
          <cell r="Z597">
            <v>546.39</v>
          </cell>
          <cell r="AA597">
            <v>546.39</v>
          </cell>
          <cell r="AB597">
            <v>1</v>
          </cell>
          <cell r="AC597">
            <v>0</v>
          </cell>
        </row>
        <row r="598">
          <cell r="C598" t="str">
            <v>ZZ20140019-1</v>
          </cell>
          <cell r="D598" t="str">
            <v>90270309-KJ-001-0</v>
          </cell>
          <cell r="E598" t="str">
            <v>重庆赛迪冶炼装备系统集成工程技术研究中心有限公司</v>
          </cell>
          <cell r="F598" t="str">
            <v>重庆赛迪冶炼装备系统集成工程技术研究中心有限公司</v>
          </cell>
          <cell r="G598" t="str">
            <v>免酸洗试验项目</v>
          </cell>
          <cell r="H598">
            <v>11.31</v>
          </cell>
          <cell r="J598">
            <v>0</v>
          </cell>
          <cell r="K598" t="str">
            <v>文丽琴</v>
          </cell>
          <cell r="L598" t="str">
            <v>内部</v>
          </cell>
          <cell r="M598">
            <v>42239</v>
          </cell>
          <cell r="N598">
            <v>42239</v>
          </cell>
          <cell r="O598" t="str">
            <v>2014-12-30——2015年3月初</v>
          </cell>
          <cell r="P598" t="str">
            <v>设备安装验收完成支付100%货款</v>
          </cell>
          <cell r="Q598">
            <v>11.31</v>
          </cell>
          <cell r="R598" t="str">
            <v>已完工</v>
          </cell>
          <cell r="S598" t="str">
            <v>是</v>
          </cell>
          <cell r="T598" t="str">
            <v>设备安装验收完成</v>
          </cell>
          <cell r="U598">
            <v>42267</v>
          </cell>
          <cell r="W598" t="str">
            <v>否</v>
          </cell>
          <cell r="Y598">
            <v>1</v>
          </cell>
          <cell r="Z598">
            <v>11.31</v>
          </cell>
          <cell r="AA598">
            <v>11.31</v>
          </cell>
          <cell r="AB598">
            <v>1</v>
          </cell>
          <cell r="AC598">
            <v>0</v>
          </cell>
        </row>
        <row r="599">
          <cell r="C599" t="str">
            <v>ZZ20140025-0</v>
          </cell>
          <cell r="D599" t="str">
            <v>114-121-ME-033-1</v>
          </cell>
          <cell r="E599" t="str">
            <v>中冶赛迪工程技术股份有限公司</v>
          </cell>
          <cell r="F599" t="str">
            <v>日照钢铁控股集团有限公司</v>
          </cell>
          <cell r="G599" t="str">
            <v>日照大H型钢检测元件及补订设备</v>
          </cell>
          <cell r="H599">
            <v>63.881999999999998</v>
          </cell>
          <cell r="J599">
            <v>0</v>
          </cell>
          <cell r="K599" t="str">
            <v>文丽琴</v>
          </cell>
          <cell r="L599" t="str">
            <v>内部</v>
          </cell>
          <cell r="M599">
            <v>41739</v>
          </cell>
          <cell r="N599">
            <v>41739</v>
          </cell>
          <cell r="O599">
            <v>41774</v>
          </cell>
          <cell r="P599" t="str">
            <v>预付款30%；到货款30%；调试款30%；质保金10%</v>
          </cell>
          <cell r="Q599">
            <v>63.881999999999998</v>
          </cell>
          <cell r="R599" t="str">
            <v>已完工</v>
          </cell>
          <cell r="S599" t="str">
            <v>是</v>
          </cell>
          <cell r="T599">
            <v>41852</v>
          </cell>
          <cell r="U599">
            <v>42019</v>
          </cell>
          <cell r="V599">
            <v>42384</v>
          </cell>
          <cell r="W599" t="str">
            <v>否</v>
          </cell>
          <cell r="Y599">
            <v>1</v>
          </cell>
          <cell r="Z599">
            <v>63.881999999999998</v>
          </cell>
          <cell r="AA599">
            <v>63.881999999999998</v>
          </cell>
          <cell r="AB599">
            <v>1</v>
          </cell>
          <cell r="AC599">
            <v>0</v>
          </cell>
        </row>
        <row r="600">
          <cell r="C600" t="str">
            <v>ZZ20140029-0</v>
          </cell>
          <cell r="D600" t="str">
            <v>23630003-ME-006-3</v>
          </cell>
          <cell r="E600" t="str">
            <v>中冶赛迪工程技术股份有限公司</v>
          </cell>
          <cell r="F600" t="str">
            <v>石家庄钢铁有限责任公司</v>
          </cell>
          <cell r="G600" t="str">
            <v>石钢大棒备件备件</v>
          </cell>
          <cell r="H600">
            <v>989.05</v>
          </cell>
          <cell r="J600">
            <v>0</v>
          </cell>
          <cell r="K600" t="str">
            <v>文丽琴</v>
          </cell>
          <cell r="L600" t="str">
            <v>内部</v>
          </cell>
          <cell r="M600">
            <v>41729</v>
          </cell>
          <cell r="N600">
            <v>41729</v>
          </cell>
          <cell r="O600">
            <v>41820</v>
          </cell>
          <cell r="P600" t="str">
            <v>预付款30%；到货款30%；调试款30%；质保金10%</v>
          </cell>
          <cell r="Q600">
            <v>989.05</v>
          </cell>
          <cell r="R600" t="str">
            <v>已完工</v>
          </cell>
          <cell r="S600" t="str">
            <v>是</v>
          </cell>
          <cell r="T600" t="str">
            <v>2014-9/2014-10</v>
          </cell>
          <cell r="U600">
            <v>42154</v>
          </cell>
          <cell r="V600">
            <v>42520</v>
          </cell>
          <cell r="W600" t="str">
            <v>否</v>
          </cell>
          <cell r="Y600">
            <v>1</v>
          </cell>
          <cell r="Z600">
            <v>989.05</v>
          </cell>
          <cell r="AA600">
            <v>989.05</v>
          </cell>
          <cell r="AB600">
            <v>1</v>
          </cell>
          <cell r="AC600">
            <v>0</v>
          </cell>
        </row>
        <row r="601">
          <cell r="C601" t="str">
            <v>ZZ20140034-0</v>
          </cell>
          <cell r="D601" t="str">
            <v>00680056-ME-022-0</v>
          </cell>
          <cell r="E601" t="str">
            <v>中冶赛迪工程技术股份有限公司</v>
          </cell>
          <cell r="F601" t="str">
            <v>日照钢铁控股集团有限公司</v>
          </cell>
          <cell r="G601" t="str">
            <v>五矿营口120t转炉本体及炼钢非标设备</v>
          </cell>
          <cell r="H601">
            <v>1054.6379999999999</v>
          </cell>
          <cell r="J601">
            <v>0</v>
          </cell>
          <cell r="K601" t="str">
            <v>文丽琴</v>
          </cell>
          <cell r="L601" t="str">
            <v>内部</v>
          </cell>
          <cell r="M601">
            <v>41711</v>
          </cell>
          <cell r="N601">
            <v>41711</v>
          </cell>
          <cell r="O601">
            <v>41810</v>
          </cell>
          <cell r="P601" t="str">
            <v>预付款10%；进度款20%；到货款25%；安装款5%； 投产款30%；质保金10%</v>
          </cell>
          <cell r="Q601">
            <v>1054.6379999999999</v>
          </cell>
          <cell r="R601" t="str">
            <v>已完工</v>
          </cell>
          <cell r="S601" t="str">
            <v>是</v>
          </cell>
          <cell r="T601">
            <v>41865</v>
          </cell>
          <cell r="U601">
            <v>42022</v>
          </cell>
          <cell r="W601" t="str">
            <v>否</v>
          </cell>
          <cell r="Y601">
            <v>1</v>
          </cell>
          <cell r="Z601">
            <v>1054.6379999999999</v>
          </cell>
          <cell r="AA601">
            <v>1054.6379999999999</v>
          </cell>
          <cell r="AB601">
            <v>1</v>
          </cell>
          <cell r="AC601">
            <v>0</v>
          </cell>
        </row>
        <row r="602">
          <cell r="C602" t="str">
            <v>ZZ20140036-0</v>
          </cell>
          <cell r="D602" t="str">
            <v>90270125-KJ-001-0</v>
          </cell>
          <cell r="E602" t="str">
            <v>重庆赛迪冶炼装备系统集成工程技术研究中心有限公司</v>
          </cell>
          <cell r="F602" t="str">
            <v>重庆赛迪冶炼装备系统集成工程技术研究中心有限公司</v>
          </cell>
          <cell r="G602" t="str">
            <v>圆盘剪试验样机</v>
          </cell>
          <cell r="H602">
            <v>55</v>
          </cell>
          <cell r="J602">
            <v>0</v>
          </cell>
          <cell r="K602" t="str">
            <v>文丽琴</v>
          </cell>
          <cell r="L602" t="str">
            <v>内部</v>
          </cell>
          <cell r="M602">
            <v>41704</v>
          </cell>
          <cell r="N602">
            <v>41704</v>
          </cell>
          <cell r="O602">
            <v>41835</v>
          </cell>
          <cell r="P602" t="str">
            <v>预付款50%；安装款40%；验收款10%</v>
          </cell>
          <cell r="Q602">
            <v>55</v>
          </cell>
          <cell r="R602" t="str">
            <v>已完工</v>
          </cell>
          <cell r="S602" t="str">
            <v>是</v>
          </cell>
          <cell r="T602" t="str">
            <v>已发货</v>
          </cell>
          <cell r="U602" t="str">
            <v>-</v>
          </cell>
          <cell r="V602" t="str">
            <v>-</v>
          </cell>
          <cell r="W602" t="str">
            <v>否</v>
          </cell>
          <cell r="Y602">
            <v>1</v>
          </cell>
          <cell r="Z602">
            <v>55</v>
          </cell>
          <cell r="AA602">
            <v>55</v>
          </cell>
          <cell r="AB602">
            <v>1</v>
          </cell>
          <cell r="AC602">
            <v>0</v>
          </cell>
        </row>
        <row r="603">
          <cell r="C603" t="str">
            <v>ZZ20140038-0</v>
          </cell>
          <cell r="D603" t="str">
            <v>03890069-ME-012-0</v>
          </cell>
          <cell r="E603" t="str">
            <v>中冶赛迪工程技术股份有限公司</v>
          </cell>
          <cell r="F603" t="str">
            <v>邯郸钢铁集团有限公司</v>
          </cell>
          <cell r="G603" t="str">
            <v>邯钢高炉摆动溜槽</v>
          </cell>
          <cell r="H603">
            <v>39.78</v>
          </cell>
          <cell r="J603">
            <v>0</v>
          </cell>
          <cell r="K603" t="str">
            <v>文丽琴</v>
          </cell>
          <cell r="L603" t="str">
            <v>内部</v>
          </cell>
          <cell r="M603">
            <v>41808</v>
          </cell>
          <cell r="N603">
            <v>41808</v>
          </cell>
          <cell r="O603">
            <v>41795</v>
          </cell>
          <cell r="P603" t="str">
            <v>预付款15%；到货款55%；调试款20%；质保金10%</v>
          </cell>
          <cell r="Q603">
            <v>39.78</v>
          </cell>
          <cell r="R603" t="str">
            <v>已完工</v>
          </cell>
          <cell r="S603" t="str">
            <v>是</v>
          </cell>
          <cell r="T603">
            <v>41800</v>
          </cell>
          <cell r="U603">
            <v>41831</v>
          </cell>
          <cell r="V603">
            <v>42196</v>
          </cell>
          <cell r="W603" t="str">
            <v>否</v>
          </cell>
          <cell r="Y603">
            <v>1</v>
          </cell>
          <cell r="Z603">
            <v>39.78</v>
          </cell>
          <cell r="AA603">
            <v>39.78</v>
          </cell>
          <cell r="AB603">
            <v>1</v>
          </cell>
          <cell r="AC603">
            <v>0</v>
          </cell>
        </row>
        <row r="604">
          <cell r="C604" t="str">
            <v>ZZ20140039-0</v>
          </cell>
          <cell r="D604" t="str">
            <v>01140066-ME-011-1</v>
          </cell>
          <cell r="E604" t="str">
            <v>中冶赛迪工程技术股份有限公司</v>
          </cell>
          <cell r="F604" t="str">
            <v>日照钢铁控股集团有限公司</v>
          </cell>
          <cell r="G604" t="str">
            <v>日钢80T转炉连铸、贮运、机修非标设备</v>
          </cell>
          <cell r="H604">
            <v>118.0296</v>
          </cell>
          <cell r="J604">
            <v>0</v>
          </cell>
          <cell r="K604" t="str">
            <v>文丽琴</v>
          </cell>
          <cell r="L604" t="str">
            <v>内部</v>
          </cell>
          <cell r="M604">
            <v>41708</v>
          </cell>
          <cell r="N604">
            <v>41708</v>
          </cell>
          <cell r="O604">
            <v>41774</v>
          </cell>
          <cell r="P604" t="str">
            <v>预付款10%；进度款20%；到货款30%；调试款30%；质保金10%</v>
          </cell>
          <cell r="Q604">
            <v>118.0296</v>
          </cell>
          <cell r="R604" t="str">
            <v>已完工</v>
          </cell>
          <cell r="S604" t="str">
            <v>是</v>
          </cell>
          <cell r="T604">
            <v>41800</v>
          </cell>
          <cell r="U604">
            <v>41831</v>
          </cell>
          <cell r="V604" t="str">
            <v>-</v>
          </cell>
          <cell r="W604" t="str">
            <v>否</v>
          </cell>
          <cell r="Y604">
            <v>1</v>
          </cell>
          <cell r="Z604">
            <v>118.0296</v>
          </cell>
          <cell r="AA604">
            <v>118.0296</v>
          </cell>
          <cell r="AB604">
            <v>1</v>
          </cell>
          <cell r="AC604">
            <v>0</v>
          </cell>
        </row>
        <row r="605">
          <cell r="C605" t="str">
            <v>ZZ20140045-0</v>
          </cell>
          <cell r="D605" t="str">
            <v>11370032-ME-004-0</v>
          </cell>
          <cell r="E605" t="str">
            <v>中冶赛迪工程技术股份有限公司</v>
          </cell>
          <cell r="F605" t="str">
            <v>陕西龙门钢铁有限责任公司</v>
          </cell>
          <cell r="G605" t="str">
            <v>龙钢1#50吨转炉优化改造</v>
          </cell>
          <cell r="H605">
            <v>170</v>
          </cell>
          <cell r="J605">
            <v>0</v>
          </cell>
          <cell r="K605" t="str">
            <v>文丽琴</v>
          </cell>
          <cell r="L605" t="str">
            <v>内部</v>
          </cell>
          <cell r="M605">
            <v>41751</v>
          </cell>
          <cell r="N605">
            <v>41751</v>
          </cell>
          <cell r="O605">
            <v>41815</v>
          </cell>
          <cell r="P605" t="str">
            <v>预付款30%；到货款30%；投产款30%；质保金10%</v>
          </cell>
          <cell r="Q605">
            <v>170</v>
          </cell>
          <cell r="R605" t="str">
            <v>已完工</v>
          </cell>
          <cell r="S605" t="str">
            <v>是</v>
          </cell>
          <cell r="T605" t="str">
            <v>已发货</v>
          </cell>
          <cell r="U605" t="str">
            <v>-</v>
          </cell>
          <cell r="V605" t="str">
            <v>-</v>
          </cell>
          <cell r="W605" t="str">
            <v>否</v>
          </cell>
          <cell r="Y605">
            <v>1</v>
          </cell>
          <cell r="Z605">
            <v>170</v>
          </cell>
          <cell r="AA605">
            <v>170</v>
          </cell>
          <cell r="AB605">
            <v>1</v>
          </cell>
          <cell r="AC605">
            <v>0</v>
          </cell>
        </row>
        <row r="606">
          <cell r="C606" t="str">
            <v>ZZ20140047-0</v>
          </cell>
          <cell r="D606" t="str">
            <v>03270198-ME-001-0</v>
          </cell>
          <cell r="E606" t="str">
            <v>中冶赛迪工程技术股份有限公司</v>
          </cell>
          <cell r="F606" t="str">
            <v>新疆八一钢铁股份有限公司</v>
          </cell>
          <cell r="G606" t="str">
            <v>八钢40吨转炉环缝洗涤器</v>
          </cell>
          <cell r="H606">
            <v>42.400799999999997</v>
          </cell>
          <cell r="J606">
            <v>0</v>
          </cell>
          <cell r="K606" t="str">
            <v>文丽琴</v>
          </cell>
          <cell r="L606" t="str">
            <v>内部</v>
          </cell>
          <cell r="M606">
            <v>41781</v>
          </cell>
          <cell r="N606">
            <v>41781</v>
          </cell>
          <cell r="O606" t="str">
            <v>第一套2014-6-10；第二套等项目部通知</v>
          </cell>
          <cell r="P606" t="str">
            <v>预付款10%；进度款20%；到货款30%；调试款30%；质保金10%</v>
          </cell>
          <cell r="Q606">
            <v>42.400799999999997</v>
          </cell>
          <cell r="R606" t="str">
            <v>已完工</v>
          </cell>
          <cell r="S606" t="str">
            <v>是</v>
          </cell>
          <cell r="T606">
            <v>41789</v>
          </cell>
          <cell r="U606">
            <v>42004</v>
          </cell>
          <cell r="V606">
            <v>42369</v>
          </cell>
          <cell r="W606" t="str">
            <v>否</v>
          </cell>
          <cell r="Y606">
            <v>1</v>
          </cell>
          <cell r="Z606">
            <v>42.400799999999997</v>
          </cell>
          <cell r="AA606">
            <v>42.400799999999997</v>
          </cell>
          <cell r="AB606">
            <v>1</v>
          </cell>
          <cell r="AC606">
            <v>0</v>
          </cell>
        </row>
        <row r="607">
          <cell r="C607" t="str">
            <v>ZZ20140049-0</v>
          </cell>
          <cell r="D607" t="str">
            <v>00680056-ME-033-0</v>
          </cell>
          <cell r="E607" t="str">
            <v>中冶赛迪工程技术股份有限公司</v>
          </cell>
          <cell r="F607" t="str">
            <v>五矿营口中板有限责任公司</v>
          </cell>
          <cell r="G607" t="str">
            <v>日照营口6号连铸机</v>
          </cell>
          <cell r="H607">
            <v>1480.6749870000001</v>
          </cell>
          <cell r="J607">
            <v>0</v>
          </cell>
          <cell r="K607" t="str">
            <v>文丽琴</v>
          </cell>
          <cell r="L607" t="str">
            <v>内部</v>
          </cell>
          <cell r="M607">
            <v>41722</v>
          </cell>
          <cell r="N607">
            <v>41722</v>
          </cell>
          <cell r="O607">
            <v>41744</v>
          </cell>
          <cell r="P607" t="str">
            <v>预付款10%；进度款20%；发货款15%；到货款15%；调试款30%；质保金10%</v>
          </cell>
          <cell r="Q607">
            <v>1492.3097869999999</v>
          </cell>
          <cell r="R607" t="str">
            <v>已完工</v>
          </cell>
          <cell r="S607" t="str">
            <v>是</v>
          </cell>
          <cell r="T607">
            <v>41730</v>
          </cell>
          <cell r="U607" t="str">
            <v>备件</v>
          </cell>
          <cell r="V607" t="str">
            <v>-</v>
          </cell>
          <cell r="W607" t="str">
            <v>是</v>
          </cell>
          <cell r="X607" t="str">
            <v>完成</v>
          </cell>
          <cell r="Y607">
            <v>1</v>
          </cell>
          <cell r="Z607">
            <v>1480.6749870000001</v>
          </cell>
          <cell r="AA607">
            <v>1480.6749870000001</v>
          </cell>
          <cell r="AB607">
            <v>1</v>
          </cell>
          <cell r="AC607">
            <v>0</v>
          </cell>
        </row>
        <row r="608">
          <cell r="C608" t="str">
            <v>ZZ20140051-0</v>
          </cell>
          <cell r="E608" t="str">
            <v>中冶赛迪工程技术股份有限公司</v>
          </cell>
          <cell r="F608" t="str">
            <v>烨联钢铁股份有限公司</v>
          </cell>
          <cell r="G608" t="str">
            <v>翻钢机零件（拨爪及存放架）</v>
          </cell>
          <cell r="H608">
            <v>9.7928999999999995</v>
          </cell>
          <cell r="J608">
            <v>0</v>
          </cell>
          <cell r="K608" t="str">
            <v>文丽琴</v>
          </cell>
          <cell r="L608" t="str">
            <v>内部</v>
          </cell>
          <cell r="M608">
            <v>41738</v>
          </cell>
          <cell r="N608">
            <v>41738</v>
          </cell>
          <cell r="O608">
            <v>41749</v>
          </cell>
          <cell r="P608" t="str">
            <v>全款</v>
          </cell>
          <cell r="Q608">
            <v>9.7928999999999995</v>
          </cell>
          <cell r="R608" t="str">
            <v>已完工</v>
          </cell>
          <cell r="S608" t="str">
            <v>是</v>
          </cell>
          <cell r="T608">
            <v>41730</v>
          </cell>
          <cell r="U608" t="str">
            <v>备件</v>
          </cell>
          <cell r="W608" t="str">
            <v>否</v>
          </cell>
          <cell r="Y608">
            <v>1</v>
          </cell>
          <cell r="Z608">
            <v>9.7928999999999995</v>
          </cell>
          <cell r="AA608">
            <v>9.7928999999999995</v>
          </cell>
          <cell r="AB608">
            <v>1</v>
          </cell>
          <cell r="AC608">
            <v>0</v>
          </cell>
        </row>
        <row r="609">
          <cell r="C609" t="str">
            <v>ZZ20140053-0</v>
          </cell>
          <cell r="D609" t="str">
            <v>00710027-ME-053-0</v>
          </cell>
          <cell r="E609" t="str">
            <v>中冶赛迪工程技术股份有限公司</v>
          </cell>
          <cell r="F609" t="str">
            <v>青岛钢铁集团有限公司</v>
          </cell>
          <cell r="G609" t="str">
            <v>青钢高炉补充设备</v>
          </cell>
          <cell r="H609">
            <v>95.635800000000003</v>
          </cell>
          <cell r="J609">
            <v>0</v>
          </cell>
          <cell r="K609" t="str">
            <v>文丽琴</v>
          </cell>
          <cell r="L609" t="str">
            <v>内部</v>
          </cell>
          <cell r="M609">
            <v>41801</v>
          </cell>
          <cell r="N609">
            <v>41801</v>
          </cell>
          <cell r="O609">
            <v>41881</v>
          </cell>
          <cell r="P609" t="str">
            <v>预付款10%；进度款20%；到货款30%；调试款30%；质保金10%</v>
          </cell>
          <cell r="Q609">
            <v>95.635800000000003</v>
          </cell>
          <cell r="R609" t="str">
            <v>已完工</v>
          </cell>
          <cell r="S609" t="str">
            <v>是</v>
          </cell>
          <cell r="T609">
            <v>41879</v>
          </cell>
          <cell r="U609">
            <v>41988</v>
          </cell>
          <cell r="V609" t="str">
            <v>-</v>
          </cell>
          <cell r="W609" t="str">
            <v>否</v>
          </cell>
          <cell r="Y609">
            <v>1</v>
          </cell>
          <cell r="Z609">
            <v>95.635800000000003</v>
          </cell>
          <cell r="AA609">
            <v>95.635800000000003</v>
          </cell>
          <cell r="AB609">
            <v>1</v>
          </cell>
          <cell r="AC609">
            <v>0</v>
          </cell>
        </row>
        <row r="610">
          <cell r="C610" t="str">
            <v>ZZ20140054-0</v>
          </cell>
          <cell r="D610" t="str">
            <v>23070007-ME-003-0</v>
          </cell>
          <cell r="E610" t="str">
            <v>中冶赛迪工程技术股份有限公司</v>
          </cell>
          <cell r="F610" t="str">
            <v>印度JSW钢铁公司</v>
          </cell>
          <cell r="G610" t="str">
            <v>JSW-DOLVI 1BF大修EP－摆动流槽驱动装置及附件</v>
          </cell>
          <cell r="H610">
            <v>35.96</v>
          </cell>
          <cell r="J610">
            <v>0</v>
          </cell>
          <cell r="K610" t="str">
            <v>文丽琴</v>
          </cell>
          <cell r="L610" t="str">
            <v>内部</v>
          </cell>
          <cell r="M610">
            <v>41765</v>
          </cell>
          <cell r="N610">
            <v>41765</v>
          </cell>
          <cell r="O610">
            <v>41850</v>
          </cell>
          <cell r="P610" t="str">
            <v>预付款10%；进度款30%；到货款30%；投产款20%；质保金10%</v>
          </cell>
          <cell r="Q610">
            <v>35.96</v>
          </cell>
          <cell r="R610" t="str">
            <v>已完工</v>
          </cell>
          <cell r="S610" t="str">
            <v>是</v>
          </cell>
          <cell r="T610">
            <v>42066</v>
          </cell>
          <cell r="U610">
            <v>42438</v>
          </cell>
          <cell r="V610" t="str">
            <v>-</v>
          </cell>
          <cell r="W610" t="str">
            <v>否</v>
          </cell>
          <cell r="Y610">
            <v>1</v>
          </cell>
          <cell r="Z610">
            <v>35.96</v>
          </cell>
          <cell r="AA610">
            <v>35.96</v>
          </cell>
          <cell r="AB610">
            <v>1</v>
          </cell>
          <cell r="AC610">
            <v>0</v>
          </cell>
        </row>
        <row r="611">
          <cell r="C611" t="str">
            <v>ZZ20140061-0</v>
          </cell>
          <cell r="E611" t="str">
            <v>重庆赛迪冶炼装备系统集成工程技术研究中心有限公司</v>
          </cell>
          <cell r="F611" t="str">
            <v>重庆赛迪冶炼装备系统集成工程技术研究中心有限公司</v>
          </cell>
          <cell r="G611" t="str">
            <v>连续加料翻斗验证样机试验项目</v>
          </cell>
          <cell r="H611">
            <v>4.8</v>
          </cell>
          <cell r="J611">
            <v>0</v>
          </cell>
          <cell r="K611" t="str">
            <v>文丽琴</v>
          </cell>
          <cell r="L611" t="str">
            <v>内部</v>
          </cell>
          <cell r="M611">
            <v>41765</v>
          </cell>
          <cell r="N611">
            <v>41765</v>
          </cell>
          <cell r="O611">
            <v>41810</v>
          </cell>
          <cell r="P611" t="str">
            <v>启动资金50%；验收款50%</v>
          </cell>
          <cell r="Q611">
            <v>4.8</v>
          </cell>
          <cell r="R611" t="str">
            <v>已完工</v>
          </cell>
          <cell r="S611" t="str">
            <v>是</v>
          </cell>
          <cell r="T611" t="str">
            <v>已发货</v>
          </cell>
          <cell r="U611" t="str">
            <v>-</v>
          </cell>
          <cell r="V611" t="str">
            <v>-</v>
          </cell>
          <cell r="W611" t="str">
            <v>否</v>
          </cell>
          <cell r="Y611">
            <v>1</v>
          </cell>
          <cell r="Z611">
            <v>4.8</v>
          </cell>
          <cell r="AA611">
            <v>4.8</v>
          </cell>
          <cell r="AB611">
            <v>1</v>
          </cell>
          <cell r="AC611">
            <v>0</v>
          </cell>
        </row>
        <row r="612">
          <cell r="C612" t="str">
            <v>ZZ20140062-0</v>
          </cell>
          <cell r="D612" t="str">
            <v>90270267-KJ-001-0</v>
          </cell>
          <cell r="E612" t="str">
            <v>重庆赛迪冶炼装备系统集成工程技术研究中心有限公司</v>
          </cell>
          <cell r="F612" t="str">
            <v>重庆赛迪冶炼装备系统集成工程技术研究中心有限公司</v>
          </cell>
          <cell r="G612" t="str">
            <v>炉顶布料及串罐下阀箱体</v>
          </cell>
          <cell r="H612">
            <v>66.5</v>
          </cell>
          <cell r="J612">
            <v>0</v>
          </cell>
          <cell r="K612" t="str">
            <v>文丽琴</v>
          </cell>
          <cell r="L612" t="str">
            <v>内部</v>
          </cell>
          <cell r="M612">
            <v>41816</v>
          </cell>
          <cell r="N612">
            <v>41816</v>
          </cell>
          <cell r="O612">
            <v>41866</v>
          </cell>
          <cell r="P612" t="str">
            <v>预付款50%；到货款40%；调试款10%</v>
          </cell>
          <cell r="Q612">
            <v>66.5</v>
          </cell>
          <cell r="R612" t="str">
            <v>已完工</v>
          </cell>
          <cell r="S612" t="str">
            <v>是</v>
          </cell>
          <cell r="T612" t="str">
            <v>已发货</v>
          </cell>
          <cell r="U612" t="str">
            <v>-</v>
          </cell>
          <cell r="V612" t="str">
            <v>-</v>
          </cell>
          <cell r="W612" t="str">
            <v>否</v>
          </cell>
          <cell r="Y612">
            <v>1</v>
          </cell>
          <cell r="Z612">
            <v>66.5</v>
          </cell>
          <cell r="AA612">
            <v>66.5</v>
          </cell>
          <cell r="AB612">
            <v>1</v>
          </cell>
          <cell r="AC612">
            <v>0</v>
          </cell>
        </row>
        <row r="613">
          <cell r="C613" t="str">
            <v>ZZ20140066-0</v>
          </cell>
          <cell r="D613" t="str">
            <v>00680056-ME-022-1</v>
          </cell>
          <cell r="E613" t="str">
            <v>中冶赛迪工程技术股份有限公司</v>
          </cell>
          <cell r="F613" t="str">
            <v>日照钢铁控股集团有限公司</v>
          </cell>
          <cell r="G613" t="str">
            <v>五矿营口120t转炉炼钢水冷炉口</v>
          </cell>
          <cell r="H613">
            <v>10.8</v>
          </cell>
          <cell r="J613">
            <v>0</v>
          </cell>
          <cell r="K613" t="str">
            <v>文丽琴</v>
          </cell>
          <cell r="L613" t="str">
            <v>内部</v>
          </cell>
          <cell r="M613">
            <v>41808</v>
          </cell>
          <cell r="N613">
            <v>41808</v>
          </cell>
          <cell r="O613">
            <v>41835</v>
          </cell>
          <cell r="P613" t="str">
            <v>预付款30%；到货款30%；调试款30%；质保金10%</v>
          </cell>
          <cell r="Q613">
            <v>10.8</v>
          </cell>
          <cell r="R613" t="str">
            <v>已完工</v>
          </cell>
          <cell r="S613" t="str">
            <v>是</v>
          </cell>
          <cell r="T613">
            <v>41883</v>
          </cell>
          <cell r="U613">
            <v>42019</v>
          </cell>
          <cell r="V613">
            <v>42385</v>
          </cell>
          <cell r="W613" t="str">
            <v>否</v>
          </cell>
          <cell r="Y613">
            <v>1</v>
          </cell>
          <cell r="Z613">
            <v>10.8</v>
          </cell>
          <cell r="AA613">
            <v>10.8</v>
          </cell>
          <cell r="AB613">
            <v>1</v>
          </cell>
          <cell r="AC613">
            <v>0</v>
          </cell>
        </row>
        <row r="614">
          <cell r="C614" t="str">
            <v>ZZ20140068-0</v>
          </cell>
          <cell r="D614" t="str">
            <v>00680056-ME-022-1</v>
          </cell>
          <cell r="E614" t="str">
            <v>中冶赛迪工程技术股份有限公司</v>
          </cell>
          <cell r="F614" t="str">
            <v>日照钢铁控股集团有限公司</v>
          </cell>
          <cell r="G614" t="str">
            <v>五矿营口120吨转炉贮运机修设计非标设备</v>
          </cell>
          <cell r="H614">
            <v>66.221999999999994</v>
          </cell>
          <cell r="J614">
            <v>0</v>
          </cell>
          <cell r="K614" t="str">
            <v>文丽琴</v>
          </cell>
          <cell r="L614" t="str">
            <v>内部</v>
          </cell>
          <cell r="M614">
            <v>41808</v>
          </cell>
          <cell r="N614">
            <v>41808</v>
          </cell>
          <cell r="O614">
            <v>41840</v>
          </cell>
          <cell r="P614" t="str">
            <v>预付款30%；到货款30%；调试款30%；质保金10%</v>
          </cell>
          <cell r="Q614">
            <v>66.221999999999994</v>
          </cell>
          <cell r="R614" t="str">
            <v>已完工</v>
          </cell>
          <cell r="S614" t="str">
            <v>是</v>
          </cell>
          <cell r="T614">
            <v>41883</v>
          </cell>
          <cell r="U614">
            <v>42019</v>
          </cell>
          <cell r="V614">
            <v>42385</v>
          </cell>
          <cell r="W614" t="str">
            <v>否</v>
          </cell>
          <cell r="Y614">
            <v>1</v>
          </cell>
          <cell r="Z614">
            <v>66.221999999999994</v>
          </cell>
          <cell r="AA614">
            <v>66.221999999999994</v>
          </cell>
          <cell r="AB614">
            <v>1</v>
          </cell>
          <cell r="AC614">
            <v>0</v>
          </cell>
        </row>
        <row r="615">
          <cell r="C615" t="str">
            <v>ZZ20140076-0</v>
          </cell>
          <cell r="D615" t="str">
            <v>00870068-ME-019-0</v>
          </cell>
          <cell r="E615" t="str">
            <v>重庆赛迪热工环保工程技术有限公司</v>
          </cell>
          <cell r="F615" t="str">
            <v>宝钢湛江钢铁有限公司</v>
          </cell>
          <cell r="G615" t="str">
            <v>湛江2250mm热轧工程加热炉装钢机设备</v>
          </cell>
          <cell r="H615">
            <v>777</v>
          </cell>
          <cell r="J615">
            <v>0</v>
          </cell>
          <cell r="K615" t="str">
            <v>文丽琴</v>
          </cell>
          <cell r="L615" t="str">
            <v>内部</v>
          </cell>
          <cell r="M615">
            <v>41838</v>
          </cell>
          <cell r="N615">
            <v>41838</v>
          </cell>
          <cell r="O615">
            <v>41973</v>
          </cell>
          <cell r="P615" t="str">
            <v>预付款20%；到货款30%；调试款20%；投产款20%；质保金10%</v>
          </cell>
          <cell r="Q615">
            <v>388.5</v>
          </cell>
          <cell r="R615" t="str">
            <v>已完工</v>
          </cell>
          <cell r="S615" t="str">
            <v>是</v>
          </cell>
          <cell r="T615">
            <v>42156</v>
          </cell>
          <cell r="U615">
            <v>42337</v>
          </cell>
          <cell r="W615" t="str">
            <v>否</v>
          </cell>
          <cell r="Y615">
            <v>1</v>
          </cell>
          <cell r="Z615">
            <v>777</v>
          </cell>
          <cell r="AA615">
            <v>777</v>
          </cell>
          <cell r="AB615">
            <v>1</v>
          </cell>
          <cell r="AC615">
            <v>0</v>
          </cell>
        </row>
        <row r="616">
          <cell r="C616" t="str">
            <v>ZZ20140079-0</v>
          </cell>
          <cell r="D616" t="str">
            <v>02570025-ME-001-0</v>
          </cell>
          <cell r="E616" t="str">
            <v>中冶赛迪工程技术股份有限公司</v>
          </cell>
          <cell r="F616" t="str">
            <v>湖南华菱涟源钢铁有限公司</v>
          </cell>
          <cell r="G616" t="str">
            <v>涟钢操作侧弯窜装置</v>
          </cell>
          <cell r="H616">
            <v>239.99039999999999</v>
          </cell>
          <cell r="J616">
            <v>0</v>
          </cell>
          <cell r="K616" t="str">
            <v>文丽琴</v>
          </cell>
          <cell r="L616" t="str">
            <v>内部</v>
          </cell>
          <cell r="M616">
            <v>41848</v>
          </cell>
          <cell r="N616">
            <v>41848</v>
          </cell>
          <cell r="O616" t="str">
            <v>2014-11-17交1套；2014-12-17交2套</v>
          </cell>
          <cell r="P616" t="str">
            <v>提货款30%；到货款20%；调试款30%；性能考核款10%；质保金10%</v>
          </cell>
          <cell r="Q616">
            <v>239.99039999999999</v>
          </cell>
          <cell r="R616" t="str">
            <v>已完工</v>
          </cell>
          <cell r="S616" t="str">
            <v>是</v>
          </cell>
          <cell r="T616">
            <v>41974</v>
          </cell>
          <cell r="U616">
            <v>42025</v>
          </cell>
          <cell r="V616">
            <v>42390</v>
          </cell>
          <cell r="W616" t="str">
            <v>否</v>
          </cell>
          <cell r="Y616">
            <v>1</v>
          </cell>
          <cell r="Z616">
            <v>239.99039999999999</v>
          </cell>
          <cell r="AA616">
            <v>239.99039999999999</v>
          </cell>
          <cell r="AB616">
            <v>1</v>
          </cell>
          <cell r="AC616">
            <v>0</v>
          </cell>
        </row>
        <row r="617">
          <cell r="C617" t="str">
            <v>ZZ20140091-0</v>
          </cell>
          <cell r="D617" t="str">
            <v>00870081-ME-011-0</v>
          </cell>
          <cell r="E617" t="str">
            <v>中冶赛迪上海工程技术有限公司</v>
          </cell>
          <cell r="F617" t="str">
            <v>宝钢湛江钢铁有限公司</v>
          </cell>
          <cell r="G617" t="str">
            <v>湛江2250mm热轧平整机弯窜装置</v>
          </cell>
          <cell r="H617">
            <v>72.832499999999996</v>
          </cell>
          <cell r="J617">
            <v>0</v>
          </cell>
          <cell r="K617" t="str">
            <v>文丽琴</v>
          </cell>
          <cell r="L617" t="str">
            <v>内部</v>
          </cell>
          <cell r="M617">
            <v>41865</v>
          </cell>
          <cell r="N617">
            <v>41865</v>
          </cell>
          <cell r="O617">
            <v>42034</v>
          </cell>
          <cell r="P617" t="str">
            <v>预付款15%；进度款10%；到货款45%；调试款20%；质保金10%</v>
          </cell>
          <cell r="Q617">
            <v>72.832499999999996</v>
          </cell>
          <cell r="R617" t="str">
            <v>已完工</v>
          </cell>
          <cell r="S617" t="str">
            <v>是</v>
          </cell>
          <cell r="T617">
            <v>42064</v>
          </cell>
          <cell r="U617" t="str">
            <v>2016/4调试完成，暂未考核验收</v>
          </cell>
          <cell r="V617" t="str">
            <v>-</v>
          </cell>
          <cell r="W617" t="str">
            <v>否</v>
          </cell>
          <cell r="Y617">
            <v>1</v>
          </cell>
          <cell r="Z617">
            <v>72.832499999999996</v>
          </cell>
          <cell r="AA617">
            <v>72.832499999999996</v>
          </cell>
          <cell r="AB617">
            <v>1</v>
          </cell>
          <cell r="AC617">
            <v>0</v>
          </cell>
        </row>
        <row r="618">
          <cell r="C618" t="str">
            <v>ZZ20140092-0</v>
          </cell>
          <cell r="D618" t="str">
            <v>00680056-ME-022-2</v>
          </cell>
          <cell r="E618" t="str">
            <v>中冶赛迪工程技术股份有限公司</v>
          </cell>
          <cell r="F618" t="str">
            <v>日照钢铁控股集团有限公司</v>
          </cell>
          <cell r="G618" t="str">
            <v>五矿营口中板炼钢连铸转炉、氧枪备件</v>
          </cell>
          <cell r="H618">
            <v>93.412800000000004</v>
          </cell>
          <cell r="J618">
            <v>0</v>
          </cell>
          <cell r="K618" t="str">
            <v>文丽琴</v>
          </cell>
          <cell r="L618" t="str">
            <v>内部</v>
          </cell>
          <cell r="M618">
            <v>41932</v>
          </cell>
          <cell r="N618">
            <v>41932</v>
          </cell>
          <cell r="O618">
            <v>41942</v>
          </cell>
          <cell r="P618" t="str">
            <v>预付款30%；提货款30%；投产款30%；质保金10%</v>
          </cell>
          <cell r="Q618">
            <v>93.412800000000004</v>
          </cell>
          <cell r="R618" t="str">
            <v>已完工</v>
          </cell>
          <cell r="S618" t="str">
            <v>是</v>
          </cell>
          <cell r="T618">
            <v>41883</v>
          </cell>
          <cell r="U618">
            <v>42019</v>
          </cell>
          <cell r="V618">
            <v>42385</v>
          </cell>
          <cell r="W618" t="str">
            <v>否</v>
          </cell>
          <cell r="Y618">
            <v>1</v>
          </cell>
          <cell r="Z618">
            <v>93.412800000000004</v>
          </cell>
          <cell r="AA618">
            <v>93.412800000000004</v>
          </cell>
          <cell r="AB618">
            <v>1</v>
          </cell>
          <cell r="AC618">
            <v>0</v>
          </cell>
        </row>
        <row r="619">
          <cell r="C619" t="str">
            <v>ZZ20140094-0</v>
          </cell>
          <cell r="D619" t="str">
            <v>01140076-ME-013-0</v>
          </cell>
          <cell r="E619" t="str">
            <v>中冶赛迪工程技术股份有限公司</v>
          </cell>
          <cell r="F619" t="str">
            <v>日照钢铁控股集团有限公司</v>
          </cell>
          <cell r="G619" t="str">
            <v>日钢冷轧轧辊存放架等非标设备</v>
          </cell>
          <cell r="H619">
            <v>65.988</v>
          </cell>
          <cell r="J619">
            <v>0</v>
          </cell>
          <cell r="K619" t="str">
            <v>文丽琴</v>
          </cell>
          <cell r="L619" t="str">
            <v>内部</v>
          </cell>
          <cell r="M619">
            <v>41921</v>
          </cell>
          <cell r="N619">
            <v>41921</v>
          </cell>
          <cell r="O619">
            <v>41973</v>
          </cell>
          <cell r="P619" t="str">
            <v>预付款15%；进度款20%；到货款15%；安装款10%；投产款30%；质保金10%</v>
          </cell>
          <cell r="Q619">
            <v>65.988</v>
          </cell>
          <cell r="R619" t="str">
            <v>已完工</v>
          </cell>
          <cell r="S619" t="str">
            <v>是</v>
          </cell>
          <cell r="T619">
            <v>41997</v>
          </cell>
          <cell r="U619" t="str">
            <v>备件</v>
          </cell>
          <cell r="W619" t="str">
            <v>否</v>
          </cell>
          <cell r="Y619">
            <v>1</v>
          </cell>
          <cell r="Z619">
            <v>65.988</v>
          </cell>
          <cell r="AA619">
            <v>65.988</v>
          </cell>
          <cell r="AB619">
            <v>1</v>
          </cell>
          <cell r="AC619">
            <v>0</v>
          </cell>
        </row>
        <row r="620">
          <cell r="C620" t="str">
            <v>ZZ20140095-0</v>
          </cell>
          <cell r="D620" t="str">
            <v>11390094-ME-035-0</v>
          </cell>
          <cell r="E620" t="str">
            <v>重庆赛迪热工环保工程技术有限公司</v>
          </cell>
          <cell r="F620" t="str">
            <v>唐山燕山钢铁有限公司</v>
          </cell>
          <cell r="G620" t="str">
            <v>燕钢2*20万吨转底炉非标设备</v>
          </cell>
          <cell r="H620">
            <v>115</v>
          </cell>
          <cell r="J620">
            <v>0</v>
          </cell>
          <cell r="K620" t="str">
            <v>文丽琴</v>
          </cell>
          <cell r="L620" t="str">
            <v>内部</v>
          </cell>
          <cell r="M620">
            <v>41879</v>
          </cell>
          <cell r="N620">
            <v>41879</v>
          </cell>
          <cell r="O620" t="str">
            <v>2014-9-30至2014-11-25</v>
          </cell>
          <cell r="P620" t="str">
            <v>预付款30%；发货款30%；投产款30%；质保金10%</v>
          </cell>
          <cell r="Q620">
            <v>115</v>
          </cell>
          <cell r="R620" t="str">
            <v>已完工</v>
          </cell>
          <cell r="S620" t="str">
            <v>是</v>
          </cell>
          <cell r="T620">
            <v>41979</v>
          </cell>
          <cell r="U620">
            <v>42132</v>
          </cell>
          <cell r="V620" t="str">
            <v>-</v>
          </cell>
          <cell r="W620" t="str">
            <v>否</v>
          </cell>
          <cell r="Y620">
            <v>1</v>
          </cell>
          <cell r="Z620">
            <v>115</v>
          </cell>
          <cell r="AA620">
            <v>115</v>
          </cell>
          <cell r="AB620">
            <v>1</v>
          </cell>
          <cell r="AC620">
            <v>0</v>
          </cell>
        </row>
        <row r="621">
          <cell r="C621" t="str">
            <v>ZZ20140100-0</v>
          </cell>
          <cell r="D621" t="str">
            <v>13040030-ME-001-0</v>
          </cell>
          <cell r="E621" t="str">
            <v>中冶赛迪工程技术股份有限公司</v>
          </cell>
          <cell r="F621" t="str">
            <v>甘肃酒钢集团宏兴钢铁股份有限公司</v>
          </cell>
          <cell r="G621" t="str">
            <v>酒钢350轧机</v>
          </cell>
          <cell r="H621">
            <v>35.998559999999998</v>
          </cell>
          <cell r="J621">
            <v>0</v>
          </cell>
          <cell r="K621" t="str">
            <v>文丽琴</v>
          </cell>
          <cell r="L621" t="str">
            <v>内部</v>
          </cell>
          <cell r="M621">
            <v>41927</v>
          </cell>
          <cell r="N621">
            <v>41927</v>
          </cell>
          <cell r="O621">
            <v>42050</v>
          </cell>
          <cell r="P621" t="str">
            <v>到货款100%</v>
          </cell>
          <cell r="Q621">
            <v>35.998559999999998</v>
          </cell>
          <cell r="R621" t="str">
            <v>已完工</v>
          </cell>
          <cell r="S621" t="str">
            <v>是</v>
          </cell>
          <cell r="T621">
            <v>42034</v>
          </cell>
          <cell r="U621">
            <v>42131</v>
          </cell>
          <cell r="W621" t="str">
            <v>否</v>
          </cell>
          <cell r="Y621">
            <v>1</v>
          </cell>
          <cell r="Z621">
            <v>35.998559999999998</v>
          </cell>
          <cell r="AA621">
            <v>35.998559999999998</v>
          </cell>
          <cell r="AB621">
            <v>1</v>
          </cell>
          <cell r="AC621">
            <v>0</v>
          </cell>
        </row>
        <row r="622">
          <cell r="C622" t="str">
            <v>ZZ20140106-0</v>
          </cell>
          <cell r="D622" t="str">
            <v>23630003-ME-022-0</v>
          </cell>
          <cell r="E622" t="str">
            <v>中冶赛迪工程技术股份有限公司</v>
          </cell>
          <cell r="F622" t="str">
            <v>石家庄钢铁有限责任公司</v>
          </cell>
          <cell r="G622" t="str">
            <v>石钢大棒现场增补导板及标尺</v>
          </cell>
          <cell r="H622">
            <v>26.91</v>
          </cell>
          <cell r="J622">
            <v>0</v>
          </cell>
          <cell r="K622" t="str">
            <v>文丽琴</v>
          </cell>
          <cell r="L622" t="str">
            <v>内部</v>
          </cell>
          <cell r="M622">
            <v>41928</v>
          </cell>
          <cell r="N622">
            <v>41928</v>
          </cell>
          <cell r="O622">
            <v>41920</v>
          </cell>
          <cell r="P622" t="str">
            <v>到货款60%；投产款30%；质保金10%</v>
          </cell>
          <cell r="Q622">
            <v>26.91</v>
          </cell>
          <cell r="R622" t="str">
            <v>已完工</v>
          </cell>
          <cell r="S622" t="str">
            <v>是</v>
          </cell>
          <cell r="T622">
            <v>42036</v>
          </cell>
          <cell r="U622">
            <v>42154</v>
          </cell>
          <cell r="V622">
            <v>42520</v>
          </cell>
          <cell r="W622" t="str">
            <v>否</v>
          </cell>
          <cell r="Y622">
            <v>1</v>
          </cell>
          <cell r="Z622">
            <v>26.91</v>
          </cell>
          <cell r="AA622">
            <v>26.91</v>
          </cell>
          <cell r="AB622">
            <v>1</v>
          </cell>
          <cell r="AC622">
            <v>0</v>
          </cell>
        </row>
        <row r="623">
          <cell r="C623" t="str">
            <v>ZZ20140109-0</v>
          </cell>
          <cell r="D623" t="str">
            <v>01140066-ME-011-2</v>
          </cell>
          <cell r="E623" t="str">
            <v>中冶赛迪工程技术股份有限公司</v>
          </cell>
          <cell r="F623" t="str">
            <v>日照钢铁控股集团有限公司</v>
          </cell>
          <cell r="G623" t="str">
            <v>日钢80t转炉钢水罐热修除尘罩移动小车</v>
          </cell>
          <cell r="H623">
            <v>15.678000000000001</v>
          </cell>
          <cell r="J623">
            <v>0</v>
          </cell>
          <cell r="K623" t="str">
            <v>文丽琴</v>
          </cell>
          <cell r="L623" t="str">
            <v>内部</v>
          </cell>
          <cell r="M623">
            <v>41937</v>
          </cell>
          <cell r="N623">
            <v>41937</v>
          </cell>
          <cell r="O623">
            <v>41973</v>
          </cell>
          <cell r="P623" t="str">
            <v>到货款90%；质保金10%</v>
          </cell>
          <cell r="Q623">
            <v>15.678000000000001</v>
          </cell>
          <cell r="R623" t="str">
            <v>已完工</v>
          </cell>
          <cell r="S623" t="str">
            <v>是</v>
          </cell>
          <cell r="T623">
            <v>42013</v>
          </cell>
          <cell r="U623" t="str">
            <v>备件</v>
          </cell>
          <cell r="W623" t="str">
            <v>否</v>
          </cell>
          <cell r="Y623">
            <v>1</v>
          </cell>
          <cell r="Z623">
            <v>15.678000000000001</v>
          </cell>
          <cell r="AA623">
            <v>15.678000000000001</v>
          </cell>
          <cell r="AB623">
            <v>1</v>
          </cell>
          <cell r="AC623">
            <v>0</v>
          </cell>
        </row>
        <row r="624">
          <cell r="C624" t="str">
            <v>ZZ20140111-0</v>
          </cell>
          <cell r="D624" t="str">
            <v>11630050-ME-028-1</v>
          </cell>
          <cell r="E624" t="str">
            <v>中冶赛迪工程技术股份有限公司</v>
          </cell>
          <cell r="F624" t="str">
            <v>台塑河静钢铁兴业责任有限公司</v>
          </cell>
          <cell r="G624" t="str">
            <v>台塑河静1、2号高炉总包</v>
          </cell>
          <cell r="H624">
            <v>90.462190000000007</v>
          </cell>
          <cell r="J624">
            <v>0</v>
          </cell>
          <cell r="K624" t="str">
            <v>文丽琴</v>
          </cell>
          <cell r="L624" t="str">
            <v>内部</v>
          </cell>
          <cell r="M624">
            <v>41934</v>
          </cell>
          <cell r="N624">
            <v>41934</v>
          </cell>
          <cell r="O624" t="str">
            <v>2014-11-15至2015-3-30</v>
          </cell>
          <cell r="P624" t="str">
            <v>预付款10%；进度款20%；发货款20%；到货款20%；投产款20%；质保金10%</v>
          </cell>
          <cell r="Q624">
            <v>90.462190000000007</v>
          </cell>
          <cell r="R624" t="str">
            <v>已完工</v>
          </cell>
          <cell r="S624" t="str">
            <v>是</v>
          </cell>
          <cell r="T624" t="str">
            <v>2015-1/2015-7</v>
          </cell>
          <cell r="U624" t="str">
            <v>未投产</v>
          </cell>
          <cell r="W624" t="str">
            <v>否</v>
          </cell>
          <cell r="Y624">
            <v>1</v>
          </cell>
          <cell r="Z624">
            <v>90.462190000000007</v>
          </cell>
          <cell r="AA624">
            <v>90.462190000000007</v>
          </cell>
          <cell r="AB624">
            <v>1</v>
          </cell>
          <cell r="AC624">
            <v>0</v>
          </cell>
        </row>
        <row r="625">
          <cell r="C625" t="str">
            <v>ZZ20140113-0</v>
          </cell>
          <cell r="D625" t="str">
            <v>W016-071-ME-039-0</v>
          </cell>
          <cell r="E625" t="str">
            <v>中冶赛迪工程技术股份有限公司</v>
          </cell>
          <cell r="F625" t="str">
            <v>巴西CSN公司</v>
          </cell>
          <cell r="G625" t="str">
            <v>巴西CSN增补设备</v>
          </cell>
          <cell r="H625">
            <v>26.69004</v>
          </cell>
          <cell r="J625">
            <v>0</v>
          </cell>
          <cell r="K625" t="str">
            <v>文丽琴</v>
          </cell>
          <cell r="L625" t="str">
            <v>内部</v>
          </cell>
          <cell r="M625">
            <v>42030</v>
          </cell>
          <cell r="N625">
            <v>42030</v>
          </cell>
          <cell r="O625">
            <v>42078</v>
          </cell>
          <cell r="P625" t="str">
            <v>预付款30%；到货款60%；质保金10%</v>
          </cell>
          <cell r="Q625">
            <v>26.69004</v>
          </cell>
          <cell r="R625" t="str">
            <v>已完工</v>
          </cell>
          <cell r="S625" t="str">
            <v>是</v>
          </cell>
          <cell r="T625">
            <v>42155</v>
          </cell>
          <cell r="U625" t="str">
            <v>备件</v>
          </cell>
          <cell r="W625" t="str">
            <v>否</v>
          </cell>
          <cell r="Y625">
            <v>1</v>
          </cell>
          <cell r="Z625">
            <v>26.69004</v>
          </cell>
          <cell r="AA625">
            <v>26.69004</v>
          </cell>
          <cell r="AB625">
            <v>1</v>
          </cell>
          <cell r="AC625">
            <v>0</v>
          </cell>
        </row>
        <row r="626">
          <cell r="C626" t="str">
            <v>ZZ20140120-0</v>
          </cell>
          <cell r="D626" t="str">
            <v>29250003-ME-001-0</v>
          </cell>
          <cell r="E626" t="str">
            <v>中冶赛迪工程技术股份有限公司</v>
          </cell>
          <cell r="F626" t="str">
            <v>山东石横特钢集团有限公司</v>
          </cell>
          <cell r="G626" t="str">
            <v>石横特钢集团有限公司750、650轧机设备</v>
          </cell>
          <cell r="H626">
            <v>2762.99829</v>
          </cell>
          <cell r="J626">
            <v>0</v>
          </cell>
          <cell r="K626" t="str">
            <v>文丽琴</v>
          </cell>
          <cell r="L626" t="str">
            <v>内部</v>
          </cell>
          <cell r="M626">
            <v>41967</v>
          </cell>
          <cell r="N626">
            <v>41967</v>
          </cell>
          <cell r="O626">
            <v>42119</v>
          </cell>
          <cell r="P626" t="str">
            <v>预付款10%；进度款10%；提货款30%；调试款20%；性能考核款20%；质保金10%</v>
          </cell>
          <cell r="Q626">
            <v>2762.99829</v>
          </cell>
          <cell r="R626" t="str">
            <v>已完工</v>
          </cell>
          <cell r="S626" t="str">
            <v>是</v>
          </cell>
          <cell r="T626" t="str">
            <v>2015-5-18至2015-9-16</v>
          </cell>
          <cell r="U626">
            <v>42278</v>
          </cell>
          <cell r="W626" t="str">
            <v>否</v>
          </cell>
          <cell r="Y626">
            <v>1</v>
          </cell>
          <cell r="Z626">
            <v>2762.99829</v>
          </cell>
          <cell r="AA626">
            <v>2762.99829</v>
          </cell>
          <cell r="AB626">
            <v>1</v>
          </cell>
          <cell r="AC626">
            <v>0</v>
          </cell>
        </row>
        <row r="627">
          <cell r="C627" t="str">
            <v>ZZ20140123-0</v>
          </cell>
          <cell r="D627" t="str">
            <v>03360071-ME-002-0</v>
          </cell>
          <cell r="E627" t="str">
            <v>中冶赛迪工程技术股份有限公司</v>
          </cell>
          <cell r="F627" t="str">
            <v>广东韶钢松山股份有限公司</v>
          </cell>
          <cell r="G627" t="str">
            <v>韶钢6号高炉维修工程炉顶设备</v>
          </cell>
          <cell r="H627">
            <v>310.05</v>
          </cell>
          <cell r="J627">
            <v>0</v>
          </cell>
          <cell r="K627" t="str">
            <v>文丽琴</v>
          </cell>
          <cell r="L627" t="str">
            <v>内部</v>
          </cell>
          <cell r="M627">
            <v>42004</v>
          </cell>
          <cell r="N627">
            <v>42004</v>
          </cell>
          <cell r="O627">
            <v>42073</v>
          </cell>
          <cell r="P627" t="str">
            <v>预付款15%；进度款30%；到货款25%；投产款20%；质保金10%</v>
          </cell>
          <cell r="Q627">
            <v>310.05</v>
          </cell>
          <cell r="R627" t="str">
            <v>已完工</v>
          </cell>
          <cell r="S627" t="str">
            <v>是</v>
          </cell>
          <cell r="T627" t="str">
            <v>已发货</v>
          </cell>
          <cell r="U627">
            <v>42113</v>
          </cell>
          <cell r="V627" t="str">
            <v>-</v>
          </cell>
          <cell r="W627" t="str">
            <v>否</v>
          </cell>
          <cell r="Y627">
            <v>1</v>
          </cell>
          <cell r="Z627">
            <v>310.05</v>
          </cell>
          <cell r="AA627">
            <v>310.05</v>
          </cell>
          <cell r="AB627">
            <v>1</v>
          </cell>
          <cell r="AC627">
            <v>0</v>
          </cell>
        </row>
        <row r="628">
          <cell r="C628" t="str">
            <v>ZZ20150001-0</v>
          </cell>
          <cell r="D628" t="str">
            <v>00870087-ME-026-0</v>
          </cell>
          <cell r="E628" t="str">
            <v>中冶赛迪上海工程技术有限公司</v>
          </cell>
          <cell r="F628" t="str">
            <v>宝钢湛江钢铁有限公司</v>
          </cell>
          <cell r="G628" t="str">
            <v>宝钢湛江流化器</v>
          </cell>
          <cell r="H628">
            <v>48</v>
          </cell>
          <cell r="J628">
            <v>0</v>
          </cell>
          <cell r="K628" t="str">
            <v>文丽琴</v>
          </cell>
          <cell r="L628" t="str">
            <v>内部</v>
          </cell>
          <cell r="M628">
            <v>41999</v>
          </cell>
          <cell r="N628">
            <v>41999</v>
          </cell>
          <cell r="O628" t="str">
            <v>1#高炉：2015-2-10；           2#高炉：2015-7-15</v>
          </cell>
          <cell r="P628" t="str">
            <v>预付款30%；到货款50%；调试款10%；质保金10%（1#；2#高炉分开支付）</v>
          </cell>
          <cell r="Q628">
            <v>48</v>
          </cell>
          <cell r="R628" t="str">
            <v>已完工</v>
          </cell>
          <cell r="S628" t="str">
            <v>是</v>
          </cell>
          <cell r="T628">
            <v>42125</v>
          </cell>
          <cell r="U628" t="str">
            <v>1高炉2015/9/25
2高炉2016/7/15</v>
          </cell>
          <cell r="W628" t="str">
            <v>否</v>
          </cell>
          <cell r="Y628">
            <v>1</v>
          </cell>
          <cell r="Z628">
            <v>48</v>
          </cell>
          <cell r="AA628">
            <v>45.6</v>
          </cell>
          <cell r="AB628">
            <v>0.95</v>
          </cell>
          <cell r="AC628">
            <v>2.4000000000000101</v>
          </cell>
        </row>
        <row r="629">
          <cell r="C629" t="str">
            <v>ZZ20150002-0</v>
          </cell>
          <cell r="D629" t="str">
            <v>03360071-ME-002-0</v>
          </cell>
          <cell r="E629" t="str">
            <v>中冶赛迪工程技术股份有限公司</v>
          </cell>
          <cell r="F629" t="str">
            <v>广东韶钢松山股份有限公司</v>
          </cell>
          <cell r="G629" t="str">
            <v>韶钢6号高炉维修工程摆动流槽及驱动装置</v>
          </cell>
          <cell r="H629">
            <v>39.78</v>
          </cell>
          <cell r="J629">
            <v>0</v>
          </cell>
          <cell r="K629" t="str">
            <v>文丽琴</v>
          </cell>
          <cell r="L629" t="str">
            <v>内部</v>
          </cell>
          <cell r="M629">
            <v>42004</v>
          </cell>
          <cell r="N629">
            <v>42004</v>
          </cell>
          <cell r="O629">
            <v>42073</v>
          </cell>
          <cell r="P629" t="str">
            <v>预付款15%；进度款30%；到货款25%；投产款20%；质保金10%</v>
          </cell>
          <cell r="Q629">
            <v>39.78</v>
          </cell>
          <cell r="R629" t="str">
            <v>已完工</v>
          </cell>
          <cell r="S629" t="str">
            <v>是</v>
          </cell>
          <cell r="T629" t="str">
            <v>已发货</v>
          </cell>
          <cell r="U629">
            <v>42185</v>
          </cell>
          <cell r="V629">
            <v>42551</v>
          </cell>
          <cell r="W629" t="str">
            <v>否</v>
          </cell>
          <cell r="Y629">
            <v>1</v>
          </cell>
          <cell r="Z629">
            <v>39.78</v>
          </cell>
          <cell r="AA629">
            <v>39.78</v>
          </cell>
          <cell r="AB629">
            <v>1</v>
          </cell>
          <cell r="AC629">
            <v>0</v>
          </cell>
        </row>
        <row r="630">
          <cell r="C630" t="str">
            <v>ZZ20150003-0</v>
          </cell>
          <cell r="D630" t="str">
            <v>35060005-ME-018-0</v>
          </cell>
          <cell r="E630" t="str">
            <v>重庆赛迪热工环保工程技术有限公司</v>
          </cell>
          <cell r="F630" t="str">
            <v>山东盛阳金属科技股份有限公司</v>
          </cell>
          <cell r="G630" t="str">
            <v>山东盛阳1700mm热轧不锈钢带钢固溶生产线</v>
          </cell>
          <cell r="H630">
            <v>1432</v>
          </cell>
          <cell r="J630">
            <v>0</v>
          </cell>
          <cell r="K630" t="str">
            <v>文丽琴</v>
          </cell>
          <cell r="L630" t="str">
            <v>内部</v>
          </cell>
          <cell r="M630">
            <v>42034</v>
          </cell>
          <cell r="N630">
            <v>42034</v>
          </cell>
          <cell r="O630">
            <v>42180</v>
          </cell>
          <cell r="P630" t="str">
            <v>预付款20%；到货款10%；投产款60%（分6次支付；投产后每两个月支付一次）；工程尾款10%（投产后第15个月支付）</v>
          </cell>
          <cell r="Q630">
            <v>1432</v>
          </cell>
          <cell r="R630" t="str">
            <v>已完工</v>
          </cell>
          <cell r="S630" t="str">
            <v>是</v>
          </cell>
          <cell r="T630" t="str">
            <v>2015-8-26至2015-11-26期间发运</v>
          </cell>
          <cell r="U630">
            <v>42395</v>
          </cell>
          <cell r="V630">
            <v>42761</v>
          </cell>
          <cell r="W630" t="str">
            <v>否</v>
          </cell>
          <cell r="Y630">
            <v>1</v>
          </cell>
          <cell r="Z630">
            <v>1432</v>
          </cell>
          <cell r="AA630">
            <v>1432</v>
          </cell>
          <cell r="AB630">
            <v>1</v>
          </cell>
          <cell r="AC630">
            <v>0</v>
          </cell>
        </row>
        <row r="631">
          <cell r="C631" t="str">
            <v>ZZ20150005-0</v>
          </cell>
          <cell r="E631" t="str">
            <v>中冶赛迪工程技术股份有限公司</v>
          </cell>
          <cell r="F631" t="str">
            <v>山东寿光巨能特钢有限公司</v>
          </cell>
          <cell r="G631" t="str">
            <v>ZG寿光大棒立式轧机翻转台急件15-05</v>
          </cell>
          <cell r="H631">
            <v>4.2</v>
          </cell>
          <cell r="J631">
            <v>0</v>
          </cell>
          <cell r="K631" t="str">
            <v>文丽琴</v>
          </cell>
          <cell r="L631" t="str">
            <v>内部</v>
          </cell>
          <cell r="N631">
            <v>0</v>
          </cell>
          <cell r="O631">
            <v>42024</v>
          </cell>
          <cell r="P631" t="str">
            <v>预付30%；到货款30%；安装调试款30%；质保金10%</v>
          </cell>
          <cell r="Q631">
            <v>0</v>
          </cell>
          <cell r="R631" t="str">
            <v>已完工</v>
          </cell>
          <cell r="S631" t="str">
            <v>是</v>
          </cell>
          <cell r="T631">
            <v>41989</v>
          </cell>
          <cell r="U631">
            <v>42005</v>
          </cell>
          <cell r="W631" t="str">
            <v>否</v>
          </cell>
          <cell r="Y631">
            <v>1</v>
          </cell>
          <cell r="Z631">
            <v>4.2</v>
          </cell>
          <cell r="AA631">
            <v>0</v>
          </cell>
          <cell r="AB631">
            <v>0</v>
          </cell>
          <cell r="AC631">
            <v>4.2</v>
          </cell>
        </row>
        <row r="632">
          <cell r="C632" t="str">
            <v>ZZ20150006-0</v>
          </cell>
          <cell r="D632" t="str">
            <v>28350031-ME-001-0</v>
          </cell>
          <cell r="E632" t="str">
            <v>中冶赛迪工程技术股份有限公司</v>
          </cell>
          <cell r="F632" t="str">
            <v>唐山瑞丰钢铁（集团）有限公司</v>
          </cell>
          <cell r="G632" t="str">
            <v>瑞丰环保料场刮板取料机</v>
          </cell>
          <cell r="H632">
            <v>1899.9864</v>
          </cell>
          <cell r="J632">
            <v>0</v>
          </cell>
          <cell r="K632" t="str">
            <v>白奎</v>
          </cell>
          <cell r="L632" t="str">
            <v>内部</v>
          </cell>
          <cell r="M632">
            <v>41982</v>
          </cell>
          <cell r="N632">
            <v>41982</v>
          </cell>
          <cell r="O632" t="str">
            <v>2015-7-30至2015-9-10</v>
          </cell>
          <cell r="P632" t="str">
            <v>预付款30%；进度款25%；进度款30%；到货款5%；性能考核款5%；质保金5%</v>
          </cell>
          <cell r="Q632">
            <v>1899.9864</v>
          </cell>
          <cell r="R632" t="str">
            <v>已完工</v>
          </cell>
          <cell r="S632" t="str">
            <v>是</v>
          </cell>
          <cell r="T632">
            <v>42262</v>
          </cell>
          <cell r="U632">
            <v>42523</v>
          </cell>
          <cell r="W632" t="str">
            <v>否</v>
          </cell>
          <cell r="Y632">
            <v>1</v>
          </cell>
          <cell r="Z632">
            <v>1899.9864</v>
          </cell>
          <cell r="AA632">
            <v>1899.9864</v>
          </cell>
          <cell r="AB632">
            <v>1</v>
          </cell>
          <cell r="AC632">
            <v>0</v>
          </cell>
        </row>
        <row r="633">
          <cell r="C633" t="str">
            <v>ZZ20150007-0</v>
          </cell>
          <cell r="D633" t="str">
            <v>90270239-KJ-002-0</v>
          </cell>
          <cell r="E633" t="str">
            <v>重庆赛迪冶炼装备系统集成工程技术研究中心有限公司</v>
          </cell>
          <cell r="F633" t="str">
            <v>重庆赛迪冶炼装备系统集成工程技术研究中心有限公司</v>
          </cell>
          <cell r="G633" t="str">
            <v>高炉无料钟炉顶差位式布料器样机委托试验项目补充合同</v>
          </cell>
          <cell r="H633">
            <v>32.485300000000002</v>
          </cell>
          <cell r="J633">
            <v>0</v>
          </cell>
          <cell r="K633" t="str">
            <v>文丽琴</v>
          </cell>
          <cell r="L633" t="str">
            <v>内部</v>
          </cell>
          <cell r="M633">
            <v>41971</v>
          </cell>
          <cell r="N633">
            <v>41971</v>
          </cell>
          <cell r="O633" t="str">
            <v>已交货</v>
          </cell>
          <cell r="P633" t="str">
            <v>货款100%</v>
          </cell>
          <cell r="Q633">
            <v>32.485300000000002</v>
          </cell>
          <cell r="R633" t="str">
            <v>已完工</v>
          </cell>
          <cell r="S633" t="str">
            <v>是</v>
          </cell>
          <cell r="T633" t="str">
            <v>已发货</v>
          </cell>
          <cell r="U633" t="str">
            <v>-</v>
          </cell>
          <cell r="V633" t="str">
            <v>-</v>
          </cell>
          <cell r="W633" t="str">
            <v>否</v>
          </cell>
          <cell r="Y633">
            <v>1</v>
          </cell>
          <cell r="Z633">
            <v>32.485300000000002</v>
          </cell>
          <cell r="AA633">
            <v>32.485300000000002</v>
          </cell>
          <cell r="AB633">
            <v>1</v>
          </cell>
          <cell r="AC633">
            <v>0</v>
          </cell>
        </row>
        <row r="634">
          <cell r="C634" t="str">
            <v>ZZ20150008-0</v>
          </cell>
          <cell r="D634" t="str">
            <v>03360071-ME-002-0</v>
          </cell>
          <cell r="E634" t="str">
            <v>中冶赛迪工程技术股份有限公司</v>
          </cell>
          <cell r="F634" t="str">
            <v>广东韶钢松山股份有限公司</v>
          </cell>
          <cell r="G634" t="str">
            <v>韶钢6号高炉维修工程炉顶点火装置</v>
          </cell>
          <cell r="H634">
            <v>6.0021000000000004</v>
          </cell>
          <cell r="J634">
            <v>0</v>
          </cell>
          <cell r="K634" t="str">
            <v>文丽琴</v>
          </cell>
          <cell r="L634" t="str">
            <v>内部</v>
          </cell>
          <cell r="M634">
            <v>42004</v>
          </cell>
          <cell r="N634">
            <v>42004</v>
          </cell>
          <cell r="O634">
            <v>42073</v>
          </cell>
          <cell r="P634" t="str">
            <v>预付款15%；进度款30%；到货款25%；投产款20%；质保金10%</v>
          </cell>
          <cell r="Q634">
            <v>6.0021000000000004</v>
          </cell>
          <cell r="R634" t="str">
            <v>已完工</v>
          </cell>
          <cell r="S634" t="str">
            <v>是</v>
          </cell>
          <cell r="T634">
            <v>42099</v>
          </cell>
          <cell r="U634">
            <v>42185</v>
          </cell>
          <cell r="V634">
            <v>42551</v>
          </cell>
          <cell r="W634" t="str">
            <v>否</v>
          </cell>
          <cell r="Y634">
            <v>1</v>
          </cell>
          <cell r="Z634">
            <v>6.0021000000000004</v>
          </cell>
          <cell r="AA634">
            <v>6.0021000000000004</v>
          </cell>
          <cell r="AB634">
            <v>1</v>
          </cell>
          <cell r="AC634">
            <v>0</v>
          </cell>
        </row>
        <row r="635">
          <cell r="C635" t="str">
            <v>ZZ20150011-0</v>
          </cell>
          <cell r="D635" t="str">
            <v>03360071-ME-002-0</v>
          </cell>
          <cell r="E635" t="str">
            <v>中冶赛迪工程技术股份有限公司</v>
          </cell>
          <cell r="F635" t="str">
            <v>广东韶钢松山股份有限公司</v>
          </cell>
          <cell r="G635" t="str">
            <v>韶钢6号高炉维修工程炼铁非标设备</v>
          </cell>
          <cell r="H635">
            <v>248.15700000000001</v>
          </cell>
          <cell r="J635">
            <v>0</v>
          </cell>
          <cell r="K635" t="str">
            <v>文丽琴</v>
          </cell>
          <cell r="L635" t="str">
            <v>内部</v>
          </cell>
          <cell r="M635">
            <v>42004</v>
          </cell>
          <cell r="N635">
            <v>42004</v>
          </cell>
          <cell r="O635">
            <v>42073</v>
          </cell>
          <cell r="P635" t="str">
            <v>预付款15%；进度款30%；到货款25%；投产款20%；质保金10%</v>
          </cell>
          <cell r="Q635">
            <v>248.15700000000001</v>
          </cell>
          <cell r="R635" t="str">
            <v>已完工</v>
          </cell>
          <cell r="S635" t="str">
            <v>是</v>
          </cell>
          <cell r="T635">
            <v>42099</v>
          </cell>
          <cell r="U635">
            <v>42185</v>
          </cell>
          <cell r="V635">
            <v>42551</v>
          </cell>
          <cell r="W635" t="str">
            <v>否</v>
          </cell>
          <cell r="Y635">
            <v>1</v>
          </cell>
          <cell r="Z635">
            <v>248.15700000000001</v>
          </cell>
          <cell r="AA635">
            <v>248.15700000000001</v>
          </cell>
          <cell r="AB635">
            <v>1</v>
          </cell>
          <cell r="AC635">
            <v>0</v>
          </cell>
        </row>
        <row r="636">
          <cell r="C636" t="str">
            <v>ZZ20150014-0</v>
          </cell>
          <cell r="D636" t="str">
            <v>114-121-ME-033-2</v>
          </cell>
          <cell r="E636" t="str">
            <v>中冶赛迪工程技术股份有限公司</v>
          </cell>
          <cell r="F636" t="str">
            <v>日照钢铁控股集团有限公司</v>
          </cell>
          <cell r="G636" t="str">
            <v>日钢大H型钢工程工程补充除鳞辊道及矫直机刀片更换装置</v>
          </cell>
          <cell r="H636">
            <v>34.503300000000003</v>
          </cell>
          <cell r="J636">
            <v>0</v>
          </cell>
          <cell r="K636" t="str">
            <v>文丽琴</v>
          </cell>
          <cell r="L636" t="str">
            <v>内部</v>
          </cell>
          <cell r="M636">
            <v>42023</v>
          </cell>
          <cell r="N636">
            <v>42023</v>
          </cell>
          <cell r="O636">
            <v>42124</v>
          </cell>
          <cell r="P636" t="str">
            <v>预付款30%；到货款30%；投产款30%；质保金10%</v>
          </cell>
          <cell r="Q636">
            <v>34.503300000000003</v>
          </cell>
          <cell r="R636" t="str">
            <v>已完工</v>
          </cell>
          <cell r="S636" t="str">
            <v>是</v>
          </cell>
          <cell r="T636">
            <v>42036</v>
          </cell>
          <cell r="U636" t="str">
            <v>备件</v>
          </cell>
          <cell r="W636" t="str">
            <v>否</v>
          </cell>
          <cell r="Y636">
            <v>1</v>
          </cell>
          <cell r="Z636">
            <v>34.503300000000003</v>
          </cell>
          <cell r="AA636">
            <v>34.503300000000003</v>
          </cell>
          <cell r="AB636">
            <v>1</v>
          </cell>
          <cell r="AC636">
            <v>0</v>
          </cell>
        </row>
        <row r="637">
          <cell r="C637" t="str">
            <v>ZZ20150015-0</v>
          </cell>
          <cell r="D637" t="str">
            <v>35060005-ME-021-0</v>
          </cell>
          <cell r="E637" t="str">
            <v>重庆赛迪热工环保工程技术有限公司</v>
          </cell>
          <cell r="F637" t="str">
            <v>山东盛阳金属科技股份有限公司</v>
          </cell>
          <cell r="G637" t="str">
            <v>盛阳固溶线拉矫破鳞机</v>
          </cell>
          <cell r="H637">
            <v>102</v>
          </cell>
          <cell r="J637">
            <v>0</v>
          </cell>
          <cell r="K637" t="str">
            <v>文丽琴</v>
          </cell>
          <cell r="L637" t="str">
            <v>内部</v>
          </cell>
          <cell r="M637">
            <v>42034</v>
          </cell>
          <cell r="N637">
            <v>42034</v>
          </cell>
          <cell r="O637">
            <v>42180</v>
          </cell>
          <cell r="P637" t="str">
            <v>预付款20%；到货款10%；投产款60%（分6次支付；投产后每两个月支付一次）；工程尾款10%（投产后第15个月支付）</v>
          </cell>
          <cell r="Q637">
            <v>102</v>
          </cell>
          <cell r="R637" t="str">
            <v>已完工</v>
          </cell>
          <cell r="S637" t="str">
            <v>是</v>
          </cell>
          <cell r="T637">
            <v>42299</v>
          </cell>
          <cell r="U637">
            <v>42395</v>
          </cell>
          <cell r="V637">
            <v>42761</v>
          </cell>
          <cell r="W637" t="str">
            <v>否</v>
          </cell>
          <cell r="Y637">
            <v>1</v>
          </cell>
          <cell r="Z637">
            <v>102</v>
          </cell>
          <cell r="AA637">
            <v>102</v>
          </cell>
          <cell r="AB637">
            <v>1</v>
          </cell>
          <cell r="AC637">
            <v>0</v>
          </cell>
        </row>
        <row r="638">
          <cell r="C638" t="str">
            <v>ZZ20150023-0</v>
          </cell>
          <cell r="D638" t="str">
            <v>90150307-KJ-005-0</v>
          </cell>
          <cell r="E638" t="str">
            <v>中冶赛迪工程技术股份有限公司</v>
          </cell>
          <cell r="F638" t="str">
            <v>中冶赛迪工程技术股份有限公司</v>
          </cell>
          <cell r="G638" t="str">
            <v>高品质特殊钢开发连铸垂直段</v>
          </cell>
          <cell r="H638">
            <v>160</v>
          </cell>
          <cell r="J638">
            <v>0</v>
          </cell>
          <cell r="K638" t="str">
            <v>文丽琴</v>
          </cell>
          <cell r="L638" t="str">
            <v>内部</v>
          </cell>
          <cell r="M638">
            <v>42069</v>
          </cell>
          <cell r="N638">
            <v>42069</v>
          </cell>
          <cell r="O638">
            <v>42215</v>
          </cell>
          <cell r="P638" t="str">
            <v>预付款10%；进度款20%；到货款30%；调试款30%；质保金10%</v>
          </cell>
          <cell r="Q638">
            <v>160</v>
          </cell>
          <cell r="R638" t="str">
            <v>已完工</v>
          </cell>
          <cell r="S638" t="str">
            <v>是</v>
          </cell>
          <cell r="T638">
            <v>42474</v>
          </cell>
          <cell r="U638">
            <v>42563</v>
          </cell>
          <cell r="W638" t="str">
            <v>否</v>
          </cell>
          <cell r="Y638">
            <v>1</v>
          </cell>
          <cell r="Z638">
            <v>160</v>
          </cell>
          <cell r="AA638">
            <v>160</v>
          </cell>
          <cell r="AB638">
            <v>1</v>
          </cell>
          <cell r="AC638">
            <v>0</v>
          </cell>
        </row>
        <row r="639">
          <cell r="C639" t="str">
            <v>ZZ20150024-0</v>
          </cell>
          <cell r="D639" t="str">
            <v>00870083-ME-057-0</v>
          </cell>
          <cell r="E639" t="str">
            <v>中冶赛迪上海工程技术有限公司</v>
          </cell>
          <cell r="F639" t="str">
            <v>宝钢湛江钢铁有限公司</v>
          </cell>
          <cell r="G639" t="str">
            <v>宝钢湛江连铸设备-结晶器振动装置等</v>
          </cell>
          <cell r="H639">
            <v>408.85</v>
          </cell>
          <cell r="J639">
            <v>0</v>
          </cell>
          <cell r="K639" t="str">
            <v>文丽琴</v>
          </cell>
          <cell r="L639" t="str">
            <v>内部</v>
          </cell>
          <cell r="M639">
            <v>42065</v>
          </cell>
          <cell r="N639">
            <v>42065</v>
          </cell>
          <cell r="O639">
            <v>42205</v>
          </cell>
          <cell r="P639" t="str">
            <v>预付款10%；进度款15%；到货款40%；调试款15%；验收款10%；质保金10%</v>
          </cell>
          <cell r="Q639">
            <v>408.85</v>
          </cell>
          <cell r="R639" t="str">
            <v>已完工</v>
          </cell>
          <cell r="S639" t="str">
            <v>是</v>
          </cell>
          <cell r="T639">
            <v>42248</v>
          </cell>
          <cell r="U639" t="str">
            <v>2016/5调试完成</v>
          </cell>
          <cell r="W639" t="str">
            <v>否</v>
          </cell>
          <cell r="Y639">
            <v>1</v>
          </cell>
          <cell r="Z639">
            <v>408.85</v>
          </cell>
          <cell r="AA639">
            <v>408.85</v>
          </cell>
          <cell r="AB639">
            <v>1</v>
          </cell>
          <cell r="AC639">
            <v>0</v>
          </cell>
        </row>
        <row r="640">
          <cell r="C640" t="str">
            <v>ZZ20150028-0</v>
          </cell>
          <cell r="D640" t="str">
            <v>90270267-KJ-002-0</v>
          </cell>
          <cell r="E640" t="str">
            <v>重庆赛迪冶炼装备系统集成工程技术研究中心有限公司</v>
          </cell>
          <cell r="F640" t="str">
            <v>重庆赛迪冶炼装备系统集成工程技术研究中心有限公司</v>
          </cell>
          <cell r="G640" t="str">
            <v>下阀箱备件制造及样机试验</v>
          </cell>
          <cell r="H640">
            <v>160</v>
          </cell>
          <cell r="J640">
            <v>0</v>
          </cell>
          <cell r="K640" t="str">
            <v>文丽琴</v>
          </cell>
          <cell r="L640" t="str">
            <v>内部</v>
          </cell>
          <cell r="M640">
            <v>42128</v>
          </cell>
          <cell r="N640">
            <v>42128</v>
          </cell>
          <cell r="O640">
            <v>42246</v>
          </cell>
          <cell r="P640" t="str">
            <v>40%预付款；50%交货款；10%质保</v>
          </cell>
          <cell r="Q640">
            <v>160</v>
          </cell>
          <cell r="R640" t="str">
            <v>已完工</v>
          </cell>
          <cell r="S640" t="str">
            <v>是</v>
          </cell>
          <cell r="T640" t="str">
            <v>已发货</v>
          </cell>
          <cell r="U640" t="str">
            <v>-</v>
          </cell>
          <cell r="V640" t="str">
            <v>-</v>
          </cell>
          <cell r="W640" t="str">
            <v>否</v>
          </cell>
          <cell r="Y640">
            <v>1</v>
          </cell>
          <cell r="Z640">
            <v>160</v>
          </cell>
          <cell r="AA640">
            <v>160</v>
          </cell>
          <cell r="AB640">
            <v>1</v>
          </cell>
          <cell r="AC640">
            <v>0</v>
          </cell>
        </row>
        <row r="641">
          <cell r="C641" t="str">
            <v>ZZ20150030-0</v>
          </cell>
          <cell r="D641" t="str">
            <v>11390183-ME-001-0</v>
          </cell>
          <cell r="E641" t="str">
            <v>中冶赛迪工程技术股份有限公司</v>
          </cell>
          <cell r="F641" t="str">
            <v>唐山燕山钢铁有限公司</v>
          </cell>
          <cell r="G641" t="str">
            <v>水渣转鼓</v>
          </cell>
          <cell r="H641">
            <v>479.98079999999999</v>
          </cell>
          <cell r="J641">
            <v>0</v>
          </cell>
          <cell r="K641" t="str">
            <v>文丽琴</v>
          </cell>
          <cell r="L641" t="str">
            <v>内部</v>
          </cell>
          <cell r="M641">
            <v>42129</v>
          </cell>
          <cell r="N641">
            <v>42129</v>
          </cell>
          <cell r="O641">
            <v>42246</v>
          </cell>
          <cell r="P641" t="str">
            <v>预付款20%；发货款30%；到货款20%；调试款20%；质保10%</v>
          </cell>
          <cell r="Q641">
            <v>479.98079999999999</v>
          </cell>
          <cell r="R641" t="str">
            <v>已完工</v>
          </cell>
          <cell r="S641" t="str">
            <v>是</v>
          </cell>
          <cell r="T641">
            <v>42267</v>
          </cell>
          <cell r="U641">
            <v>42486</v>
          </cell>
          <cell r="W641" t="str">
            <v>否</v>
          </cell>
          <cell r="Y641">
            <v>1</v>
          </cell>
          <cell r="Z641">
            <v>479.98079999999999</v>
          </cell>
          <cell r="AA641">
            <v>479.98079999999999</v>
          </cell>
          <cell r="AB641">
            <v>1</v>
          </cell>
          <cell r="AC641">
            <v>0</v>
          </cell>
        </row>
        <row r="642">
          <cell r="C642" t="str">
            <v>ZZ20150032-0</v>
          </cell>
          <cell r="E642" t="str">
            <v>中冶赛迪工程技术股份有限公司</v>
          </cell>
          <cell r="F642" t="str">
            <v>山东石横特钢集团有限公司</v>
          </cell>
          <cell r="G642" t="str">
            <v>石横750、650轧机补轴承翻转台</v>
          </cell>
          <cell r="H642">
            <v>14.9994</v>
          </cell>
          <cell r="J642">
            <v>0</v>
          </cell>
          <cell r="K642" t="str">
            <v>文丽琴</v>
          </cell>
          <cell r="L642" t="str">
            <v>内部</v>
          </cell>
          <cell r="M642">
            <v>42155</v>
          </cell>
          <cell r="N642">
            <v>42155</v>
          </cell>
          <cell r="O642">
            <v>42185</v>
          </cell>
          <cell r="P642" t="str">
            <v>预付50%；进度款20%；性能考核款20%；质保10%</v>
          </cell>
          <cell r="Q642">
            <v>14.9994</v>
          </cell>
          <cell r="R642" t="str">
            <v>已完工</v>
          </cell>
          <cell r="S642" t="str">
            <v>是</v>
          </cell>
          <cell r="T642">
            <v>42610</v>
          </cell>
          <cell r="U642" t="str">
            <v>备件</v>
          </cell>
          <cell r="W642" t="str">
            <v>否</v>
          </cell>
          <cell r="Y642">
            <v>1</v>
          </cell>
          <cell r="Z642">
            <v>14.9994</v>
          </cell>
          <cell r="AA642">
            <v>14.9994</v>
          </cell>
          <cell r="AB642">
            <v>1</v>
          </cell>
          <cell r="AC642">
            <v>0</v>
          </cell>
        </row>
        <row r="643">
          <cell r="C643" t="str">
            <v>ZZ20150033-0</v>
          </cell>
          <cell r="D643" t="str">
            <v>03360080-ME-005-0</v>
          </cell>
          <cell r="E643" t="str">
            <v>中冶赛迪工程技术股份有限公司</v>
          </cell>
          <cell r="F643" t="str">
            <v>广东韶钢松山股份有限公司</v>
          </cell>
          <cell r="G643" t="str">
            <v>扇形段改造4套、扇形段备件1套</v>
          </cell>
          <cell r="H643">
            <v>123.20099999999999</v>
          </cell>
          <cell r="J643">
            <v>0</v>
          </cell>
          <cell r="K643" t="str">
            <v>文丽琴</v>
          </cell>
          <cell r="L643" t="str">
            <v>内部</v>
          </cell>
          <cell r="M643">
            <v>42150</v>
          </cell>
          <cell r="N643">
            <v>42150</v>
          </cell>
          <cell r="O643" t="str">
            <v>2015/5/30-2015/6/30</v>
          </cell>
          <cell r="P643" t="str">
            <v>预付款10万；进度款25万；到货款35万；投产款40万；质保金13.201万</v>
          </cell>
          <cell r="Q643">
            <v>123.20099999999999</v>
          </cell>
          <cell r="R643" t="str">
            <v>已完工</v>
          </cell>
          <cell r="S643" t="str">
            <v>是</v>
          </cell>
          <cell r="T643">
            <v>42398</v>
          </cell>
          <cell r="U643" t="str">
            <v>备件</v>
          </cell>
          <cell r="W643" t="str">
            <v>否</v>
          </cell>
          <cell r="Y643">
            <v>1</v>
          </cell>
          <cell r="Z643">
            <v>123.20099999999999</v>
          </cell>
          <cell r="AA643">
            <v>123.20099999999999</v>
          </cell>
          <cell r="AB643">
            <v>1</v>
          </cell>
          <cell r="AC643">
            <v>0</v>
          </cell>
        </row>
        <row r="644">
          <cell r="C644" t="str">
            <v>ZZ20150040-0</v>
          </cell>
          <cell r="D644" t="str">
            <v>30050010-ME-001-0</v>
          </cell>
          <cell r="E644" t="str">
            <v>中冶赛迪工程技术股份有限公司</v>
          </cell>
          <cell r="F644" t="str">
            <v>唐山国丰第二冷轧镀锌技术有限公司</v>
          </cell>
          <cell r="G644" t="str">
            <v>国丰3#酸连轧机组EP</v>
          </cell>
          <cell r="H644">
            <v>4476.4434000000001</v>
          </cell>
          <cell r="J644">
            <v>0</v>
          </cell>
          <cell r="K644" t="str">
            <v>陈杜</v>
          </cell>
          <cell r="L644" t="str">
            <v>内部</v>
          </cell>
          <cell r="M644">
            <v>42132</v>
          </cell>
          <cell r="N644">
            <v>42132</v>
          </cell>
          <cell r="O644" t="str">
            <v>2015/12/10-2015/12/30</v>
          </cell>
          <cell r="P644" t="str">
            <v>预付款30%；进度款20%；到货款20%；性能考核款20%；质保10%</v>
          </cell>
          <cell r="Q644">
            <v>4476.4434000000001</v>
          </cell>
          <cell r="R644" t="str">
            <v>已完工</v>
          </cell>
          <cell r="S644" t="str">
            <v>是</v>
          </cell>
          <cell r="T644">
            <v>42485</v>
          </cell>
          <cell r="U644">
            <v>42536</v>
          </cell>
          <cell r="V644">
            <v>42931</v>
          </cell>
          <cell r="W644" t="str">
            <v>否</v>
          </cell>
          <cell r="Y644">
            <v>1</v>
          </cell>
          <cell r="Z644">
            <v>4476.4434000000001</v>
          </cell>
          <cell r="AA644">
            <v>4476.4434000000001</v>
          </cell>
          <cell r="AB644">
            <v>1</v>
          </cell>
          <cell r="AC644">
            <v>0</v>
          </cell>
        </row>
        <row r="645">
          <cell r="C645" t="str">
            <v>ZZ20150041-0</v>
          </cell>
          <cell r="E645" t="str">
            <v>西安电炉研究所有限公司</v>
          </cell>
          <cell r="F645" t="str">
            <v>中国核电工程有限公司</v>
          </cell>
          <cell r="G645" t="str">
            <v>中核干燥焙烧炉</v>
          </cell>
          <cell r="H645">
            <v>4.2</v>
          </cell>
          <cell r="J645">
            <v>0</v>
          </cell>
          <cell r="K645" t="str">
            <v>汤霖</v>
          </cell>
          <cell r="L645" t="str">
            <v>内部</v>
          </cell>
          <cell r="M645">
            <v>42155</v>
          </cell>
          <cell r="N645">
            <v>42155</v>
          </cell>
          <cell r="O645">
            <v>42175</v>
          </cell>
          <cell r="P645" t="str">
            <v>预付30%；提货款30%；到货款30%；质保10%</v>
          </cell>
          <cell r="Q645">
            <v>4.2</v>
          </cell>
          <cell r="R645" t="str">
            <v>已完工</v>
          </cell>
          <cell r="S645" t="str">
            <v>是</v>
          </cell>
          <cell r="T645">
            <v>42293</v>
          </cell>
          <cell r="W645" t="str">
            <v>否</v>
          </cell>
          <cell r="Y645">
            <v>1</v>
          </cell>
          <cell r="Z645">
            <v>4.2</v>
          </cell>
          <cell r="AA645">
            <v>4.2</v>
          </cell>
          <cell r="AB645">
            <v>1</v>
          </cell>
          <cell r="AC645">
            <v>0</v>
          </cell>
        </row>
        <row r="646">
          <cell r="C646" t="str">
            <v>ZZ20150042-0</v>
          </cell>
          <cell r="D646" t="str">
            <v>02900176-ME-001-0</v>
          </cell>
          <cell r="E646" t="str">
            <v>中冶赛迪上海工程技术有限公司</v>
          </cell>
          <cell r="F646" t="str">
            <v>上海梅山钢铁股份有限公司</v>
          </cell>
          <cell r="G646" t="str">
            <v>梅钢250t转炉吊挂EP</v>
          </cell>
          <cell r="H646">
            <v>24.289200000000001</v>
          </cell>
          <cell r="J646">
            <v>0</v>
          </cell>
          <cell r="K646" t="str">
            <v>邓蔚</v>
          </cell>
          <cell r="L646" t="str">
            <v>内部</v>
          </cell>
          <cell r="M646">
            <v>42174</v>
          </cell>
          <cell r="N646">
            <v>42174</v>
          </cell>
          <cell r="O646">
            <v>42215</v>
          </cell>
          <cell r="P646" t="str">
            <v>到货款90% ；质保金10%</v>
          </cell>
          <cell r="Q646">
            <v>24.289200000000001</v>
          </cell>
          <cell r="R646" t="str">
            <v>已完工</v>
          </cell>
          <cell r="S646" t="str">
            <v>是</v>
          </cell>
          <cell r="T646">
            <v>42217</v>
          </cell>
          <cell r="W646" t="str">
            <v>否</v>
          </cell>
          <cell r="Y646">
            <v>1</v>
          </cell>
          <cell r="Z646">
            <v>24.289200000000001</v>
          </cell>
          <cell r="AA646">
            <v>24.289200000000001</v>
          </cell>
          <cell r="AB646">
            <v>1</v>
          </cell>
          <cell r="AC646">
            <v>0</v>
          </cell>
        </row>
        <row r="647">
          <cell r="C647" t="str">
            <v>ZZ20150049-0</v>
          </cell>
          <cell r="D647" t="str">
            <v>00060079-ME-001-0</v>
          </cell>
          <cell r="E647" t="str">
            <v>中冶赛迪工程技术股份有限公司</v>
          </cell>
          <cell r="F647" t="str">
            <v>安钢集团冷轧有限责任公司</v>
          </cell>
          <cell r="G647" t="str">
            <v>安钢1550mm连退镀锌项目连退机械设备</v>
          </cell>
          <cell r="H647">
            <v>4693.6934460000002</v>
          </cell>
          <cell r="J647">
            <v>0</v>
          </cell>
          <cell r="K647" t="str">
            <v>赵庭昊</v>
          </cell>
          <cell r="L647" t="str">
            <v>内部</v>
          </cell>
          <cell r="M647">
            <v>42277</v>
          </cell>
          <cell r="N647">
            <v>42277</v>
          </cell>
          <cell r="O647" t="str">
            <v>2016-1-18日全部达到现场</v>
          </cell>
          <cell r="P647" t="str">
            <v>10%预付款；20%进度款；30%到货款；30%调试款；10%质保</v>
          </cell>
          <cell r="Q647">
            <v>4693.6934460000002</v>
          </cell>
          <cell r="R647" t="str">
            <v>已完工</v>
          </cell>
          <cell r="S647" t="str">
            <v>是</v>
          </cell>
          <cell r="T647">
            <v>42515</v>
          </cell>
          <cell r="U647">
            <v>42917</v>
          </cell>
          <cell r="W647" t="str">
            <v>否</v>
          </cell>
          <cell r="Y647">
            <v>1</v>
          </cell>
          <cell r="Z647">
            <v>4693.6934460000002</v>
          </cell>
          <cell r="AA647">
            <v>4693.6934460000002</v>
          </cell>
          <cell r="AB647">
            <v>1</v>
          </cell>
          <cell r="AC647">
            <v>0</v>
          </cell>
        </row>
        <row r="648">
          <cell r="C648" t="str">
            <v>ZZ20150051-0</v>
          </cell>
          <cell r="D648" t="str">
            <v>00790064-ME-007-0</v>
          </cell>
          <cell r="E648" t="str">
            <v>中冶赛迪上海工程技术有限公司</v>
          </cell>
          <cell r="F648" t="str">
            <v>张家港荣盛炼钢有限公司</v>
          </cell>
          <cell r="G648" t="str">
            <v>张家港荣盛炼钢有限公司2300mm板坯连铸机设备成套项目部分设备</v>
          </cell>
          <cell r="H648">
            <v>2122.8245999999999</v>
          </cell>
          <cell r="J648">
            <v>0</v>
          </cell>
          <cell r="K648" t="str">
            <v>白奎</v>
          </cell>
          <cell r="L648" t="str">
            <v>内部</v>
          </cell>
          <cell r="M648">
            <v>42219</v>
          </cell>
          <cell r="N648">
            <v>42219</v>
          </cell>
          <cell r="O648" t="str">
            <v>2015/12/23-2016-01-23</v>
          </cell>
          <cell r="P648" t="str">
            <v>5%预付款；20%进度款；35%到货款；15%调试款；15%功能考核款；10%质保金</v>
          </cell>
          <cell r="Q648">
            <v>2122.8245999999999</v>
          </cell>
          <cell r="R648" t="str">
            <v>已完工</v>
          </cell>
          <cell r="S648" t="str">
            <v>是</v>
          </cell>
          <cell r="T648" t="str">
            <v>16/4/15-16/8/5</v>
          </cell>
          <cell r="U648">
            <v>42217</v>
          </cell>
          <cell r="W648" t="str">
            <v>否</v>
          </cell>
          <cell r="Y648">
            <v>1</v>
          </cell>
          <cell r="Z648">
            <v>2122.8245999999999</v>
          </cell>
          <cell r="AA648">
            <v>2122.8245999999999</v>
          </cell>
          <cell r="AB648">
            <v>1</v>
          </cell>
          <cell r="AC648">
            <v>0</v>
          </cell>
        </row>
        <row r="649">
          <cell r="C649" t="str">
            <v>ZZ20150054-0</v>
          </cell>
          <cell r="E649" t="str">
            <v>中冶赛迪工程技术股份有限公司</v>
          </cell>
          <cell r="F649" t="str">
            <v>台塑河静钢铁兴业责任有限公司</v>
          </cell>
          <cell r="G649" t="str">
            <v>台塑1#、2#高炉项目：台塑水渣转鼓备件——传动侧及自由侧轨道</v>
          </cell>
          <cell r="H649">
            <v>22.81</v>
          </cell>
          <cell r="J649">
            <v>0</v>
          </cell>
          <cell r="K649" t="str">
            <v>文丽琴</v>
          </cell>
          <cell r="L649" t="str">
            <v>内部</v>
          </cell>
          <cell r="M649">
            <v>42171</v>
          </cell>
          <cell r="N649">
            <v>42171</v>
          </cell>
          <cell r="O649">
            <v>42215</v>
          </cell>
          <cell r="P649" t="str">
            <v>到货款100%</v>
          </cell>
          <cell r="Q649">
            <v>22.81</v>
          </cell>
          <cell r="R649" t="str">
            <v>已完工</v>
          </cell>
          <cell r="S649" t="str">
            <v>是</v>
          </cell>
          <cell r="T649">
            <v>42583</v>
          </cell>
          <cell r="U649" t="str">
            <v>备件</v>
          </cell>
          <cell r="W649" t="str">
            <v>否</v>
          </cell>
          <cell r="Y649">
            <v>1</v>
          </cell>
          <cell r="Z649">
            <v>22.81</v>
          </cell>
          <cell r="AA649">
            <v>22.81</v>
          </cell>
          <cell r="AB649">
            <v>1</v>
          </cell>
          <cell r="AC649">
            <v>0</v>
          </cell>
        </row>
        <row r="650">
          <cell r="C650" t="str">
            <v>ZZ20150055-0</v>
          </cell>
          <cell r="E650" t="str">
            <v>中冶赛迪工程技术股份有限公司</v>
          </cell>
          <cell r="F650" t="str">
            <v>台塑河静钢铁兴业责任有限公司</v>
          </cell>
          <cell r="G650" t="str">
            <v>台塑1#、2#高炉项目：台塑冷却壁安装附件差缺件—定位销1</v>
          </cell>
          <cell r="H650">
            <v>1.4999819999999999</v>
          </cell>
          <cell r="J650">
            <v>0</v>
          </cell>
          <cell r="K650" t="str">
            <v>文丽琴</v>
          </cell>
          <cell r="L650" t="str">
            <v>内部</v>
          </cell>
          <cell r="M650">
            <v>42171</v>
          </cell>
          <cell r="N650">
            <v>42171</v>
          </cell>
          <cell r="O650">
            <v>42180</v>
          </cell>
          <cell r="P650" t="str">
            <v>到货款100%</v>
          </cell>
          <cell r="Q650">
            <v>1.5</v>
          </cell>
          <cell r="R650" t="str">
            <v>已完工</v>
          </cell>
          <cell r="S650" t="str">
            <v>是</v>
          </cell>
          <cell r="T650">
            <v>42175</v>
          </cell>
          <cell r="U650" t="str">
            <v>未投产</v>
          </cell>
          <cell r="W650" t="str">
            <v>否</v>
          </cell>
          <cell r="Y650">
            <v>1</v>
          </cell>
          <cell r="Z650">
            <v>1.4999819999999999</v>
          </cell>
          <cell r="AA650">
            <v>1.4999819999999999</v>
          </cell>
          <cell r="AB650">
            <v>1</v>
          </cell>
          <cell r="AC650">
            <v>0</v>
          </cell>
        </row>
        <row r="651">
          <cell r="C651" t="str">
            <v>ZZ20150057-0</v>
          </cell>
          <cell r="D651" t="str">
            <v>00590029-ME-019-0</v>
          </cell>
          <cell r="E651" t="str">
            <v>中冶赛迪工程技术股份有限公司</v>
          </cell>
          <cell r="F651" t="str">
            <v>山东钢铁集团济南分公司</v>
          </cell>
          <cell r="G651" t="str">
            <v>济钢210t转炉非标设备</v>
          </cell>
          <cell r="H651">
            <v>714.56579999999997</v>
          </cell>
          <cell r="J651">
            <v>0</v>
          </cell>
          <cell r="K651" t="str">
            <v>文丽琴</v>
          </cell>
          <cell r="L651" t="str">
            <v>内部</v>
          </cell>
          <cell r="M651">
            <v>42215</v>
          </cell>
          <cell r="N651">
            <v>42215</v>
          </cell>
          <cell r="O651">
            <v>42307</v>
          </cell>
          <cell r="P651" t="str">
            <v>预付70万元；进度145万元；到货215万元；调试215万元；质保金69.5658万元</v>
          </cell>
          <cell r="Q651">
            <v>714.56579999999997</v>
          </cell>
          <cell r="R651" t="str">
            <v>已完工</v>
          </cell>
          <cell r="S651" t="str">
            <v>是</v>
          </cell>
          <cell r="T651">
            <v>42348</v>
          </cell>
          <cell r="U651">
            <v>41275</v>
          </cell>
          <cell r="W651" t="str">
            <v>否</v>
          </cell>
          <cell r="Y651">
            <v>1</v>
          </cell>
          <cell r="Z651">
            <v>714.56579999999997</v>
          </cell>
          <cell r="AA651">
            <v>714.56259599999998</v>
          </cell>
          <cell r="AB651">
            <v>0.99999551615820403</v>
          </cell>
          <cell r="AC651">
            <v>3.2039999999824401E-3</v>
          </cell>
        </row>
        <row r="652">
          <cell r="C652" t="str">
            <v>ZZ20150061-0</v>
          </cell>
          <cell r="D652" t="str">
            <v>00870083-ME-094-0</v>
          </cell>
          <cell r="E652" t="str">
            <v>中冶赛迪上海工程技术有限公司</v>
          </cell>
          <cell r="F652" t="str">
            <v>宝钢湛江钢铁有限公司</v>
          </cell>
          <cell r="G652" t="str">
            <v>宝钢湛江长水口保持器</v>
          </cell>
          <cell r="H652">
            <v>40.774500000000003</v>
          </cell>
          <cell r="J652">
            <v>0</v>
          </cell>
          <cell r="K652" t="str">
            <v>文丽琴</v>
          </cell>
          <cell r="L652" t="str">
            <v>内部</v>
          </cell>
          <cell r="M652">
            <v>42235</v>
          </cell>
          <cell r="N652">
            <v>42235</v>
          </cell>
          <cell r="O652" t="str">
            <v>水口托盘（含内环）7月底交货；其余交货时间为2015年8月30日</v>
          </cell>
          <cell r="P652" t="str">
            <v>预付款90%；质保金10%</v>
          </cell>
          <cell r="Q652">
            <v>40.774500000000003</v>
          </cell>
          <cell r="R652" t="str">
            <v>已完工</v>
          </cell>
          <cell r="S652" t="str">
            <v>是</v>
          </cell>
          <cell r="T652" t="str">
            <v>2015/9/2-2015/12/15</v>
          </cell>
          <cell r="U652" t="str">
            <v>备件合同，
无调试</v>
          </cell>
          <cell r="W652" t="str">
            <v>否</v>
          </cell>
          <cell r="Y652">
            <v>1</v>
          </cell>
          <cell r="Z652">
            <v>40.774500000000003</v>
          </cell>
          <cell r="AA652">
            <v>40.774500000000003</v>
          </cell>
          <cell r="AB652">
            <v>1</v>
          </cell>
          <cell r="AC652">
            <v>0</v>
          </cell>
        </row>
        <row r="653">
          <cell r="C653" t="str">
            <v>ZZ20150062-0</v>
          </cell>
          <cell r="D653" t="str">
            <v>13040038-ME-008-0</v>
          </cell>
          <cell r="E653" t="str">
            <v>重庆赛迪热工环保工程技术有限公司</v>
          </cell>
          <cell r="F653" t="str">
            <v>甘肃酒泉集团宏兴钢铁股份有限公司</v>
          </cell>
          <cell r="G653" t="str">
            <v>酒钢罩式炉非标设备　</v>
          </cell>
          <cell r="H653">
            <v>100</v>
          </cell>
          <cell r="J653">
            <v>0</v>
          </cell>
          <cell r="K653" t="str">
            <v>文丽琴</v>
          </cell>
          <cell r="L653" t="str">
            <v>内部</v>
          </cell>
          <cell r="M653">
            <v>42187</v>
          </cell>
          <cell r="N653">
            <v>42187</v>
          </cell>
          <cell r="O653">
            <v>42338</v>
          </cell>
          <cell r="P653" t="str">
            <v>到货款50%；调试款40%；质保金10%</v>
          </cell>
          <cell r="Q653">
            <v>100</v>
          </cell>
          <cell r="R653" t="str">
            <v>已完工</v>
          </cell>
          <cell r="S653" t="str">
            <v>是</v>
          </cell>
          <cell r="T653">
            <v>42368</v>
          </cell>
          <cell r="U653">
            <v>42581</v>
          </cell>
          <cell r="V653">
            <v>42946</v>
          </cell>
          <cell r="W653" t="str">
            <v>否</v>
          </cell>
          <cell r="Y653">
            <v>1</v>
          </cell>
          <cell r="Z653">
            <v>100</v>
          </cell>
          <cell r="AA653">
            <v>100</v>
          </cell>
          <cell r="AB653">
            <v>1</v>
          </cell>
          <cell r="AC653">
            <v>0</v>
          </cell>
        </row>
        <row r="654">
          <cell r="C654" t="str">
            <v>ZZ20150063-0</v>
          </cell>
          <cell r="E654" t="str">
            <v>重庆赛迪热工环保工程技术有限公司</v>
          </cell>
          <cell r="F654" t="str">
            <v>包头钢铁（集团）有限责任公司</v>
          </cell>
          <cell r="G654" t="str">
            <v>包钢2250MM热轧工程加热炉成套设备—装出钢机备件</v>
          </cell>
          <cell r="H654">
            <v>7.9</v>
          </cell>
          <cell r="J654">
            <v>0</v>
          </cell>
          <cell r="K654" t="str">
            <v>文丽琴</v>
          </cell>
          <cell r="L654" t="str">
            <v>内部</v>
          </cell>
          <cell r="M654">
            <v>42291</v>
          </cell>
          <cell r="N654">
            <v>42291</v>
          </cell>
          <cell r="O654" t="str">
            <v>2015.9月底-2015.11月底</v>
          </cell>
          <cell r="P654" t="str">
            <v>预付款50%；到货款50%</v>
          </cell>
          <cell r="Q654">
            <v>7.9</v>
          </cell>
          <cell r="R654" t="str">
            <v>已完工</v>
          </cell>
          <cell r="S654" t="str">
            <v>是</v>
          </cell>
          <cell r="T654">
            <v>42363</v>
          </cell>
          <cell r="U654" t="str">
            <v>备件</v>
          </cell>
          <cell r="W654" t="str">
            <v>否</v>
          </cell>
          <cell r="Y654">
            <v>1</v>
          </cell>
          <cell r="Z654">
            <v>7.9</v>
          </cell>
          <cell r="AA654">
            <v>7.9</v>
          </cell>
          <cell r="AB654">
            <v>1</v>
          </cell>
          <cell r="AC654">
            <v>0</v>
          </cell>
        </row>
        <row r="655">
          <cell r="C655" t="str">
            <v>ZZ20150075-0</v>
          </cell>
          <cell r="D655" t="str">
            <v>00790069-ME-001-0</v>
          </cell>
          <cell r="E655" t="str">
            <v>中冶赛迪上海工程技术有限公司</v>
          </cell>
          <cell r="F655" t="str">
            <v>江苏沙钢集团张家港荣盛炼钢厂</v>
          </cell>
          <cell r="G655" t="str">
            <v>沙钢开坯机项目</v>
          </cell>
          <cell r="H655">
            <v>2222.7600000000002</v>
          </cell>
          <cell r="J655">
            <v>0</v>
          </cell>
          <cell r="K655" t="str">
            <v>鲁文衡</v>
          </cell>
          <cell r="L655" t="str">
            <v>内部</v>
          </cell>
          <cell r="M655">
            <v>42277</v>
          </cell>
          <cell r="N655">
            <v>42277</v>
          </cell>
          <cell r="O655" t="str">
            <v>在线设备：2016-2-28；离线设备：2016-4-30</v>
          </cell>
          <cell r="P655" t="str">
            <v>20%预付款；40%到货款；15%调试款；15%考核款；10%质保</v>
          </cell>
          <cell r="Q655">
            <v>2222.7600000000002</v>
          </cell>
          <cell r="R655" t="str">
            <v>已完工</v>
          </cell>
          <cell r="S655" t="str">
            <v>是</v>
          </cell>
          <cell r="T655">
            <v>42514</v>
          </cell>
          <cell r="U655">
            <v>42628</v>
          </cell>
          <cell r="V655">
            <v>42931</v>
          </cell>
          <cell r="W655" t="str">
            <v>否</v>
          </cell>
          <cell r="Y655">
            <v>1</v>
          </cell>
          <cell r="Z655">
            <v>2222.7600000000002</v>
          </cell>
          <cell r="AA655">
            <v>2222.7600000000002</v>
          </cell>
          <cell r="AB655">
            <v>1</v>
          </cell>
          <cell r="AC655">
            <v>0</v>
          </cell>
        </row>
        <row r="656">
          <cell r="C656" t="str">
            <v>ZZ20150077-0</v>
          </cell>
          <cell r="D656" t="str">
            <v>90060124-ME-007-0</v>
          </cell>
          <cell r="E656" t="str">
            <v>重庆赛迪热工环保工程技术有限公司</v>
          </cell>
          <cell r="F656" t="str">
            <v>重庆赛迪热工环保工程技术有限公司</v>
          </cell>
          <cell r="G656" t="str">
            <v>熔渣余热回收试验</v>
          </cell>
          <cell r="H656">
            <v>8</v>
          </cell>
          <cell r="J656">
            <v>0</v>
          </cell>
          <cell r="K656" t="str">
            <v>文丽琴</v>
          </cell>
          <cell r="L656" t="str">
            <v>内部</v>
          </cell>
          <cell r="M656">
            <v>42261</v>
          </cell>
          <cell r="N656">
            <v>42261</v>
          </cell>
          <cell r="O656">
            <v>42267</v>
          </cell>
          <cell r="P656" t="str">
            <v>30%预付款；30%到货款；30%投产款；10%质保金</v>
          </cell>
          <cell r="Q656">
            <v>8</v>
          </cell>
          <cell r="R656" t="str">
            <v>已完工</v>
          </cell>
          <cell r="S656" t="str">
            <v>是</v>
          </cell>
          <cell r="T656">
            <v>42248</v>
          </cell>
          <cell r="U656">
            <v>42328</v>
          </cell>
          <cell r="V656">
            <v>42328</v>
          </cell>
          <cell r="W656" t="str">
            <v>否</v>
          </cell>
          <cell r="Y656">
            <v>1</v>
          </cell>
          <cell r="Z656">
            <v>8</v>
          </cell>
          <cell r="AA656">
            <v>8</v>
          </cell>
          <cell r="AB656">
            <v>1</v>
          </cell>
          <cell r="AC656">
            <v>0</v>
          </cell>
        </row>
        <row r="657">
          <cell r="C657" t="str">
            <v>ZZ20150078-0</v>
          </cell>
          <cell r="D657" t="str">
            <v>90500001-ME-048-0</v>
          </cell>
          <cell r="E657" t="str">
            <v>西安电炉研究所有限公司</v>
          </cell>
          <cell r="F657" t="str">
            <v>重庆赛迪热工环保有限公司</v>
          </cell>
          <cell r="G657" t="str">
            <v>赛迪电炉直流炉来料制作项目</v>
          </cell>
          <cell r="H657">
            <v>5.5</v>
          </cell>
          <cell r="J657">
            <v>0</v>
          </cell>
          <cell r="K657" t="str">
            <v>汤霖</v>
          </cell>
          <cell r="L657" t="str">
            <v>内部</v>
          </cell>
          <cell r="M657">
            <v>42218</v>
          </cell>
          <cell r="N657">
            <v>42218</v>
          </cell>
          <cell r="O657">
            <v>42246</v>
          </cell>
          <cell r="P657" t="str">
            <v>预付款30%，调试款60%，质保金10%</v>
          </cell>
          <cell r="Q657">
            <v>5.5</v>
          </cell>
          <cell r="R657" t="str">
            <v>已完工</v>
          </cell>
          <cell r="S657" t="str">
            <v>是</v>
          </cell>
          <cell r="T657" t="str">
            <v>已发货</v>
          </cell>
          <cell r="W657" t="str">
            <v>否</v>
          </cell>
          <cell r="Y657">
            <v>1</v>
          </cell>
          <cell r="Z657">
            <v>5.5</v>
          </cell>
          <cell r="AA657">
            <v>5.5</v>
          </cell>
          <cell r="AB657">
            <v>1</v>
          </cell>
          <cell r="AC657">
            <v>0</v>
          </cell>
        </row>
        <row r="658">
          <cell r="C658" t="str">
            <v>ZZ20150079-0</v>
          </cell>
          <cell r="D658" t="str">
            <v>00870081-ME-011-1</v>
          </cell>
          <cell r="E658" t="str">
            <v>中冶赛迪上海工程技术有限公司</v>
          </cell>
          <cell r="F658" t="str">
            <v>宝钢湛江钢铁有限公司</v>
          </cell>
          <cell r="G658" t="str">
            <v>宝钢湛江2250mm平整分卷成套项目弯窜装置备件</v>
          </cell>
          <cell r="H658">
            <v>84</v>
          </cell>
          <cell r="J658">
            <v>0</v>
          </cell>
          <cell r="K658" t="str">
            <v>文丽琴</v>
          </cell>
          <cell r="L658" t="str">
            <v>内部</v>
          </cell>
          <cell r="M658">
            <v>42318</v>
          </cell>
          <cell r="N658">
            <v>42318</v>
          </cell>
          <cell r="O658">
            <v>42277</v>
          </cell>
          <cell r="P658" t="str">
            <v>90%到货款；10%质保金</v>
          </cell>
          <cell r="Q658">
            <v>84</v>
          </cell>
          <cell r="R658" t="str">
            <v>已完工</v>
          </cell>
          <cell r="S658" t="str">
            <v>是</v>
          </cell>
          <cell r="T658">
            <v>42368</v>
          </cell>
          <cell r="W658" t="str">
            <v>否</v>
          </cell>
          <cell r="Y658">
            <v>1</v>
          </cell>
          <cell r="Z658">
            <v>84</v>
          </cell>
          <cell r="AA658">
            <v>84</v>
          </cell>
          <cell r="AB658">
            <v>1</v>
          </cell>
          <cell r="AC658">
            <v>0</v>
          </cell>
        </row>
        <row r="659">
          <cell r="C659" t="str">
            <v>ZZ20150085-0</v>
          </cell>
          <cell r="D659" t="str">
            <v>25660006-ME-003-0</v>
          </cell>
          <cell r="E659" t="str">
            <v>中冶赛迪工程技术股份有限公司</v>
          </cell>
          <cell r="F659" t="str">
            <v>天津天钢联合特钢有限公司</v>
          </cell>
          <cell r="G659" t="str">
            <v>天钢3#连铸改造项目扇形段</v>
          </cell>
          <cell r="H659">
            <v>100.62</v>
          </cell>
          <cell r="J659">
            <v>0</v>
          </cell>
          <cell r="K659" t="str">
            <v>白奎</v>
          </cell>
          <cell r="L659" t="str">
            <v>内部</v>
          </cell>
          <cell r="M659" t="str">
            <v>2015-08-19签订预投</v>
          </cell>
          <cell r="N659" t="str">
            <v>2015-08-19签订预投</v>
          </cell>
          <cell r="O659" t="str">
            <v>在线12套扇形段2015-10-31运抵现场；
6套周转件扇形段2015-11-7运抵现场。</v>
          </cell>
          <cell r="P659" t="str">
            <v>预付款10%；进度款20%；发货款25%；试车款35%；质保金10%。</v>
          </cell>
          <cell r="Q659">
            <v>100.62</v>
          </cell>
          <cell r="R659" t="str">
            <v>已完工</v>
          </cell>
          <cell r="S659" t="str">
            <v>是</v>
          </cell>
          <cell r="T659">
            <v>42694</v>
          </cell>
          <cell r="W659" t="str">
            <v>否</v>
          </cell>
          <cell r="Y659">
            <v>1</v>
          </cell>
          <cell r="Z659">
            <v>100.62</v>
          </cell>
          <cell r="AA659">
            <v>100.62</v>
          </cell>
          <cell r="AB659">
            <v>1</v>
          </cell>
          <cell r="AC659">
            <v>0</v>
          </cell>
        </row>
        <row r="660">
          <cell r="C660" t="str">
            <v>ZZ20150089-0</v>
          </cell>
          <cell r="E660" t="str">
            <v>重庆赛迪热工环保工程技术有限公司</v>
          </cell>
          <cell r="F660" t="str">
            <v>宝钢湛江钢铁有限公司</v>
          </cell>
          <cell r="G660" t="str">
            <v>宝钢湛江2250mm加热炉</v>
          </cell>
          <cell r="H660">
            <v>23</v>
          </cell>
          <cell r="J660">
            <v>0</v>
          </cell>
          <cell r="K660" t="str">
            <v>文丽琴</v>
          </cell>
          <cell r="L660" t="str">
            <v>内部</v>
          </cell>
          <cell r="M660">
            <v>42291</v>
          </cell>
          <cell r="N660">
            <v>42291</v>
          </cell>
          <cell r="O660">
            <v>42328</v>
          </cell>
          <cell r="P660" t="str">
            <v>预付款50%；到货款50%</v>
          </cell>
          <cell r="Q660">
            <v>23</v>
          </cell>
          <cell r="R660" t="str">
            <v>已完工</v>
          </cell>
          <cell r="S660" t="str">
            <v>是</v>
          </cell>
          <cell r="T660">
            <v>42142</v>
          </cell>
          <cell r="U660">
            <v>42337</v>
          </cell>
          <cell r="W660" t="str">
            <v>否</v>
          </cell>
          <cell r="Y660">
            <v>1</v>
          </cell>
          <cell r="Z660">
            <v>23</v>
          </cell>
          <cell r="AA660">
            <v>23</v>
          </cell>
          <cell r="AB660">
            <v>1</v>
          </cell>
          <cell r="AC660">
            <v>0</v>
          </cell>
        </row>
        <row r="661">
          <cell r="C661" t="str">
            <v>ZZ20150093-0</v>
          </cell>
          <cell r="D661" t="str">
            <v>02570032-ME-001-0</v>
          </cell>
          <cell r="E661" t="str">
            <v>中冶赛迪工程技术股份有限公司</v>
          </cell>
          <cell r="F661" t="str">
            <v>湖南华菱涟源钢铁有限公司</v>
          </cell>
          <cell r="G661" t="str">
            <v>涟钢2250除鳞优化总包</v>
          </cell>
          <cell r="H661">
            <v>49.6</v>
          </cell>
          <cell r="J661">
            <v>0</v>
          </cell>
          <cell r="K661" t="str">
            <v>白奎</v>
          </cell>
          <cell r="L661" t="str">
            <v>内部</v>
          </cell>
          <cell r="M661">
            <v>42312</v>
          </cell>
          <cell r="N661">
            <v>42312</v>
          </cell>
          <cell r="O661">
            <v>42363</v>
          </cell>
          <cell r="P661" t="str">
            <v>(60%到货款；30%调试款；10%质保金)到货验收合格（15天内验收）后60天内60%；到货验收合格后半年内付到合同总额的30%；质保金10%。</v>
          </cell>
          <cell r="Q661">
            <v>49.6</v>
          </cell>
          <cell r="R661" t="str">
            <v>已完工</v>
          </cell>
          <cell r="S661" t="str">
            <v>是</v>
          </cell>
          <cell r="T661">
            <v>42456</v>
          </cell>
          <cell r="U661">
            <v>42461</v>
          </cell>
          <cell r="V661">
            <v>42917</v>
          </cell>
          <cell r="W661" t="str">
            <v>否</v>
          </cell>
          <cell r="Y661">
            <v>1</v>
          </cell>
          <cell r="Z661">
            <v>49.6</v>
          </cell>
          <cell r="AA661">
            <v>49.6</v>
          </cell>
          <cell r="AB661">
            <v>1</v>
          </cell>
          <cell r="AC661">
            <v>0</v>
          </cell>
        </row>
        <row r="662">
          <cell r="C662" t="str">
            <v>ZZ20150101-0</v>
          </cell>
          <cell r="D662" t="str">
            <v>44020001-ME-041-0</v>
          </cell>
          <cell r="E662" t="str">
            <v>重庆赛迪热工环保工程技术有限公司</v>
          </cell>
          <cell r="F662" t="str">
            <v>湛江宝发赛迪转底炉技术有限公司</v>
          </cell>
          <cell r="G662" t="str">
            <v>宝钢广东湛江钢铁基地项目含铁固废处置中心工程</v>
          </cell>
          <cell r="H662">
            <v>30</v>
          </cell>
          <cell r="J662">
            <v>0</v>
          </cell>
          <cell r="K662" t="str">
            <v>丁庆江</v>
          </cell>
          <cell r="L662" t="str">
            <v>内部</v>
          </cell>
          <cell r="M662">
            <v>42258</v>
          </cell>
          <cell r="N662">
            <v>42258</v>
          </cell>
          <cell r="O662">
            <v>42358</v>
          </cell>
          <cell r="P662" t="str">
            <v>20%预付款；40%到货款；30%功能考核款；10%质保金</v>
          </cell>
          <cell r="Q662">
            <v>30</v>
          </cell>
          <cell r="R662" t="str">
            <v>已完工</v>
          </cell>
          <cell r="S662" t="str">
            <v>是</v>
          </cell>
          <cell r="T662">
            <v>42358</v>
          </cell>
          <cell r="U662">
            <v>42536</v>
          </cell>
          <cell r="W662" t="str">
            <v>否</v>
          </cell>
          <cell r="Y662">
            <v>1</v>
          </cell>
          <cell r="Z662">
            <v>30</v>
          </cell>
          <cell r="AA662">
            <v>30</v>
          </cell>
          <cell r="AB662">
            <v>1</v>
          </cell>
          <cell r="AC662">
            <v>0</v>
          </cell>
        </row>
        <row r="663">
          <cell r="C663" t="str">
            <v>ZZ20150106-0</v>
          </cell>
          <cell r="D663" t="str">
            <v>01140111-ME-032-0</v>
          </cell>
          <cell r="E663" t="str">
            <v>中冶赛迪工程技术股份有限公司</v>
          </cell>
          <cell r="F663" t="str">
            <v>日照钢铁控股集团有限公司</v>
          </cell>
          <cell r="G663" t="str">
            <v>日钢冷轧二标段轧辊存放台架</v>
          </cell>
          <cell r="H663">
            <v>152.334</v>
          </cell>
          <cell r="J663">
            <v>0</v>
          </cell>
          <cell r="K663" t="str">
            <v>胡磊</v>
          </cell>
          <cell r="L663" t="str">
            <v>内部</v>
          </cell>
          <cell r="M663">
            <v>42277</v>
          </cell>
          <cell r="N663">
            <v>42277</v>
          </cell>
          <cell r="O663">
            <v>42704</v>
          </cell>
          <cell r="P663" t="str">
            <v>30%预付款；30%到货款；30%投产款；10%质保金</v>
          </cell>
          <cell r="Q663">
            <v>152.334</v>
          </cell>
          <cell r="R663" t="str">
            <v>已完工</v>
          </cell>
          <cell r="S663" t="str">
            <v>是</v>
          </cell>
          <cell r="T663">
            <v>42036</v>
          </cell>
          <cell r="U663" t="str">
            <v>备件</v>
          </cell>
          <cell r="W663" t="str">
            <v>否</v>
          </cell>
          <cell r="Y663">
            <v>1.0000208095369401</v>
          </cell>
          <cell r="Z663">
            <v>152.33716999999999</v>
          </cell>
          <cell r="AA663">
            <v>152.33716999999999</v>
          </cell>
          <cell r="AB663">
            <v>1.0000208095369401</v>
          </cell>
          <cell r="AC663">
            <v>0</v>
          </cell>
        </row>
        <row r="664">
          <cell r="C664" t="str">
            <v>ZZ20150081-0</v>
          </cell>
          <cell r="E664" t="str">
            <v>中冶赛迪工程技术股份有限公司</v>
          </cell>
          <cell r="F664" t="str">
            <v>山东钢铁集团日照有限公司</v>
          </cell>
          <cell r="G664" t="str">
            <v>日钢二炼钢5#转炉差缺件</v>
          </cell>
          <cell r="H664">
            <v>5</v>
          </cell>
          <cell r="J664">
            <v>0</v>
          </cell>
          <cell r="K664" t="str">
            <v>文丽琴</v>
          </cell>
          <cell r="L664" t="str">
            <v>内部</v>
          </cell>
          <cell r="M664">
            <v>42331</v>
          </cell>
          <cell r="N664">
            <v>42331</v>
          </cell>
          <cell r="O664">
            <v>42368</v>
          </cell>
          <cell r="P664" t="str">
            <v>100%货到款</v>
          </cell>
          <cell r="Q664">
            <v>5</v>
          </cell>
          <cell r="R664" t="str">
            <v>已完工</v>
          </cell>
          <cell r="S664" t="str">
            <v>是</v>
          </cell>
          <cell r="T664">
            <v>42531</v>
          </cell>
          <cell r="U664">
            <v>42571</v>
          </cell>
          <cell r="W664" t="str">
            <v>否</v>
          </cell>
          <cell r="Y664">
            <v>1</v>
          </cell>
          <cell r="Z664">
            <v>5</v>
          </cell>
          <cell r="AA664">
            <v>5</v>
          </cell>
          <cell r="AB664">
            <v>1</v>
          </cell>
          <cell r="AC664">
            <v>0</v>
          </cell>
        </row>
        <row r="665">
          <cell r="C665" t="str">
            <v>ZZ20150045-0</v>
          </cell>
          <cell r="D665" t="str">
            <v>90150316-KJ-002-0</v>
          </cell>
          <cell r="E665" t="str">
            <v>中冶赛迪工程技术股份有限公司</v>
          </cell>
          <cell r="F665" t="str">
            <v>中冶赛迪工程技术股份有限公司</v>
          </cell>
          <cell r="G665" t="str">
            <v>大棒材控温水冷试验装置</v>
          </cell>
          <cell r="H665">
            <v>20</v>
          </cell>
          <cell r="J665">
            <v>0</v>
          </cell>
          <cell r="K665" t="str">
            <v>文丽琴</v>
          </cell>
          <cell r="L665" t="str">
            <v>内部</v>
          </cell>
          <cell r="M665">
            <v>42331</v>
          </cell>
          <cell r="N665">
            <v>42331</v>
          </cell>
          <cell r="O665">
            <v>42338</v>
          </cell>
          <cell r="P665" t="str">
            <v>预付款30%；到货款60%；质保金10%</v>
          </cell>
          <cell r="Q665">
            <v>20</v>
          </cell>
          <cell r="R665" t="str">
            <v>已完工</v>
          </cell>
          <cell r="S665" t="str">
            <v>是</v>
          </cell>
          <cell r="T665">
            <v>42425</v>
          </cell>
          <cell r="U665">
            <v>42552</v>
          </cell>
          <cell r="V665">
            <v>42917</v>
          </cell>
          <cell r="W665" t="str">
            <v>否</v>
          </cell>
          <cell r="Y665">
            <v>1</v>
          </cell>
          <cell r="Z665">
            <v>20</v>
          </cell>
          <cell r="AA665">
            <v>20</v>
          </cell>
          <cell r="AB665">
            <v>1</v>
          </cell>
          <cell r="AC665">
            <v>0</v>
          </cell>
        </row>
        <row r="666">
          <cell r="C666" t="str">
            <v>ZZ20150091-0</v>
          </cell>
          <cell r="D666" t="str">
            <v>00060079-ME-003-0</v>
          </cell>
          <cell r="E666" t="str">
            <v>中冶赛迪工程技术股份有限公司</v>
          </cell>
          <cell r="F666" t="str">
            <v>安钢集团冷轧有限责任公司</v>
          </cell>
          <cell r="G666" t="str">
            <v>安钢1550mm冷轧半自动包装项目　</v>
          </cell>
          <cell r="H666">
            <v>249.73230000000001</v>
          </cell>
          <cell r="J666">
            <v>0</v>
          </cell>
          <cell r="K666" t="str">
            <v>赵庭昊</v>
          </cell>
          <cell r="L666" t="str">
            <v>内部</v>
          </cell>
          <cell r="M666">
            <v>42334</v>
          </cell>
          <cell r="N666">
            <v>42334</v>
          </cell>
          <cell r="O666">
            <v>42387</v>
          </cell>
          <cell r="P666" t="str">
            <v>预付款10%；进度款20%；到货款30%；调试款30%；质保金10%。</v>
          </cell>
          <cell r="Q666">
            <v>249.73230000000001</v>
          </cell>
          <cell r="R666" t="str">
            <v>已完工</v>
          </cell>
          <cell r="S666" t="str">
            <v>是</v>
          </cell>
          <cell r="T666" t="str">
            <v>2016-5/2016-9</v>
          </cell>
          <cell r="U666">
            <v>42917</v>
          </cell>
          <cell r="W666" t="str">
            <v>否</v>
          </cell>
          <cell r="Y666">
            <v>1</v>
          </cell>
          <cell r="Z666">
            <v>249.73230000000001</v>
          </cell>
          <cell r="AA666">
            <v>249.73230000000001</v>
          </cell>
          <cell r="AB666">
            <v>1</v>
          </cell>
          <cell r="AC666">
            <v>0</v>
          </cell>
        </row>
        <row r="667">
          <cell r="C667" t="str">
            <v>ZZ20150097-0</v>
          </cell>
          <cell r="D667" t="str">
            <v>00060079-ME-003-0</v>
          </cell>
          <cell r="E667" t="str">
            <v>中冶赛迪工程技术股份有限公司</v>
          </cell>
          <cell r="F667" t="str">
            <v>安钢集团冷轧有限责任公司</v>
          </cell>
          <cell r="G667" t="str">
            <v>安钢1550mm冷轧镀锌项目　</v>
          </cell>
          <cell r="H667">
            <v>3409.3562000000002</v>
          </cell>
          <cell r="J667">
            <v>0</v>
          </cell>
          <cell r="K667" t="str">
            <v>赵庭昊</v>
          </cell>
          <cell r="L667" t="str">
            <v>内部</v>
          </cell>
          <cell r="M667">
            <v>42334</v>
          </cell>
          <cell r="N667">
            <v>42334</v>
          </cell>
          <cell r="O667">
            <v>42508</v>
          </cell>
          <cell r="P667" t="str">
            <v>预付款10%；进度款20%；到货款30%；调试款30%；质保金10%。</v>
          </cell>
          <cell r="Q667">
            <v>3409.3562000000002</v>
          </cell>
          <cell r="R667" t="str">
            <v>已完工</v>
          </cell>
          <cell r="S667" t="str">
            <v>是</v>
          </cell>
          <cell r="T667" t="str">
            <v>2016-6-17-2016-9-2期间发货</v>
          </cell>
          <cell r="U667">
            <v>42917</v>
          </cell>
          <cell r="W667" t="str">
            <v>否</v>
          </cell>
          <cell r="Y667">
            <v>1</v>
          </cell>
          <cell r="Z667">
            <v>3409.3562000000002</v>
          </cell>
          <cell r="AA667">
            <v>3409.3562000000002</v>
          </cell>
          <cell r="AB667">
            <v>1</v>
          </cell>
          <cell r="AC667">
            <v>0</v>
          </cell>
        </row>
        <row r="668">
          <cell r="C668" t="str">
            <v>ZZ20150098-0</v>
          </cell>
          <cell r="D668" t="str">
            <v>00060079-ME-003-0</v>
          </cell>
          <cell r="E668" t="str">
            <v>中冶赛迪工程技术股份有限公司　</v>
          </cell>
          <cell r="F668" t="str">
            <v>安钢集团冷轧有限责任公司</v>
          </cell>
          <cell r="G668" t="str">
            <v>安钢1550mm冷轧重卷项目　</v>
          </cell>
          <cell r="H668">
            <v>834.2029</v>
          </cell>
          <cell r="J668">
            <v>0</v>
          </cell>
          <cell r="K668" t="str">
            <v>赵庭昊</v>
          </cell>
          <cell r="L668" t="str">
            <v>内部</v>
          </cell>
          <cell r="M668">
            <v>42334</v>
          </cell>
          <cell r="N668">
            <v>42334</v>
          </cell>
          <cell r="O668">
            <v>42447</v>
          </cell>
          <cell r="P668" t="str">
            <v>预付款10%；进度款20%；到货款30%；调试款30%；质保金10%。</v>
          </cell>
          <cell r="Q668">
            <v>834.2029</v>
          </cell>
          <cell r="R668" t="str">
            <v>已完工</v>
          </cell>
          <cell r="S668" t="str">
            <v>是</v>
          </cell>
          <cell r="T668" t="str">
            <v>2016/5/23-2016/6/27期间发货</v>
          </cell>
          <cell r="U668">
            <v>42917</v>
          </cell>
          <cell r="W668" t="str">
            <v>否</v>
          </cell>
          <cell r="Y668">
            <v>1</v>
          </cell>
          <cell r="Z668">
            <v>834.2029</v>
          </cell>
          <cell r="AA668">
            <v>834.2029</v>
          </cell>
          <cell r="AB668">
            <v>1</v>
          </cell>
          <cell r="AC668">
            <v>0</v>
          </cell>
        </row>
        <row r="669">
          <cell r="C669" t="str">
            <v>ZZ20160010-0</v>
          </cell>
          <cell r="E669" t="str">
            <v>重庆赛迪冶炼装备系统集成工程技术研究中心有限公司</v>
          </cell>
          <cell r="F669" t="str">
            <v>重庆赛迪冶炼装备系统集成工程技术研究中心有限公司</v>
          </cell>
          <cell r="G669" t="str">
            <v>RH顶枪试验装置16-10</v>
          </cell>
          <cell r="H669">
            <v>10</v>
          </cell>
          <cell r="J669">
            <v>0</v>
          </cell>
          <cell r="K669" t="str">
            <v>汤霖</v>
          </cell>
          <cell r="L669" t="str">
            <v>内部</v>
          </cell>
          <cell r="M669">
            <v>42573</v>
          </cell>
          <cell r="N669">
            <v>42573</v>
          </cell>
          <cell r="O669">
            <v>42612</v>
          </cell>
          <cell r="P669" t="str">
            <v>预付款30%；到货款70%</v>
          </cell>
          <cell r="Q669">
            <v>10</v>
          </cell>
          <cell r="R669" t="str">
            <v>已完工</v>
          </cell>
          <cell r="S669" t="str">
            <v>是</v>
          </cell>
          <cell r="T669" t="str">
            <v>已交货</v>
          </cell>
          <cell r="W669" t="str">
            <v>否</v>
          </cell>
          <cell r="Y669">
            <v>1</v>
          </cell>
          <cell r="Z669">
            <v>10</v>
          </cell>
          <cell r="AA669">
            <v>10</v>
          </cell>
          <cell r="AB669">
            <v>1</v>
          </cell>
          <cell r="AC669">
            <v>0</v>
          </cell>
        </row>
        <row r="670">
          <cell r="C670" t="str">
            <v>ZZ20150118-0</v>
          </cell>
          <cell r="D670" t="str">
            <v>04000012-ME-001-1</v>
          </cell>
          <cell r="E670" t="str">
            <v>中冶赛迪工程技术股份有限公司</v>
          </cell>
          <cell r="F670" t="str">
            <v>山东寿光巨能特钢有限公司</v>
          </cell>
          <cell r="G670" t="str">
            <v>寿光巨能轧机备件</v>
          </cell>
          <cell r="H670">
            <v>9</v>
          </cell>
          <cell r="J670">
            <v>0</v>
          </cell>
          <cell r="K670" t="str">
            <v>文丽琴</v>
          </cell>
          <cell r="L670" t="str">
            <v>内部</v>
          </cell>
          <cell r="M670">
            <v>42383</v>
          </cell>
          <cell r="N670">
            <v>42383</v>
          </cell>
          <cell r="O670">
            <v>42400</v>
          </cell>
          <cell r="P670" t="str">
            <v>预付款50%；提货款50%</v>
          </cell>
          <cell r="Q670">
            <v>9</v>
          </cell>
          <cell r="R670" t="str">
            <v>已完工</v>
          </cell>
          <cell r="S670" t="str">
            <v>是</v>
          </cell>
          <cell r="T670">
            <v>42427</v>
          </cell>
          <cell r="U670" t="str">
            <v>备件</v>
          </cell>
          <cell r="W670" t="str">
            <v>否</v>
          </cell>
          <cell r="Y670">
            <v>1</v>
          </cell>
          <cell r="Z670">
            <v>9</v>
          </cell>
          <cell r="AA670">
            <v>9</v>
          </cell>
          <cell r="AB670">
            <v>1</v>
          </cell>
          <cell r="AC670">
            <v>0</v>
          </cell>
        </row>
        <row r="671">
          <cell r="C671" t="str">
            <v>ZZ20160011-0</v>
          </cell>
          <cell r="D671" t="str">
            <v>00060079-ME-004-0</v>
          </cell>
          <cell r="E671" t="str">
            <v>中冶赛迪工程技术股份有限公司</v>
          </cell>
          <cell r="F671" t="str">
            <v>安钢集团冷轧有限责任公司</v>
          </cell>
          <cell r="G671" t="str">
            <v>安钢1550冷轧连退镀锌项目-连续热镀锌第三批非标机械设备（清洗段）</v>
          </cell>
          <cell r="H671">
            <v>331.11</v>
          </cell>
          <cell r="J671">
            <v>0</v>
          </cell>
          <cell r="K671" t="str">
            <v>赵庭昊</v>
          </cell>
          <cell r="L671" t="str">
            <v>内部</v>
          </cell>
          <cell r="M671">
            <v>42417</v>
          </cell>
          <cell r="N671">
            <v>42417</v>
          </cell>
          <cell r="O671">
            <v>42521</v>
          </cell>
          <cell r="P671" t="str">
            <v>预付款10%；进度款20%；到货款30%；调试款30%；质保金10%。</v>
          </cell>
          <cell r="Q671">
            <v>331.11</v>
          </cell>
          <cell r="R671" t="str">
            <v>已完工</v>
          </cell>
          <cell r="S671" t="str">
            <v>是</v>
          </cell>
          <cell r="T671">
            <v>42593</v>
          </cell>
          <cell r="U671">
            <v>42917</v>
          </cell>
          <cell r="W671" t="str">
            <v>否</v>
          </cell>
          <cell r="Y671">
            <v>1</v>
          </cell>
          <cell r="Z671">
            <v>331.11</v>
          </cell>
          <cell r="AA671">
            <v>331.11</v>
          </cell>
          <cell r="AB671">
            <v>1</v>
          </cell>
          <cell r="AC671">
            <v>0</v>
          </cell>
        </row>
        <row r="672">
          <cell r="C672" t="str">
            <v>ZZ20160008-0</v>
          </cell>
          <cell r="D672" t="str">
            <v>00870081-ME-011-2</v>
          </cell>
          <cell r="E672" t="str">
            <v>中冶赛迪上海工程技术有限公司</v>
          </cell>
          <cell r="F672" t="str">
            <v>宝钢湛江钢铁有限公司</v>
          </cell>
          <cell r="G672" t="str">
            <v>宝钢湛江2250热轧平整机组备件</v>
          </cell>
          <cell r="H672">
            <v>79.56</v>
          </cell>
          <cell r="J672">
            <v>0</v>
          </cell>
          <cell r="K672" t="str">
            <v>文丽琴</v>
          </cell>
          <cell r="L672" t="str">
            <v>内部</v>
          </cell>
          <cell r="M672">
            <v>42418</v>
          </cell>
          <cell r="N672">
            <v>42418</v>
          </cell>
          <cell r="O672">
            <v>42490</v>
          </cell>
          <cell r="P672" t="str">
            <v>预付款25%；提货款15%；货到款55%；质保5%</v>
          </cell>
          <cell r="Q672">
            <v>79.56</v>
          </cell>
          <cell r="R672" t="str">
            <v>已完工</v>
          </cell>
          <cell r="S672" t="str">
            <v>是</v>
          </cell>
          <cell r="T672">
            <v>42490</v>
          </cell>
          <cell r="W672" t="str">
            <v>否</v>
          </cell>
          <cell r="Y672">
            <v>1</v>
          </cell>
          <cell r="Z672">
            <v>79.56</v>
          </cell>
          <cell r="AA672">
            <v>79.56</v>
          </cell>
          <cell r="AB672">
            <v>1</v>
          </cell>
          <cell r="AC672">
            <v>0</v>
          </cell>
        </row>
        <row r="673">
          <cell r="C673" t="str">
            <v>ZZ20150119-0</v>
          </cell>
          <cell r="D673" t="str">
            <v>90270345-KJ-005-0</v>
          </cell>
          <cell r="E673" t="str">
            <v>重庆赛迪冶炼装备系统集成工程技术研究中心有限公司</v>
          </cell>
          <cell r="F673" t="str">
            <v>重庆赛迪冶炼装备系统集成工程技术研究中心有限公司</v>
          </cell>
          <cell r="G673" t="str">
            <v>科研项目—有机物污染土壤热脱附技术研究项目</v>
          </cell>
          <cell r="H673">
            <v>28.023</v>
          </cell>
          <cell r="J673">
            <v>0</v>
          </cell>
          <cell r="K673" t="str">
            <v>文丽琴</v>
          </cell>
          <cell r="L673" t="str">
            <v>内部</v>
          </cell>
          <cell r="M673">
            <v>42450</v>
          </cell>
          <cell r="N673">
            <v>42450</v>
          </cell>
          <cell r="O673" t="str">
            <v>2016/6/10(2015年11月初进场，试验时间为8个月，预计在2016年6月完成，试验完成后设备将存放至赛重)</v>
          </cell>
          <cell r="P673" t="str">
            <v>30%预付款；30%进度款；40%尾款</v>
          </cell>
          <cell r="Q673">
            <v>28.023</v>
          </cell>
          <cell r="R673" t="str">
            <v>已完工</v>
          </cell>
          <cell r="S673" t="str">
            <v>是</v>
          </cell>
          <cell r="T673" t="str">
            <v>正在试验中</v>
          </cell>
          <cell r="W673" t="str">
            <v>否</v>
          </cell>
          <cell r="Y673">
            <v>1</v>
          </cell>
          <cell r="Z673">
            <v>28.023</v>
          </cell>
          <cell r="AA673">
            <v>28.023</v>
          </cell>
          <cell r="AB673">
            <v>1</v>
          </cell>
          <cell r="AC673">
            <v>0</v>
          </cell>
        </row>
        <row r="674">
          <cell r="C674" t="str">
            <v>ZZ20140053-1</v>
          </cell>
          <cell r="D674" t="str">
            <v>00710027-ME-053-1</v>
          </cell>
          <cell r="E674" t="str">
            <v>中冶赛迪工程技术股份有限公司　</v>
          </cell>
          <cell r="F674" t="str">
            <v>青岛钢铁集团有限公司</v>
          </cell>
          <cell r="G674" t="str">
            <v>青钢搬迁1号高炉总包——摆动溜槽传动杆</v>
          </cell>
          <cell r="H674">
            <v>1.2382</v>
          </cell>
          <cell r="J674">
            <v>0</v>
          </cell>
          <cell r="K674" t="str">
            <v>文丽琴</v>
          </cell>
          <cell r="L674" t="str">
            <v>内部</v>
          </cell>
          <cell r="M674">
            <v>42359</v>
          </cell>
          <cell r="N674">
            <v>42359</v>
          </cell>
          <cell r="O674">
            <v>42446</v>
          </cell>
          <cell r="P674" t="str">
            <v>100%到货款</v>
          </cell>
          <cell r="Q674">
            <v>1.2382</v>
          </cell>
          <cell r="R674" t="str">
            <v>已完工</v>
          </cell>
          <cell r="S674" t="str">
            <v>是</v>
          </cell>
          <cell r="T674">
            <v>42394</v>
          </cell>
          <cell r="U674" t="str">
            <v>备件</v>
          </cell>
          <cell r="W674" t="str">
            <v>否</v>
          </cell>
          <cell r="Y674">
            <v>1</v>
          </cell>
          <cell r="Z674">
            <v>1.2382</v>
          </cell>
          <cell r="AA674">
            <v>1.2382</v>
          </cell>
          <cell r="AB674">
            <v>1</v>
          </cell>
          <cell r="AC674">
            <v>0</v>
          </cell>
        </row>
        <row r="675">
          <cell r="C675" t="str">
            <v>ZZ20160012-0</v>
          </cell>
          <cell r="D675" t="str">
            <v>W016-071-ME-041-0</v>
          </cell>
          <cell r="E675" t="str">
            <v>中冶赛迪工程技术股份有限公司</v>
          </cell>
          <cell r="F675" t="str">
            <v>巴西CSN公司</v>
          </cell>
          <cell r="G675" t="str">
            <v>巴西CSN冷床区及精整区设备改造</v>
          </cell>
          <cell r="H675">
            <v>193.28399999999999</v>
          </cell>
          <cell r="J675">
            <v>0</v>
          </cell>
          <cell r="K675" t="str">
            <v>文丽琴</v>
          </cell>
          <cell r="L675" t="str">
            <v>内部</v>
          </cell>
          <cell r="M675">
            <v>42451</v>
          </cell>
          <cell r="N675">
            <v>42451</v>
          </cell>
          <cell r="O675">
            <v>42520</v>
          </cell>
          <cell r="P675" t="str">
            <v>15%预付款；15进度款；40%到货款；20%调试款；10%质保金</v>
          </cell>
          <cell r="Q675">
            <v>193.28399999999999</v>
          </cell>
          <cell r="R675" t="str">
            <v>已完工</v>
          </cell>
          <cell r="S675" t="str">
            <v>是</v>
          </cell>
          <cell r="T675">
            <v>42729</v>
          </cell>
          <cell r="W675" t="str">
            <v>否</v>
          </cell>
          <cell r="Y675">
            <v>1</v>
          </cell>
          <cell r="Z675">
            <v>193.28399999999999</v>
          </cell>
          <cell r="AA675">
            <v>193.28399999999999</v>
          </cell>
          <cell r="AB675">
            <v>1</v>
          </cell>
          <cell r="AC675">
            <v>0</v>
          </cell>
        </row>
        <row r="676">
          <cell r="C676" t="str">
            <v>ZZ20150123-0</v>
          </cell>
          <cell r="D676" t="str">
            <v>41780002-ME-001-0</v>
          </cell>
          <cell r="E676" t="str">
            <v>中冶赛迪工程技术股份有限公司</v>
          </cell>
          <cell r="F676" t="str">
            <v>石家庄钢铁有限责任公司</v>
          </cell>
          <cell r="G676" t="str">
            <v>石钢大棒开坯机辊系备件</v>
          </cell>
          <cell r="H676">
            <v>101</v>
          </cell>
          <cell r="J676">
            <v>0</v>
          </cell>
          <cell r="K676" t="str">
            <v>胡磊</v>
          </cell>
          <cell r="L676" t="str">
            <v>内部</v>
          </cell>
          <cell r="M676">
            <v>42451</v>
          </cell>
          <cell r="N676">
            <v>42451</v>
          </cell>
          <cell r="O676">
            <v>42466</v>
          </cell>
          <cell r="P676" t="str">
            <v>30%预付款；60%提货款；10%质保金</v>
          </cell>
          <cell r="Q676">
            <v>101</v>
          </cell>
          <cell r="R676" t="str">
            <v>已完工</v>
          </cell>
          <cell r="S676" t="str">
            <v>是</v>
          </cell>
          <cell r="T676" t="str">
            <v>设备制造中</v>
          </cell>
          <cell r="W676" t="str">
            <v>否</v>
          </cell>
          <cell r="Y676">
            <v>1</v>
          </cell>
          <cell r="Z676">
            <v>101</v>
          </cell>
          <cell r="AA676">
            <v>101</v>
          </cell>
          <cell r="AB676">
            <v>1</v>
          </cell>
          <cell r="AC676">
            <v>0</v>
          </cell>
        </row>
        <row r="677">
          <cell r="C677" t="str">
            <v>ZZ20160017-0</v>
          </cell>
          <cell r="D677" t="str">
            <v>43290005-ME-008-0</v>
          </cell>
          <cell r="E677" t="str">
            <v>中冶赛迪工程技术股份有限公司</v>
          </cell>
          <cell r="F677" t="str">
            <v>山东钢铁集团日照有限公司</v>
          </cell>
          <cell r="G677" t="str">
            <v>山钢日照钢铁精品基地炼钢主车间总承包项目</v>
          </cell>
          <cell r="H677">
            <v>2467.5145000000002</v>
          </cell>
          <cell r="J677">
            <v>0</v>
          </cell>
          <cell r="K677" t="str">
            <v>汤霖</v>
          </cell>
          <cell r="L677" t="str">
            <v>内部</v>
          </cell>
          <cell r="M677">
            <v>42451</v>
          </cell>
          <cell r="N677">
            <v>42451</v>
          </cell>
          <cell r="O677" t="str">
            <v>一步工程：第一2016/8/30，第二批2016/12/30,第三批2017/4/30</v>
          </cell>
          <cell r="P677" t="str">
            <v>一步工程：预付款280万；发货款140万；到货款280万；单机试车验收合格款210万；调试款280万；质保金208.9573万
二步工程：预付款280万；发货款140万；到货款280万；单机试车验收合格款210万；调试款280万；质保金208.9573万</v>
          </cell>
          <cell r="Q677">
            <v>2467.5145000000002</v>
          </cell>
          <cell r="R677" t="str">
            <v>已完工</v>
          </cell>
          <cell r="S677" t="str">
            <v>是</v>
          </cell>
          <cell r="W677" t="str">
            <v>是</v>
          </cell>
          <cell r="X677" t="str">
            <v>完成</v>
          </cell>
          <cell r="Y677">
            <v>1</v>
          </cell>
          <cell r="Z677">
            <v>2467.5145000000002</v>
          </cell>
          <cell r="AA677">
            <v>2356.9744999999998</v>
          </cell>
          <cell r="AB677">
            <v>0.95520188432529995</v>
          </cell>
          <cell r="AC677">
            <v>110.54</v>
          </cell>
        </row>
        <row r="678">
          <cell r="C678" t="str">
            <v>ZZ20150057-1</v>
          </cell>
          <cell r="D678" t="str">
            <v>00590029-ME-019-1</v>
          </cell>
          <cell r="E678" t="str">
            <v>中冶赛迪工程技术股份有限公司</v>
          </cell>
          <cell r="F678" t="str">
            <v>山东钢铁股份有限公司济南分公司</v>
          </cell>
          <cell r="G678" t="str">
            <v>济钢210t转炉特殊钢材基础能力提升改造项目主体子项——称量斗等设备</v>
          </cell>
          <cell r="H678">
            <v>38.61</v>
          </cell>
          <cell r="J678">
            <v>0</v>
          </cell>
          <cell r="K678" t="str">
            <v>文丽琴</v>
          </cell>
          <cell r="L678" t="str">
            <v>内部</v>
          </cell>
          <cell r="M678">
            <v>42453</v>
          </cell>
          <cell r="N678">
            <v>42453</v>
          </cell>
          <cell r="O678">
            <v>42348</v>
          </cell>
          <cell r="P678" t="str">
            <v>60%货到款；30%投产款；10%质保金</v>
          </cell>
          <cell r="Q678">
            <v>38.61</v>
          </cell>
          <cell r="R678" t="str">
            <v>已完工</v>
          </cell>
          <cell r="S678" t="str">
            <v>是</v>
          </cell>
          <cell r="T678">
            <v>42348</v>
          </cell>
          <cell r="U678">
            <v>42370</v>
          </cell>
          <cell r="W678" t="str">
            <v>否</v>
          </cell>
          <cell r="Y678">
            <v>1</v>
          </cell>
          <cell r="Z678">
            <v>38.61</v>
          </cell>
          <cell r="AA678">
            <v>38.61</v>
          </cell>
          <cell r="AB678">
            <v>1</v>
          </cell>
          <cell r="AC678">
            <v>0</v>
          </cell>
        </row>
        <row r="679">
          <cell r="C679" t="str">
            <v>ZZ20160022-0</v>
          </cell>
          <cell r="D679" t="str">
            <v>11630083-ME-012-0</v>
          </cell>
          <cell r="E679" t="str">
            <v>中冶赛迪工程技术股份有限公司</v>
          </cell>
          <cell r="F679" t="str">
            <v>台塑河静钢铁兴业责任有限公司</v>
          </cell>
          <cell r="G679" t="str">
            <v>台塑非标设备备件</v>
          </cell>
          <cell r="H679">
            <v>287.19</v>
          </cell>
          <cell r="J679">
            <v>0</v>
          </cell>
          <cell r="K679" t="str">
            <v>文丽琴</v>
          </cell>
          <cell r="L679" t="str">
            <v>内部</v>
          </cell>
          <cell r="M679">
            <v>42457</v>
          </cell>
          <cell r="N679">
            <v>42457</v>
          </cell>
          <cell r="O679">
            <v>42597</v>
          </cell>
          <cell r="P679" t="str">
            <v>预付款30%；进度款60%；到货款5%；质保金5%</v>
          </cell>
          <cell r="Q679">
            <v>88.191599999999994</v>
          </cell>
          <cell r="R679" t="str">
            <v>已完工</v>
          </cell>
          <cell r="S679" t="str">
            <v>是</v>
          </cell>
          <cell r="T679">
            <v>42660</v>
          </cell>
          <cell r="W679" t="str">
            <v>否</v>
          </cell>
          <cell r="Y679">
            <v>1</v>
          </cell>
          <cell r="Z679">
            <v>287.19</v>
          </cell>
          <cell r="AA679">
            <v>287.19</v>
          </cell>
          <cell r="AB679">
            <v>1</v>
          </cell>
          <cell r="AC679">
            <v>0</v>
          </cell>
        </row>
        <row r="680">
          <cell r="C680" t="str">
            <v>ZZ20160023-0</v>
          </cell>
          <cell r="E680" t="str">
            <v>重庆赛迪冶炼装备系统集成工程技术研究中心有限公司</v>
          </cell>
          <cell r="F680" t="str">
            <v>重庆赛迪冶炼装备系统集成工程技术研究中心有限公司</v>
          </cell>
          <cell r="G680" t="str">
            <v>高效能稳定喷煤关键技术委托试验及制造</v>
          </cell>
          <cell r="H680">
            <v>43.5</v>
          </cell>
          <cell r="J680">
            <v>0</v>
          </cell>
          <cell r="K680" t="str">
            <v>文丽琴</v>
          </cell>
          <cell r="L680" t="str">
            <v>内部</v>
          </cell>
          <cell r="M680">
            <v>42454</v>
          </cell>
          <cell r="N680">
            <v>42454</v>
          </cell>
          <cell r="O680">
            <v>42521</v>
          </cell>
          <cell r="P680" t="str">
            <v>预付款40%；进度款30%；调试款30%</v>
          </cell>
          <cell r="Q680">
            <v>43.5</v>
          </cell>
          <cell r="R680" t="str">
            <v>已完工</v>
          </cell>
          <cell r="S680" t="str">
            <v>是</v>
          </cell>
          <cell r="T680" t="str">
            <v>正在试验中</v>
          </cell>
          <cell r="W680" t="str">
            <v>否</v>
          </cell>
          <cell r="Y680">
            <v>1</v>
          </cell>
          <cell r="Z680">
            <v>43.5</v>
          </cell>
          <cell r="AA680">
            <v>43.5</v>
          </cell>
          <cell r="AB680">
            <v>1</v>
          </cell>
          <cell r="AC680">
            <v>0</v>
          </cell>
        </row>
        <row r="681">
          <cell r="C681" t="str">
            <v>GH20160001-0</v>
          </cell>
          <cell r="E681" t="str">
            <v>中冶赛迪集团英国分公司</v>
          </cell>
          <cell r="F681" t="str">
            <v>Onesteel – Newcastle Rod Mill</v>
          </cell>
          <cell r="G681" t="str">
            <v>澳大利亚Onesteel 轴承座</v>
          </cell>
          <cell r="H681">
            <v>20.588000000000001</v>
          </cell>
          <cell r="J681">
            <v>0</v>
          </cell>
          <cell r="K681" t="str">
            <v>白奎</v>
          </cell>
          <cell r="L681" t="str">
            <v>内部</v>
          </cell>
          <cell r="M681">
            <v>42465</v>
          </cell>
          <cell r="N681">
            <v>42465</v>
          </cell>
          <cell r="O681">
            <v>42600</v>
          </cell>
          <cell r="P681" t="str">
            <v>到货款100%</v>
          </cell>
          <cell r="R681" t="str">
            <v>已完工</v>
          </cell>
          <cell r="S681" t="str">
            <v>是</v>
          </cell>
          <cell r="T681">
            <v>42729</v>
          </cell>
          <cell r="W681" t="str">
            <v>否</v>
          </cell>
          <cell r="Y681">
            <v>1</v>
          </cell>
          <cell r="Z681">
            <v>20.588000000000001</v>
          </cell>
          <cell r="AA681">
            <v>20.588000000000001</v>
          </cell>
          <cell r="AB681">
            <v>1</v>
          </cell>
          <cell r="AC681">
            <v>0</v>
          </cell>
        </row>
        <row r="682">
          <cell r="C682" t="str">
            <v>ZZ20160019-0</v>
          </cell>
          <cell r="D682" t="str">
            <v>00060079-ME-020-0</v>
          </cell>
          <cell r="E682" t="str">
            <v>中冶赛迪工程技术股份有限公司</v>
          </cell>
          <cell r="F682" t="str">
            <v>安钢集团冷轧有限责任公司</v>
          </cell>
          <cell r="G682" t="str">
            <v>安钢1550冷轧连退镀锌项目-镀锌退火机组炉辊附属机械设备</v>
          </cell>
          <cell r="H682">
            <v>202.762755</v>
          </cell>
          <cell r="J682">
            <v>0</v>
          </cell>
          <cell r="K682" t="str">
            <v>赵庭昊</v>
          </cell>
          <cell r="L682" t="str">
            <v>内部</v>
          </cell>
          <cell r="M682">
            <v>42475</v>
          </cell>
          <cell r="N682">
            <v>42475</v>
          </cell>
          <cell r="O682" t="str">
            <v>2016年6月20日-2016年7月10日</v>
          </cell>
          <cell r="P682" t="str">
            <v>预付款10%；进度款20%；到货款30%；调试款30%；质保金10%</v>
          </cell>
          <cell r="Q682">
            <v>202.762755</v>
          </cell>
          <cell r="R682" t="str">
            <v>已完工</v>
          </cell>
          <cell r="S682" t="str">
            <v>是</v>
          </cell>
          <cell r="T682">
            <v>42593</v>
          </cell>
          <cell r="U682">
            <v>42917</v>
          </cell>
          <cell r="W682" t="str">
            <v>否</v>
          </cell>
          <cell r="Y682">
            <v>1</v>
          </cell>
          <cell r="Z682">
            <v>202.762755</v>
          </cell>
          <cell r="AA682">
            <v>202.762755</v>
          </cell>
          <cell r="AB682">
            <v>1</v>
          </cell>
          <cell r="AC682">
            <v>0</v>
          </cell>
        </row>
        <row r="683">
          <cell r="C683" t="str">
            <v>ZZ20160026-0</v>
          </cell>
          <cell r="D683" t="str">
            <v>11630054-ME-003-1</v>
          </cell>
          <cell r="E683" t="str">
            <v>重庆赛迪热工环保工程技术有限公司</v>
          </cell>
          <cell r="F683" t="str">
            <v>台塑河静钢铁兴业责任有限公司</v>
          </cell>
          <cell r="G683" t="str">
            <v>台塑装出钢机备件</v>
          </cell>
          <cell r="H683">
            <v>8.64</v>
          </cell>
          <cell r="J683">
            <v>0</v>
          </cell>
          <cell r="K683" t="str">
            <v>文丽琴</v>
          </cell>
          <cell r="L683" t="str">
            <v>内部</v>
          </cell>
          <cell r="M683">
            <v>42490</v>
          </cell>
          <cell r="N683">
            <v>42490</v>
          </cell>
          <cell r="O683">
            <v>42520</v>
          </cell>
          <cell r="P683" t="str">
            <v>预付款30%；进度款30%；到货款30%；质保金10%</v>
          </cell>
          <cell r="Q683">
            <v>8.64</v>
          </cell>
          <cell r="R683" t="str">
            <v>已完工</v>
          </cell>
          <cell r="S683" t="str">
            <v>是</v>
          </cell>
          <cell r="T683">
            <v>42531</v>
          </cell>
          <cell r="U683" t="str">
            <v>备件</v>
          </cell>
          <cell r="W683" t="str">
            <v>否</v>
          </cell>
          <cell r="Y683">
            <v>1</v>
          </cell>
          <cell r="Z683">
            <v>8.64</v>
          </cell>
          <cell r="AA683">
            <v>8.64</v>
          </cell>
          <cell r="AB683">
            <v>1</v>
          </cell>
          <cell r="AC683">
            <v>0</v>
          </cell>
        </row>
        <row r="684">
          <cell r="C684" t="str">
            <v>GH20160004-0</v>
          </cell>
          <cell r="D684" t="str">
            <v>00060079-ME-001-1</v>
          </cell>
          <cell r="E684" t="str">
            <v>中冶赛迪工程技术股份有限公司　</v>
          </cell>
          <cell r="F684" t="str">
            <v>安钢集团冷轧有限责任公司</v>
          </cell>
          <cell r="G684" t="str">
            <v>安钢1550冷轧新增补机械设备</v>
          </cell>
          <cell r="H684">
            <v>47.665799999999997</v>
          </cell>
          <cell r="J684">
            <v>0</v>
          </cell>
          <cell r="K684" t="str">
            <v>赵庭昊</v>
          </cell>
          <cell r="L684" t="str">
            <v>内部</v>
          </cell>
          <cell r="M684">
            <v>42485</v>
          </cell>
          <cell r="N684">
            <v>42485</v>
          </cell>
          <cell r="O684">
            <v>42561</v>
          </cell>
          <cell r="P684" t="str">
            <v>预付款30%；提货款30%；到货款30%；质保金10%</v>
          </cell>
          <cell r="Q684">
            <v>47.665799999999997</v>
          </cell>
          <cell r="R684" t="str">
            <v>已完工</v>
          </cell>
          <cell r="S684" t="str">
            <v>是</v>
          </cell>
          <cell r="T684">
            <v>42563</v>
          </cell>
          <cell r="U684">
            <v>42917</v>
          </cell>
          <cell r="W684" t="str">
            <v>否</v>
          </cell>
          <cell r="Y684">
            <v>1</v>
          </cell>
          <cell r="Z684">
            <v>47.665799999999997</v>
          </cell>
          <cell r="AA684">
            <v>47.665799999999997</v>
          </cell>
          <cell r="AB684">
            <v>1</v>
          </cell>
          <cell r="AC684">
            <v>0</v>
          </cell>
        </row>
        <row r="685">
          <cell r="C685" t="str">
            <v>ZZ20160021-0</v>
          </cell>
          <cell r="E685" t="str">
            <v>重庆赛迪冶炼装备系统集成工程技术研究中心有限公司</v>
          </cell>
          <cell r="F685" t="str">
            <v>重庆赛迪冶炼装备系统集成工程技术研究中心有限公司</v>
          </cell>
          <cell r="G685" t="str">
            <v>科研项目—经济型结晶器振动装置</v>
          </cell>
          <cell r="H685">
            <v>163</v>
          </cell>
          <cell r="J685">
            <v>0</v>
          </cell>
          <cell r="K685" t="str">
            <v>文丽琴</v>
          </cell>
          <cell r="L685" t="str">
            <v>内部</v>
          </cell>
          <cell r="M685">
            <v>42489</v>
          </cell>
          <cell r="N685">
            <v>42489</v>
          </cell>
          <cell r="O685">
            <v>42612</v>
          </cell>
          <cell r="P685" t="str">
            <v>预付款30%；到货款60%；质保金10%</v>
          </cell>
          <cell r="Q685">
            <v>163</v>
          </cell>
          <cell r="R685" t="str">
            <v>已完工</v>
          </cell>
          <cell r="S685" t="str">
            <v>是</v>
          </cell>
          <cell r="T685">
            <v>42614</v>
          </cell>
          <cell r="U685">
            <v>42979</v>
          </cell>
          <cell r="W685" t="str">
            <v>是</v>
          </cell>
          <cell r="Y685">
            <v>1</v>
          </cell>
          <cell r="Z685">
            <v>163</v>
          </cell>
          <cell r="AA685">
            <v>163</v>
          </cell>
          <cell r="AB685">
            <v>1</v>
          </cell>
          <cell r="AC685">
            <v>0</v>
          </cell>
        </row>
        <row r="686">
          <cell r="C686" t="str">
            <v>ZZ20140036-1</v>
          </cell>
          <cell r="D686" t="str">
            <v>90270125-KJ-001-1</v>
          </cell>
          <cell r="E686" t="str">
            <v>重庆赛迪冶炼装备系统集成工程技术研究中心有限公司</v>
          </cell>
          <cell r="F686" t="str">
            <v>重庆赛迪冶炼装备系统集成工程技术研究中心有限公司</v>
          </cell>
          <cell r="G686" t="str">
            <v>圆盘剪增加钢板一批</v>
          </cell>
          <cell r="H686">
            <v>1</v>
          </cell>
          <cell r="J686">
            <v>0</v>
          </cell>
          <cell r="K686" t="str">
            <v>文丽琴</v>
          </cell>
          <cell r="L686" t="str">
            <v>内部</v>
          </cell>
          <cell r="M686">
            <v>42529</v>
          </cell>
          <cell r="N686">
            <v>42529</v>
          </cell>
          <cell r="O686">
            <v>42530</v>
          </cell>
          <cell r="P686" t="str">
            <v>到货款100%</v>
          </cell>
          <cell r="Q686">
            <v>1</v>
          </cell>
          <cell r="R686" t="str">
            <v>已完工</v>
          </cell>
          <cell r="S686" t="str">
            <v>是</v>
          </cell>
          <cell r="T686" t="str">
            <v>已发货</v>
          </cell>
          <cell r="W686" t="str">
            <v>否</v>
          </cell>
          <cell r="Y686">
            <v>1</v>
          </cell>
          <cell r="Z686">
            <v>1</v>
          </cell>
          <cell r="AA686">
            <v>1</v>
          </cell>
          <cell r="AB686">
            <v>1</v>
          </cell>
          <cell r="AC686">
            <v>0</v>
          </cell>
        </row>
        <row r="687">
          <cell r="C687" t="str">
            <v>ZZ20160014-0</v>
          </cell>
          <cell r="D687" t="str">
            <v>90480003-ME-001-0</v>
          </cell>
          <cell r="E687" t="str">
            <v>中冶赛迪工程技术股份有限公司</v>
          </cell>
          <cell r="F687" t="str">
            <v>英国TATA塔尔伯特厂</v>
          </cell>
          <cell r="G687" t="str">
            <v>TATA-UK弯辊和锁紧装置成套设备</v>
          </cell>
          <cell r="H687">
            <v>350.06400000000002</v>
          </cell>
          <cell r="J687">
            <v>0</v>
          </cell>
          <cell r="K687" t="str">
            <v>白奎</v>
          </cell>
          <cell r="L687" t="str">
            <v>内部</v>
          </cell>
          <cell r="M687">
            <v>42527</v>
          </cell>
          <cell r="N687">
            <v>42527</v>
          </cell>
          <cell r="O687">
            <v>42556</v>
          </cell>
          <cell r="P687" t="str">
            <v>预付款10%；进度款20%；检验款20%；到货款20%；投产款20%；质保金10%</v>
          </cell>
          <cell r="Q687">
            <v>350.06400000000002</v>
          </cell>
          <cell r="R687" t="str">
            <v>已完工</v>
          </cell>
          <cell r="S687" t="str">
            <v>是</v>
          </cell>
          <cell r="T687">
            <v>42563</v>
          </cell>
          <cell r="U687">
            <v>42618</v>
          </cell>
          <cell r="W687" t="str">
            <v>否</v>
          </cell>
          <cell r="Y687">
            <v>1</v>
          </cell>
          <cell r="Z687">
            <v>350.06400000000002</v>
          </cell>
          <cell r="AA687">
            <v>350.06400000000002</v>
          </cell>
          <cell r="AB687">
            <v>1</v>
          </cell>
          <cell r="AC687">
            <v>0</v>
          </cell>
        </row>
        <row r="688">
          <cell r="C688" t="str">
            <v>ZZ20150049-1</v>
          </cell>
          <cell r="D688" t="str">
            <v>00060079-ME-001-3</v>
          </cell>
          <cell r="E688" t="str">
            <v>中冶赛迪工程技术股份有限公司　</v>
          </cell>
          <cell r="F688" t="str">
            <v>安钢集团冷轧有限责任公司　</v>
          </cell>
          <cell r="G688" t="str">
            <v>安钢1550冷轧连退接盖小车设备增补设备</v>
          </cell>
          <cell r="H688">
            <v>17.16</v>
          </cell>
          <cell r="J688">
            <v>0</v>
          </cell>
          <cell r="K688" t="str">
            <v>赵庭昊</v>
          </cell>
          <cell r="L688" t="str">
            <v>内部</v>
          </cell>
          <cell r="M688">
            <v>42533</v>
          </cell>
          <cell r="N688">
            <v>42533</v>
          </cell>
          <cell r="O688">
            <v>42541</v>
          </cell>
          <cell r="P688" t="str">
            <v>预付款30%；提货款60%；质保金10%</v>
          </cell>
          <cell r="Q688">
            <v>17.16</v>
          </cell>
          <cell r="R688" t="str">
            <v>已完工</v>
          </cell>
          <cell r="S688" t="str">
            <v>是</v>
          </cell>
          <cell r="T688">
            <v>42515</v>
          </cell>
          <cell r="U688">
            <v>42917</v>
          </cell>
          <cell r="W688" t="str">
            <v>否</v>
          </cell>
          <cell r="Y688">
            <v>1</v>
          </cell>
          <cell r="Z688">
            <v>17.16</v>
          </cell>
          <cell r="AA688">
            <v>17.16</v>
          </cell>
          <cell r="AB688">
            <v>1</v>
          </cell>
          <cell r="AC688">
            <v>0</v>
          </cell>
        </row>
        <row r="689">
          <cell r="C689" t="str">
            <v>GH20160008-0</v>
          </cell>
          <cell r="D689" t="str">
            <v>40400004-ME-001-0</v>
          </cell>
          <cell r="E689" t="str">
            <v>中冶赛迪工程技术股份有限公司</v>
          </cell>
          <cell r="F689" t="str">
            <v>河北津西钢铁集团股份有限公司</v>
          </cell>
          <cell r="G689" t="str">
            <v>津西大H型钢推床改造翻钢机设备</v>
          </cell>
          <cell r="H689">
            <v>68.319999999999993</v>
          </cell>
          <cell r="J689">
            <v>0</v>
          </cell>
          <cell r="K689" t="str">
            <v>胡磊</v>
          </cell>
          <cell r="L689" t="str">
            <v>内部</v>
          </cell>
          <cell r="M689">
            <v>42534</v>
          </cell>
          <cell r="N689">
            <v>42534</v>
          </cell>
          <cell r="O689">
            <v>42546</v>
          </cell>
          <cell r="P689" t="str">
            <v>预付款30%；提货款30%；调试款30%；质保金10%</v>
          </cell>
          <cell r="Q689">
            <v>68.319999999999993</v>
          </cell>
          <cell r="R689" t="str">
            <v>已完工</v>
          </cell>
          <cell r="S689" t="str">
            <v>是</v>
          </cell>
          <cell r="T689">
            <v>42070</v>
          </cell>
          <cell r="U689">
            <v>42205</v>
          </cell>
          <cell r="W689" t="str">
            <v>否</v>
          </cell>
          <cell r="Y689">
            <v>1</v>
          </cell>
          <cell r="Z689">
            <v>68.319999999999993</v>
          </cell>
          <cell r="AA689">
            <v>68.319999999999993</v>
          </cell>
          <cell r="AB689">
            <v>1</v>
          </cell>
          <cell r="AC689">
            <v>0</v>
          </cell>
        </row>
        <row r="690">
          <cell r="C690" t="str">
            <v>GH20160009-0</v>
          </cell>
          <cell r="D690" t="str">
            <v>00060079-ME-001-2</v>
          </cell>
          <cell r="E690" t="str">
            <v>中冶赛迪工程技术股份有限公司　</v>
          </cell>
          <cell r="F690" t="str">
            <v>安钢集团冷轧有限责任公司</v>
          </cell>
          <cell r="G690" t="str">
            <v>安钢1550冷轧连退机组非标机械设备备品备件</v>
          </cell>
          <cell r="H690">
            <v>689.10477000000003</v>
          </cell>
          <cell r="J690">
            <v>0</v>
          </cell>
          <cell r="K690" t="str">
            <v>赵庭昊</v>
          </cell>
          <cell r="L690" t="str">
            <v>内部</v>
          </cell>
          <cell r="M690">
            <v>42544</v>
          </cell>
          <cell r="N690">
            <v>42544</v>
          </cell>
          <cell r="O690">
            <v>42704</v>
          </cell>
          <cell r="P690" t="str">
            <v>预付款30%；进度款30%；到货款30%；质保金10%</v>
          </cell>
          <cell r="Q690">
            <v>689.10477000000003</v>
          </cell>
          <cell r="R690" t="str">
            <v>已完工</v>
          </cell>
          <cell r="S690" t="str">
            <v>是</v>
          </cell>
          <cell r="T690" t="str">
            <v>陆续发货中</v>
          </cell>
          <cell r="U690">
            <v>42917</v>
          </cell>
          <cell r="W690" t="str">
            <v>否</v>
          </cell>
          <cell r="Y690">
            <v>1</v>
          </cell>
          <cell r="Z690">
            <v>689.10477000000003</v>
          </cell>
          <cell r="AA690">
            <v>689.10477000000003</v>
          </cell>
          <cell r="AB690">
            <v>1</v>
          </cell>
          <cell r="AC690">
            <v>0</v>
          </cell>
        </row>
        <row r="691">
          <cell r="C691" t="str">
            <v>GH20160012-0</v>
          </cell>
          <cell r="D691" t="str">
            <v>00060079-ME-001-2</v>
          </cell>
          <cell r="E691" t="str">
            <v>中冶赛迪工程技术股份有限公司　</v>
          </cell>
          <cell r="F691" t="str">
            <v>安钢集团冷轧有限责任公司</v>
          </cell>
          <cell r="G691" t="str">
            <v>安钢1550冷轧连退机组非标机械设备备品备件</v>
          </cell>
          <cell r="H691">
            <v>660</v>
          </cell>
          <cell r="J691">
            <v>0</v>
          </cell>
          <cell r="K691" t="str">
            <v>赵庭昊</v>
          </cell>
          <cell r="L691" t="str">
            <v>内部</v>
          </cell>
          <cell r="M691">
            <v>42544</v>
          </cell>
          <cell r="N691">
            <v>42544</v>
          </cell>
          <cell r="O691" t="str">
            <v>2016/11/30~2016/12/30</v>
          </cell>
          <cell r="P691" t="str">
            <v>预付款30%；进度款30%；到货款30%；质保金10%</v>
          </cell>
          <cell r="Q691">
            <v>660</v>
          </cell>
          <cell r="R691" t="str">
            <v>已完工</v>
          </cell>
          <cell r="S691" t="str">
            <v>是</v>
          </cell>
          <cell r="T691" t="str">
            <v>陆续发货中</v>
          </cell>
          <cell r="U691">
            <v>42917</v>
          </cell>
          <cell r="W691" t="str">
            <v>否</v>
          </cell>
          <cell r="Y691">
            <v>1</v>
          </cell>
          <cell r="Z691">
            <v>660</v>
          </cell>
          <cell r="AA691">
            <v>660</v>
          </cell>
          <cell r="AB691">
            <v>1</v>
          </cell>
          <cell r="AC691">
            <v>0</v>
          </cell>
        </row>
        <row r="692">
          <cell r="C692" t="str">
            <v>GH20160017-0</v>
          </cell>
          <cell r="D692" t="str">
            <v>90170033-EN-010-0</v>
          </cell>
          <cell r="E692" t="str">
            <v>重庆赛迪热工环保工程技术有限公司</v>
          </cell>
          <cell r="F692" t="str">
            <v>武钢钢铁股份有限公司</v>
          </cell>
          <cell r="G692" t="str">
            <v>武钢加热炉节能环保关键技术及研究</v>
          </cell>
          <cell r="H692">
            <v>109</v>
          </cell>
          <cell r="J692">
            <v>0</v>
          </cell>
          <cell r="K692" t="str">
            <v>丁庆江</v>
          </cell>
          <cell r="L692" t="str">
            <v>内部</v>
          </cell>
          <cell r="M692">
            <v>42510</v>
          </cell>
          <cell r="N692">
            <v>42510</v>
          </cell>
          <cell r="O692">
            <v>42576</v>
          </cell>
          <cell r="P692" t="str">
            <v>预付款20%；到货款30%；调试款20%；功能考核款20%；质保金10%</v>
          </cell>
          <cell r="Q692">
            <v>109</v>
          </cell>
          <cell r="R692" t="str">
            <v>已完工</v>
          </cell>
          <cell r="S692" t="str">
            <v>是</v>
          </cell>
          <cell r="T692" t="str">
            <v>已交货</v>
          </cell>
          <cell r="W692" t="str">
            <v>否</v>
          </cell>
          <cell r="Y692">
            <v>1</v>
          </cell>
          <cell r="Z692">
            <v>109</v>
          </cell>
          <cell r="AA692">
            <v>109</v>
          </cell>
          <cell r="AB692">
            <v>1</v>
          </cell>
          <cell r="AC692">
            <v>0</v>
          </cell>
        </row>
        <row r="693">
          <cell r="C693" t="str">
            <v>GH20160016-0</v>
          </cell>
          <cell r="D693" t="str">
            <v>43290005-ME-011-0</v>
          </cell>
          <cell r="E693" t="str">
            <v>中冶赛迪工程技术股份有限公司</v>
          </cell>
          <cell r="F693" t="str">
            <v>山东钢铁集团日照有限公司</v>
          </cell>
          <cell r="G693" t="str">
            <v>山钢日照基地炼钢总包-非标设备</v>
          </cell>
          <cell r="H693">
            <v>1459.5678</v>
          </cell>
          <cell r="J693">
            <v>0</v>
          </cell>
          <cell r="K693" t="str">
            <v>汤霖</v>
          </cell>
          <cell r="L693" t="str">
            <v>内部</v>
          </cell>
          <cell r="M693">
            <v>42541</v>
          </cell>
          <cell r="N693">
            <v>42541</v>
          </cell>
          <cell r="O693" t="str">
            <v>一步工程交货期：2016年8月30日~2017年3月30日；二步工程交货期：2017年8月30日~2018年3月30日</v>
          </cell>
          <cell r="P693" t="str">
            <v>一步工程：预付款150万；发货款75万；到货款150万；单机试车验收合格款110万；调试款150万；质保金107.131万
二步工程：预付款150万；发货款75万；到货款150万；单机试车验收合格款110万；调试款150万；质保金107.131万</v>
          </cell>
          <cell r="Q693">
            <v>1459.5678</v>
          </cell>
          <cell r="R693" t="str">
            <v>已完工</v>
          </cell>
          <cell r="S693" t="str">
            <v>是</v>
          </cell>
          <cell r="W693" t="str">
            <v>是</v>
          </cell>
          <cell r="X693" t="str">
            <v>完成</v>
          </cell>
          <cell r="Y693">
            <v>1</v>
          </cell>
          <cell r="Z693">
            <v>1459.5678</v>
          </cell>
          <cell r="AA693">
            <v>1457.2927999999999</v>
          </cell>
          <cell r="AB693">
            <v>0.998441319409759</v>
          </cell>
          <cell r="AC693">
            <v>2.2750000000000901</v>
          </cell>
        </row>
        <row r="694">
          <cell r="C694" t="str">
            <v>GH20160020-0</v>
          </cell>
          <cell r="D694" t="str">
            <v>40560009-ME-019-0</v>
          </cell>
          <cell r="E694" t="str">
            <v>中冶赛迪工程技术股份有限公司</v>
          </cell>
          <cell r="F694" t="str">
            <v>秦皇岛宏兴钢铁有限公司</v>
          </cell>
          <cell r="G694" t="str">
            <v>秦皇岛宏兴钢铁4机4流扁坯连铸机设备成套项目</v>
          </cell>
          <cell r="H694">
            <v>1083.7944</v>
          </cell>
          <cell r="J694">
            <v>0</v>
          </cell>
          <cell r="K694" t="str">
            <v>陈杜</v>
          </cell>
          <cell r="L694" t="str">
            <v>内部</v>
          </cell>
          <cell r="M694">
            <v>42552</v>
          </cell>
          <cell r="N694">
            <v>42552</v>
          </cell>
          <cell r="O694" t="str">
            <v>2016年10月30日~2016年12月5日</v>
          </cell>
          <cell r="P694" t="str">
            <v>预付款105万；进度款220万；到货款325万；功能考核款325.41496万；质保金108.37944万</v>
          </cell>
          <cell r="Q694">
            <v>1083.7944</v>
          </cell>
          <cell r="R694" t="str">
            <v>已完工</v>
          </cell>
          <cell r="S694" t="str">
            <v>是</v>
          </cell>
          <cell r="T694" t="str">
            <v>已交货</v>
          </cell>
          <cell r="W694" t="str">
            <v>否</v>
          </cell>
          <cell r="Y694">
            <v>1</v>
          </cell>
          <cell r="Z694">
            <v>1083.7944</v>
          </cell>
          <cell r="AA694">
            <v>1083.7944</v>
          </cell>
          <cell r="AB694">
            <v>1</v>
          </cell>
          <cell r="AC694">
            <v>0</v>
          </cell>
        </row>
        <row r="695">
          <cell r="C695" t="str">
            <v>GH20160010-0</v>
          </cell>
          <cell r="D695" t="str">
            <v>40330009-ME-008-0</v>
          </cell>
          <cell r="E695" t="str">
            <v>中冶赛迪工程技术股份有限公司</v>
          </cell>
          <cell r="F695" t="str">
            <v>河北新金轧材有限公司</v>
          </cell>
          <cell r="G695" t="str">
            <v>河北新金钢铁2#连铸改造项目主机区设备及周转件</v>
          </cell>
          <cell r="H695">
            <v>1928.7449999999999</v>
          </cell>
          <cell r="J695">
            <v>0</v>
          </cell>
          <cell r="K695" t="str">
            <v>胡磊</v>
          </cell>
          <cell r="L695" t="str">
            <v>内部</v>
          </cell>
          <cell r="M695">
            <v>42555</v>
          </cell>
          <cell r="N695">
            <v>42555</v>
          </cell>
          <cell r="O695" t="str">
            <v>2016/9/30~2016年10月30日</v>
          </cell>
          <cell r="P695" t="str">
            <v>预付款290万；进度款290万；到货款570万；调试款290万；投产款290万；考核款100万；质保金98.745万</v>
          </cell>
          <cell r="Q695">
            <v>1928.7449999999999</v>
          </cell>
          <cell r="R695" t="str">
            <v>已完工</v>
          </cell>
          <cell r="S695" t="str">
            <v>是</v>
          </cell>
          <cell r="T695" t="str">
            <v>已交货</v>
          </cell>
          <cell r="W695" t="str">
            <v>否</v>
          </cell>
          <cell r="Y695">
            <v>1</v>
          </cell>
          <cell r="Z695">
            <v>1928.7449999999999</v>
          </cell>
          <cell r="AA695">
            <v>1928.7449999999999</v>
          </cell>
          <cell r="AB695">
            <v>1</v>
          </cell>
          <cell r="AC695">
            <v>0</v>
          </cell>
        </row>
        <row r="696">
          <cell r="C696" t="str">
            <v>ZZ20160006-0</v>
          </cell>
          <cell r="D696" t="str">
            <v>30050010-ME-001-1</v>
          </cell>
          <cell r="E696" t="str">
            <v>中冶赛迪工程技术股份有限公司</v>
          </cell>
          <cell r="F696" t="str">
            <v>唐山国丰第二冷轧镀锌技术有限公司　</v>
          </cell>
          <cell r="G696" t="str">
            <v>国丰轧机排烟管道、液压配管及轧机配管整改等</v>
          </cell>
          <cell r="H696">
            <v>129</v>
          </cell>
          <cell r="J696">
            <v>0</v>
          </cell>
          <cell r="K696" t="str">
            <v>陈杜</v>
          </cell>
          <cell r="L696" t="str">
            <v>内部</v>
          </cell>
          <cell r="M696">
            <v>42564</v>
          </cell>
          <cell r="N696">
            <v>42564</v>
          </cell>
          <cell r="O696" t="str">
            <v>2016年2月25日~2016年3月30日</v>
          </cell>
          <cell r="P696" t="str">
            <v>预付款50%；到货款20%；性能考核款20%；质保金10%</v>
          </cell>
          <cell r="Q696">
            <v>129</v>
          </cell>
          <cell r="R696" t="str">
            <v>已完工</v>
          </cell>
          <cell r="S696" t="str">
            <v>是</v>
          </cell>
          <cell r="T696">
            <v>42457</v>
          </cell>
          <cell r="U696">
            <v>42536</v>
          </cell>
          <cell r="V696">
            <v>42901</v>
          </cell>
          <cell r="W696" t="str">
            <v>否</v>
          </cell>
          <cell r="Y696">
            <v>1</v>
          </cell>
          <cell r="Z696">
            <v>129</v>
          </cell>
          <cell r="AA696">
            <v>129</v>
          </cell>
          <cell r="AB696">
            <v>1</v>
          </cell>
          <cell r="AC696">
            <v>0</v>
          </cell>
        </row>
        <row r="697">
          <cell r="C697" t="str">
            <v>ZZ20140019-3</v>
          </cell>
          <cell r="D697" t="str">
            <v>90270309-KJ-006-0</v>
          </cell>
          <cell r="E697" t="str">
            <v>重庆赛迪冶炼装备系统集成工程技术研究中心有限公司</v>
          </cell>
          <cell r="F697" t="str">
            <v>重庆赛迪冶炼装备系统集成工程技术研究中心有限公司</v>
          </cell>
          <cell r="G697" t="str">
            <v>免酸洗试验项目—样机改造</v>
          </cell>
          <cell r="H697">
            <v>1.24</v>
          </cell>
          <cell r="J697">
            <v>0</v>
          </cell>
          <cell r="K697" t="str">
            <v>文丽琴</v>
          </cell>
          <cell r="L697" t="str">
            <v>内部</v>
          </cell>
          <cell r="M697">
            <v>42578</v>
          </cell>
          <cell r="N697">
            <v>42578</v>
          </cell>
          <cell r="O697" t="str">
            <v>已交货</v>
          </cell>
          <cell r="P697" t="str">
            <v>到货款100%</v>
          </cell>
          <cell r="Q697">
            <v>1.24</v>
          </cell>
          <cell r="R697" t="str">
            <v>已完工</v>
          </cell>
          <cell r="S697" t="str">
            <v>是</v>
          </cell>
          <cell r="T697" t="str">
            <v>已交货</v>
          </cell>
          <cell r="W697" t="str">
            <v>否</v>
          </cell>
          <cell r="Y697">
            <v>1</v>
          </cell>
          <cell r="Z697">
            <v>1.24</v>
          </cell>
          <cell r="AA697">
            <v>1.24</v>
          </cell>
          <cell r="AB697">
            <v>1</v>
          </cell>
          <cell r="AC697">
            <v>0</v>
          </cell>
        </row>
        <row r="698">
          <cell r="C698" t="str">
            <v>FW20160002-0</v>
          </cell>
          <cell r="E698" t="str">
            <v>重庆赛迪冶炼装备系统集成工程技术研究中心有限公司</v>
          </cell>
          <cell r="F698" t="str">
            <v>重庆赛迪冶炼装备系统集成工程技术研究中心有限公司　</v>
          </cell>
          <cell r="G698" t="str">
            <v>赛重实验平台委托运维管理服务合同</v>
          </cell>
          <cell r="H698">
            <v>50</v>
          </cell>
          <cell r="J698">
            <v>0</v>
          </cell>
          <cell r="K698" t="str">
            <v>文丽琴</v>
          </cell>
          <cell r="L698" t="str">
            <v>内部</v>
          </cell>
          <cell r="M698">
            <v>42571</v>
          </cell>
          <cell r="N698">
            <v>42571</v>
          </cell>
          <cell r="O698">
            <v>42734</v>
          </cell>
          <cell r="P698" t="str">
            <v>预付款50%；验收合格款50%</v>
          </cell>
          <cell r="Q698">
            <v>0</v>
          </cell>
          <cell r="R698" t="str">
            <v>已完工</v>
          </cell>
          <cell r="S698" t="str">
            <v>是</v>
          </cell>
          <cell r="T698" t="str">
            <v>已交货</v>
          </cell>
          <cell r="W698" t="str">
            <v>是</v>
          </cell>
          <cell r="X698" t="str">
            <v>完成</v>
          </cell>
          <cell r="Y698">
            <v>1</v>
          </cell>
          <cell r="Z698">
            <v>50</v>
          </cell>
          <cell r="AA698">
            <v>47.2301</v>
          </cell>
          <cell r="AB698">
            <v>0.94460200000000005</v>
          </cell>
          <cell r="AC698">
            <v>0</v>
          </cell>
        </row>
        <row r="699">
          <cell r="C699" t="str">
            <v>ZZ20150003-1</v>
          </cell>
          <cell r="D699" t="str">
            <v>35060005-ME-018-1</v>
          </cell>
          <cell r="E699" t="str">
            <v>重庆赛迪热工环保工程技术有限公司</v>
          </cell>
          <cell r="F699" t="str">
            <v>山东盛阳金属科技股份有限公司</v>
          </cell>
          <cell r="G699" t="str">
            <v>山东盛阳1700mm热轧不锈钢带钢固溶生产线轧线设备-补充合同</v>
          </cell>
          <cell r="H699">
            <v>7.3</v>
          </cell>
          <cell r="J699">
            <v>0</v>
          </cell>
          <cell r="K699" t="str">
            <v>文丽琴</v>
          </cell>
          <cell r="L699" t="str">
            <v>内部</v>
          </cell>
          <cell r="M699">
            <v>42597</v>
          </cell>
          <cell r="N699">
            <v>42597</v>
          </cell>
          <cell r="O699" t="str">
            <v>已交货</v>
          </cell>
          <cell r="P699" t="str">
            <v>预付款20%；到货款10%；投产款60%（分6次支付，投产后每2个月支付10%）；质保金10%</v>
          </cell>
          <cell r="Q699">
            <v>7.3</v>
          </cell>
          <cell r="R699" t="str">
            <v>已完工</v>
          </cell>
          <cell r="S699" t="str">
            <v>是</v>
          </cell>
          <cell r="T699">
            <v>42305</v>
          </cell>
          <cell r="U699">
            <v>42395</v>
          </cell>
          <cell r="V699">
            <v>42761</v>
          </cell>
          <cell r="W699" t="str">
            <v>否</v>
          </cell>
          <cell r="Y699">
            <v>1</v>
          </cell>
          <cell r="Z699">
            <v>7.3</v>
          </cell>
          <cell r="AA699">
            <v>7.3</v>
          </cell>
          <cell r="AB699">
            <v>1</v>
          </cell>
          <cell r="AC699">
            <v>0</v>
          </cell>
        </row>
        <row r="700">
          <cell r="C700" t="str">
            <v>ZZ20160014-2</v>
          </cell>
          <cell r="D700" t="str">
            <v>90480003-ME-001-1</v>
          </cell>
          <cell r="E700" t="str">
            <v>中冶赛迪工程技术股份有限公司</v>
          </cell>
          <cell r="F700" t="str">
            <v>英国TATA塔尔伯特厂</v>
          </cell>
          <cell r="G700" t="str">
            <v>TATA英国精轧机弯辊及支承辊锁紧装置等设备(液压缸补充镀铬供货)</v>
          </cell>
          <cell r="H700">
            <v>8.8101000000000003</v>
          </cell>
          <cell r="J700">
            <v>0</v>
          </cell>
          <cell r="K700" t="str">
            <v>白奎</v>
          </cell>
          <cell r="L700" t="str">
            <v>内部</v>
          </cell>
          <cell r="M700">
            <v>42522</v>
          </cell>
          <cell r="N700">
            <v>42522</v>
          </cell>
          <cell r="O700" t="str">
            <v>已交货</v>
          </cell>
          <cell r="P700" t="str">
            <v>到货款70%；投产款20%；质保金10%</v>
          </cell>
          <cell r="Q700">
            <v>8.8101000000000003</v>
          </cell>
          <cell r="R700" t="str">
            <v>已完工</v>
          </cell>
          <cell r="S700" t="str">
            <v>是</v>
          </cell>
          <cell r="T700">
            <v>42563</v>
          </cell>
          <cell r="U700">
            <v>42618</v>
          </cell>
          <cell r="W700" t="str">
            <v>否</v>
          </cell>
          <cell r="Y700">
            <v>1</v>
          </cell>
          <cell r="Z700">
            <v>8.8101000000000003</v>
          </cell>
          <cell r="AA700">
            <v>8.8101000000000003</v>
          </cell>
          <cell r="AB700">
            <v>1</v>
          </cell>
          <cell r="AC700">
            <v>0</v>
          </cell>
        </row>
        <row r="701">
          <cell r="C701" t="str">
            <v>GH20160001-1</v>
          </cell>
          <cell r="E701" t="str">
            <v>中冶赛迪集团英国分公司</v>
          </cell>
          <cell r="F701" t="str">
            <v>Onesteel – Newcastle Rod Mill</v>
          </cell>
          <cell r="G701" t="str">
            <v>澳大利亚Onesteel 轴承座新增轴承座推力调整环供货</v>
          </cell>
          <cell r="H701">
            <v>1.6379999999999999</v>
          </cell>
          <cell r="J701">
            <v>0</v>
          </cell>
          <cell r="K701" t="str">
            <v>白奎</v>
          </cell>
          <cell r="L701" t="str">
            <v>内部</v>
          </cell>
          <cell r="M701">
            <v>42633</v>
          </cell>
          <cell r="N701">
            <v>42633</v>
          </cell>
          <cell r="O701" t="str">
            <v>2016年11月14日上海港FCA交货</v>
          </cell>
          <cell r="P701" t="str">
            <v>到货款100%</v>
          </cell>
          <cell r="R701" t="str">
            <v>已完工</v>
          </cell>
          <cell r="S701" t="str">
            <v>是</v>
          </cell>
          <cell r="T701">
            <v>42729</v>
          </cell>
          <cell r="W701" t="str">
            <v>否</v>
          </cell>
          <cell r="Y701">
            <v>1</v>
          </cell>
          <cell r="Z701">
            <v>1.6379999999999999</v>
          </cell>
          <cell r="AA701">
            <v>1.6379999999999999</v>
          </cell>
          <cell r="AB701">
            <v>1</v>
          </cell>
          <cell r="AC701">
            <v>0</v>
          </cell>
        </row>
        <row r="702">
          <cell r="C702" t="str">
            <v>GH20160022-0</v>
          </cell>
          <cell r="D702" t="str">
            <v>41940012-ME-001-0</v>
          </cell>
          <cell r="E702" t="str">
            <v>中冶赛迪工程技术股份有限公司　</v>
          </cell>
          <cell r="F702" t="str">
            <v>河北东海特钢集团有限公司</v>
          </cell>
          <cell r="G702" t="str">
            <v>东海3#板坯连铸改造项目</v>
          </cell>
          <cell r="H702">
            <v>1361.88</v>
          </cell>
          <cell r="J702">
            <v>0</v>
          </cell>
          <cell r="K702" t="str">
            <v>赵庭昊</v>
          </cell>
          <cell r="L702" t="str">
            <v>内部</v>
          </cell>
          <cell r="M702">
            <v>42626</v>
          </cell>
          <cell r="N702">
            <v>42626</v>
          </cell>
          <cell r="O702" t="str">
            <v>2017年12月30日~2017年2月29日</v>
          </cell>
          <cell r="P702" t="str">
            <v>预付款135万；进度款270万；到货款410万；调试款205万；投产款135万；考核款70万；质保金136.88万</v>
          </cell>
          <cell r="Q702">
            <v>817.12800000000004</v>
          </cell>
          <cell r="R702" t="str">
            <v>已完工</v>
          </cell>
          <cell r="S702" t="str">
            <v>是</v>
          </cell>
          <cell r="T702" t="str">
            <v>已交货</v>
          </cell>
          <cell r="W702" t="str">
            <v>否</v>
          </cell>
          <cell r="Y702">
            <v>1</v>
          </cell>
          <cell r="Z702">
            <v>1361.88</v>
          </cell>
          <cell r="AA702">
            <v>1361.88</v>
          </cell>
          <cell r="AB702">
            <v>1</v>
          </cell>
          <cell r="AC702">
            <v>0</v>
          </cell>
        </row>
        <row r="703">
          <cell r="C703" t="str">
            <v>ZZ20160014-1</v>
          </cell>
          <cell r="D703" t="str">
            <v>90480003-ME-001-2</v>
          </cell>
          <cell r="E703" t="str">
            <v>中冶赛迪工程技术股份有限公司</v>
          </cell>
          <cell r="F703" t="str">
            <v>英国TATA塔尔伯特厂</v>
          </cell>
          <cell r="G703" t="str">
            <v>TATA-UK 精轧机增加弯辊及轨道供货</v>
          </cell>
          <cell r="H703">
            <v>100.035</v>
          </cell>
          <cell r="J703">
            <v>0</v>
          </cell>
          <cell r="K703" t="str">
            <v>白奎</v>
          </cell>
          <cell r="L703" t="str">
            <v>内部</v>
          </cell>
          <cell r="M703">
            <v>42664</v>
          </cell>
          <cell r="N703">
            <v>42664</v>
          </cell>
          <cell r="O703">
            <v>42750</v>
          </cell>
          <cell r="P703" t="str">
            <v>预付款30%；到货款30%；投产款30%；质保金10%</v>
          </cell>
          <cell r="Q703">
            <v>0</v>
          </cell>
          <cell r="R703" t="str">
            <v>已完工</v>
          </cell>
          <cell r="S703" t="str">
            <v>是</v>
          </cell>
          <cell r="T703">
            <v>42755</v>
          </cell>
          <cell r="W703" t="str">
            <v>否</v>
          </cell>
          <cell r="Y703">
            <v>1</v>
          </cell>
          <cell r="Z703">
            <v>100.035</v>
          </cell>
          <cell r="AA703">
            <v>100.035</v>
          </cell>
          <cell r="AB703">
            <v>1</v>
          </cell>
          <cell r="AC703">
            <v>0</v>
          </cell>
        </row>
        <row r="704">
          <cell r="C704" t="str">
            <v>GH20160030-0</v>
          </cell>
          <cell r="D704" t="str">
            <v>01060072-ME-001-0</v>
          </cell>
          <cell r="E704" t="str">
            <v>中冶赛迪工程技术股份有限公司</v>
          </cell>
          <cell r="F704" t="str">
            <v>新余钢铁股份有限公司</v>
          </cell>
          <cell r="G704" t="str">
            <v>新余三号机改造项目部分设备供货</v>
          </cell>
          <cell r="H704">
            <v>166.608</v>
          </cell>
          <cell r="J704">
            <v>0</v>
          </cell>
          <cell r="K704" t="str">
            <v>白奎</v>
          </cell>
          <cell r="L704" t="str">
            <v>内部</v>
          </cell>
          <cell r="M704">
            <v>42689</v>
          </cell>
          <cell r="N704">
            <v>42689</v>
          </cell>
          <cell r="O704">
            <v>42734</v>
          </cell>
          <cell r="P704" t="str">
            <v>预付款15万；进度款35万；到货款50万；功能考核款49.9472万；质保金16.6608万</v>
          </cell>
          <cell r="Q704">
            <v>166.608</v>
          </cell>
          <cell r="R704" t="str">
            <v>已完工</v>
          </cell>
          <cell r="S704" t="str">
            <v>是</v>
          </cell>
          <cell r="T704">
            <v>42736</v>
          </cell>
          <cell r="W704" t="str">
            <v>是</v>
          </cell>
          <cell r="X704" t="str">
            <v>完成</v>
          </cell>
          <cell r="Y704">
            <v>1</v>
          </cell>
          <cell r="Z704">
            <v>166.608</v>
          </cell>
          <cell r="AA704">
            <v>166.608</v>
          </cell>
          <cell r="AB704">
            <v>1</v>
          </cell>
          <cell r="AC704">
            <v>0</v>
          </cell>
        </row>
        <row r="705">
          <cell r="C705" t="str">
            <v>ZZ20150085-1</v>
          </cell>
          <cell r="D705" t="str">
            <v>25660006-ME-003-1</v>
          </cell>
          <cell r="E705" t="str">
            <v>中冶赛迪工程技术股份有限公司</v>
          </cell>
          <cell r="F705" t="str">
            <v>天津天钢联合特钢有限公司</v>
          </cell>
          <cell r="G705" t="str">
            <v>天钢3#连铸扇形段改造165mm供货</v>
          </cell>
          <cell r="H705">
            <v>24.57</v>
          </cell>
          <cell r="J705">
            <v>0</v>
          </cell>
          <cell r="K705" t="str">
            <v>白奎</v>
          </cell>
          <cell r="L705" t="str">
            <v>内部</v>
          </cell>
          <cell r="M705">
            <v>42681</v>
          </cell>
          <cell r="N705">
            <v>42681</v>
          </cell>
          <cell r="O705">
            <v>42689</v>
          </cell>
          <cell r="P705" t="str">
            <v>预付款5万；到货款10万；功能考核款7.113万；质保金2.457万</v>
          </cell>
          <cell r="Q705">
            <v>24.57</v>
          </cell>
          <cell r="R705" t="str">
            <v>已完工</v>
          </cell>
          <cell r="S705" t="str">
            <v>是</v>
          </cell>
          <cell r="T705">
            <v>42694</v>
          </cell>
          <cell r="W705" t="str">
            <v>否</v>
          </cell>
          <cell r="Y705">
            <v>1</v>
          </cell>
          <cell r="Z705">
            <v>24.57</v>
          </cell>
          <cell r="AA705">
            <v>24.57</v>
          </cell>
          <cell r="AB705">
            <v>1</v>
          </cell>
          <cell r="AC705">
            <v>0</v>
          </cell>
        </row>
        <row r="706">
          <cell r="C706" t="str">
            <v>ZZ20160010-1</v>
          </cell>
          <cell r="D706" t="str">
            <v>90270146-KJ-003-0</v>
          </cell>
          <cell r="E706" t="str">
            <v>重庆赛迪冶炼装备系统集成工程技术研究中心有限公司</v>
          </cell>
          <cell r="F706" t="str">
            <v>重庆赛迪冶炼装备系统集成工程技术研究中心有限公司</v>
          </cell>
          <cell r="G706" t="str">
            <v>RH真空精练技术顶枪试验服务委托项目</v>
          </cell>
          <cell r="H706">
            <v>13</v>
          </cell>
          <cell r="J706">
            <v>0</v>
          </cell>
          <cell r="K706" t="str">
            <v>汤霖</v>
          </cell>
          <cell r="L706" t="str">
            <v>内部</v>
          </cell>
          <cell r="M706">
            <v>42617</v>
          </cell>
          <cell r="N706">
            <v>42617</v>
          </cell>
          <cell r="O706" t="str">
            <v>已交货</v>
          </cell>
          <cell r="P706" t="str">
            <v>验收款100%</v>
          </cell>
          <cell r="Q706">
            <v>0</v>
          </cell>
          <cell r="R706" t="str">
            <v>已完工</v>
          </cell>
          <cell r="S706" t="str">
            <v>是</v>
          </cell>
          <cell r="W706" t="str">
            <v>否</v>
          </cell>
          <cell r="Y706">
            <v>1</v>
          </cell>
          <cell r="Z706">
            <v>13</v>
          </cell>
          <cell r="AA706">
            <v>13</v>
          </cell>
          <cell r="AB706">
            <v>1</v>
          </cell>
          <cell r="AC706">
            <v>0</v>
          </cell>
        </row>
        <row r="707">
          <cell r="C707" t="str">
            <v>GH20160032-0</v>
          </cell>
          <cell r="D707" t="str">
            <v>11550005-ME-001-0</v>
          </cell>
          <cell r="E707" t="str">
            <v>中冶赛迪工程技术股份有限公司</v>
          </cell>
          <cell r="F707" t="str">
            <v>林州凤宝管业有限公司</v>
          </cell>
          <cell r="G707" t="str">
            <v>林州凤宝φ89无缝管热轧线设备项目</v>
          </cell>
          <cell r="H707">
            <v>2318.0696370000001</v>
          </cell>
          <cell r="J707">
            <v>0</v>
          </cell>
          <cell r="K707" t="str">
            <v>兰京泉</v>
          </cell>
          <cell r="L707" t="str">
            <v>内部</v>
          </cell>
          <cell r="M707">
            <v>42699</v>
          </cell>
          <cell r="N707">
            <v>42699</v>
          </cell>
          <cell r="O707">
            <v>42872</v>
          </cell>
          <cell r="P707" t="str">
            <v>预付款230万；进度款460万；发货款810万；到货款120万；调试款465万；质保金233.060637万</v>
          </cell>
          <cell r="Q707">
            <v>2318.0696370000001</v>
          </cell>
          <cell r="R707" t="str">
            <v>已完工</v>
          </cell>
          <cell r="S707" t="str">
            <v>是</v>
          </cell>
          <cell r="U707">
            <v>43009</v>
          </cell>
          <cell r="V707">
            <v>43374</v>
          </cell>
          <cell r="W707" t="str">
            <v>否</v>
          </cell>
          <cell r="Y707">
            <v>1</v>
          </cell>
          <cell r="Z707">
            <v>2318.0696370000001</v>
          </cell>
          <cell r="AA707">
            <v>2318.0696370000001</v>
          </cell>
          <cell r="AB707">
            <v>1</v>
          </cell>
          <cell r="AC707">
            <v>0</v>
          </cell>
        </row>
        <row r="708">
          <cell r="C708" t="str">
            <v>GH20160033-0</v>
          </cell>
          <cell r="D708" t="str">
            <v>47690005-ME-001-0</v>
          </cell>
          <cell r="E708" t="str">
            <v>中冶赛迪工程技术股份有限公司</v>
          </cell>
          <cell r="F708" t="str">
            <v>兰州新区中冶基础设施建设有限公司</v>
          </cell>
          <cell r="G708" t="str">
            <v>兰州管廊液压井盖项目</v>
          </cell>
          <cell r="H708">
            <v>1755</v>
          </cell>
          <cell r="J708">
            <v>0</v>
          </cell>
          <cell r="K708" t="str">
            <v>兰京泉</v>
          </cell>
          <cell r="L708" t="str">
            <v>内部</v>
          </cell>
          <cell r="M708">
            <v>42698</v>
          </cell>
          <cell r="N708">
            <v>42698</v>
          </cell>
          <cell r="O708" t="str">
            <v>2016年11月30日~2017年6月30日</v>
          </cell>
          <cell r="P708" t="str">
            <v>预付款180万；发货款350万；到货530万；验收款520万；质保款175万</v>
          </cell>
          <cell r="Q708">
            <v>0</v>
          </cell>
          <cell r="R708" t="str">
            <v>暂停</v>
          </cell>
          <cell r="S708" t="str">
            <v>否</v>
          </cell>
          <cell r="W708" t="str">
            <v>否</v>
          </cell>
          <cell r="X708" t="str">
            <v>未完成</v>
          </cell>
          <cell r="Y708">
            <v>0</v>
          </cell>
          <cell r="Z708">
            <v>0</v>
          </cell>
          <cell r="AA708">
            <v>390</v>
          </cell>
          <cell r="AB708">
            <v>0.22222222222222199</v>
          </cell>
          <cell r="AC708">
            <v>0</v>
          </cell>
        </row>
        <row r="709">
          <cell r="C709" t="str">
            <v>CT20170025-0</v>
          </cell>
          <cell r="D709" t="str">
            <v>90010284-EN-008-1</v>
          </cell>
          <cell r="E709" t="str">
            <v>中冶赛迪工程技术股份有限公司</v>
          </cell>
          <cell r="F709" t="str">
            <v>中冶赛迪工程技术股份有限公司</v>
          </cell>
          <cell r="G709" t="str">
            <v>2016度技术服务17025</v>
          </cell>
          <cell r="H709">
            <v>600</v>
          </cell>
          <cell r="J709">
            <v>0</v>
          </cell>
          <cell r="K709" t="str">
            <v>熊南川</v>
          </cell>
          <cell r="L709" t="str">
            <v>内部</v>
          </cell>
          <cell r="M709">
            <v>42705</v>
          </cell>
          <cell r="N709">
            <v>42705</v>
          </cell>
          <cell r="O709">
            <v>42766</v>
          </cell>
          <cell r="P709" t="str">
            <v>100%发货</v>
          </cell>
          <cell r="Q709">
            <v>600</v>
          </cell>
          <cell r="R709" t="str">
            <v>已完工</v>
          </cell>
          <cell r="W709" t="str">
            <v>否</v>
          </cell>
          <cell r="Y709">
            <v>0</v>
          </cell>
          <cell r="Z709">
            <v>0</v>
          </cell>
          <cell r="AA709">
            <v>0</v>
          </cell>
          <cell r="AB709">
            <v>0</v>
          </cell>
          <cell r="AC709">
            <v>0</v>
          </cell>
        </row>
        <row r="710">
          <cell r="C710" t="str">
            <v>ZZ20150098-1</v>
          </cell>
          <cell r="D710" t="str">
            <v>00060079-ME-001-4</v>
          </cell>
          <cell r="E710" t="str">
            <v>中冶赛迪工程技术股份有限公司　</v>
          </cell>
          <cell r="F710" t="str">
            <v>安钢集团冷轧有限责任公司</v>
          </cell>
          <cell r="G710" t="str">
            <v>安钢1550mm冷轧重卷项目　</v>
          </cell>
          <cell r="H710">
            <v>137.1</v>
          </cell>
          <cell r="J710">
            <v>0</v>
          </cell>
          <cell r="K710" t="str">
            <v>赵庭昊</v>
          </cell>
          <cell r="L710" t="str">
            <v>内部</v>
          </cell>
          <cell r="M710">
            <v>42710</v>
          </cell>
          <cell r="N710">
            <v>42710</v>
          </cell>
          <cell r="O710" t="str">
            <v>已交货</v>
          </cell>
          <cell r="P710" t="str">
            <v>到货款95万；调试款28.39万；质保金13.71万</v>
          </cell>
          <cell r="Q710">
            <v>137.1</v>
          </cell>
          <cell r="R710" t="str">
            <v>已完工</v>
          </cell>
          <cell r="S710" t="str">
            <v>是</v>
          </cell>
          <cell r="W710" t="str">
            <v>否</v>
          </cell>
          <cell r="Y710">
            <v>1</v>
          </cell>
          <cell r="Z710">
            <v>137.1</v>
          </cell>
          <cell r="AA710">
            <v>137.1</v>
          </cell>
          <cell r="AB710">
            <v>1</v>
          </cell>
          <cell r="AC710">
            <v>0</v>
          </cell>
        </row>
        <row r="711">
          <cell r="C711" t="str">
            <v>GH20160040-0</v>
          </cell>
          <cell r="E711" t="str">
            <v>中冶赛迪集团英国分公司</v>
          </cell>
          <cell r="F711" t="str">
            <v>Onesteel – Newcastle Rod Mill</v>
          </cell>
          <cell r="G711" t="str">
            <v>澳大利亚OnesteelNRM牌坊及轨道等</v>
          </cell>
          <cell r="H711">
            <v>40.857500000000002</v>
          </cell>
          <cell r="J711">
            <v>0</v>
          </cell>
          <cell r="K711" t="str">
            <v>白奎</v>
          </cell>
          <cell r="L711" t="str">
            <v>内部</v>
          </cell>
          <cell r="M711">
            <v>42724</v>
          </cell>
          <cell r="N711">
            <v>42724</v>
          </cell>
          <cell r="O711" t="str">
            <v>2017.4.30上海港FCA交货</v>
          </cell>
          <cell r="P711" t="str">
            <v>到货款100%</v>
          </cell>
          <cell r="Q711">
            <v>0</v>
          </cell>
          <cell r="R711" t="str">
            <v>已完工</v>
          </cell>
          <cell r="S711" t="str">
            <v>是</v>
          </cell>
          <cell r="W711" t="str">
            <v>否</v>
          </cell>
          <cell r="Y711">
            <v>1</v>
          </cell>
          <cell r="Z711">
            <v>40.857500000000002</v>
          </cell>
          <cell r="AA711">
            <v>40.857500000000002</v>
          </cell>
          <cell r="AB711">
            <v>1</v>
          </cell>
          <cell r="AC711">
            <v>0</v>
          </cell>
        </row>
        <row r="712">
          <cell r="C712" t="str">
            <v>GH20170042-0</v>
          </cell>
          <cell r="E712" t="str">
            <v>重庆赛迪冶炼装备系统集成工程技术研究中心有限公司</v>
          </cell>
          <cell r="F712" t="str">
            <v>重庆赛迪冶炼装备系统集成工程技术研究中心有限公司</v>
          </cell>
          <cell r="G712" t="str">
            <v>电液直驱原理性样机负荷模拟装置测试服务委托合同</v>
          </cell>
          <cell r="H712">
            <v>34</v>
          </cell>
          <cell r="J712">
            <v>0</v>
          </cell>
          <cell r="K712" t="str">
            <v>汤霖</v>
          </cell>
          <cell r="L712" t="str">
            <v>内部</v>
          </cell>
          <cell r="M712">
            <v>42723</v>
          </cell>
          <cell r="N712">
            <v>42723</v>
          </cell>
          <cell r="O712">
            <v>42875</v>
          </cell>
          <cell r="P712" t="str">
            <v>验收款100%</v>
          </cell>
          <cell r="Q712">
            <v>34</v>
          </cell>
          <cell r="R712" t="str">
            <v>已完工</v>
          </cell>
          <cell r="S712" t="str">
            <v>是</v>
          </cell>
          <cell r="W712" t="str">
            <v>否</v>
          </cell>
          <cell r="Y712">
            <v>1</v>
          </cell>
          <cell r="Z712">
            <v>34</v>
          </cell>
          <cell r="AA712">
            <v>34</v>
          </cell>
          <cell r="AB712">
            <v>1</v>
          </cell>
          <cell r="AC712">
            <v>0</v>
          </cell>
        </row>
        <row r="713">
          <cell r="C713" t="str">
            <v>GH20160037-0</v>
          </cell>
          <cell r="D713" t="str">
            <v>00410452-ME-001-0</v>
          </cell>
          <cell r="E713" t="str">
            <v>中冶赛迪工程技术股份有限公司</v>
          </cell>
          <cell r="F713" t="str">
            <v>宝钢特钢韶关有限公司</v>
          </cell>
          <cell r="G713" t="str">
            <v>宝特韶钢副枪改造设备成套</v>
          </cell>
          <cell r="H713">
            <v>55.563299999999998</v>
          </cell>
          <cell r="J713">
            <v>0</v>
          </cell>
          <cell r="K713" t="str">
            <v>汤霖</v>
          </cell>
          <cell r="L713" t="str">
            <v>内部</v>
          </cell>
          <cell r="M713">
            <v>42709</v>
          </cell>
          <cell r="N713">
            <v>42709</v>
          </cell>
          <cell r="O713">
            <v>42765</v>
          </cell>
          <cell r="P713" t="str">
            <v>第一套设备：热试款14万；投产款11万；质保金2.78万；第二套设备：热试款14万；投产款11万；质保金2.7833万</v>
          </cell>
          <cell r="Q713">
            <v>55.563299999999998</v>
          </cell>
          <cell r="R713" t="str">
            <v>已完工</v>
          </cell>
          <cell r="S713" t="str">
            <v>是</v>
          </cell>
          <cell r="W713" t="str">
            <v>否</v>
          </cell>
          <cell r="Y713">
            <v>1</v>
          </cell>
          <cell r="Z713">
            <v>55.563299999999998</v>
          </cell>
          <cell r="AA713">
            <v>55.563299999999998</v>
          </cell>
          <cell r="AB713">
            <v>1</v>
          </cell>
          <cell r="AC713">
            <v>0</v>
          </cell>
        </row>
        <row r="714">
          <cell r="C714" t="str">
            <v>GH20170048-0</v>
          </cell>
          <cell r="D714" t="str">
            <v>49920002-ME-001-0</v>
          </cell>
          <cell r="E714" t="str">
            <v>中冶赛迪工程技术股份有限公司</v>
          </cell>
          <cell r="F714" t="str">
            <v>迁安市思文科德薄板科技有限公司</v>
          </cell>
          <cell r="G714" t="str">
            <v>思文科德镀锌机组总包核心设备项目</v>
          </cell>
          <cell r="H714">
            <v>1938.91</v>
          </cell>
          <cell r="J714">
            <v>0</v>
          </cell>
          <cell r="K714" t="str">
            <v>陈杜</v>
          </cell>
          <cell r="L714" t="str">
            <v>内部</v>
          </cell>
          <cell r="M714">
            <v>42727</v>
          </cell>
          <cell r="N714">
            <v>42727</v>
          </cell>
          <cell r="O714" t="str">
            <v>2017.6.15-2017.8.15</v>
          </cell>
          <cell r="P714" t="str">
            <v>预付款200万；进度款400万；发货款400万；到货款500万；性能考核款290.019万；质保金198.891万</v>
          </cell>
          <cell r="Q714">
            <v>1988.91</v>
          </cell>
          <cell r="R714" t="str">
            <v>已完工</v>
          </cell>
          <cell r="S714" t="str">
            <v>是</v>
          </cell>
          <cell r="W714" t="str">
            <v>否</v>
          </cell>
          <cell r="Y714">
            <v>1</v>
          </cell>
          <cell r="Z714">
            <v>1938.91</v>
          </cell>
          <cell r="AA714">
            <v>1938.91</v>
          </cell>
          <cell r="AB714">
            <v>1</v>
          </cell>
          <cell r="AC714">
            <v>0</v>
          </cell>
        </row>
        <row r="715">
          <cell r="C715" t="str">
            <v>ZZ20160020-1</v>
          </cell>
          <cell r="D715" t="str">
            <v>40560009-ME-012-0</v>
          </cell>
          <cell r="E715" t="str">
            <v>中冶赛迪工程技术股份有限公司</v>
          </cell>
          <cell r="F715" t="str">
            <v>秦皇岛宏兴钢铁有限公司</v>
          </cell>
          <cell r="G715" t="str">
            <v>秦皇岛宏兴扁坯连铸项目大包回转台变更增补费用</v>
          </cell>
          <cell r="H715">
            <v>44.927999999999997</v>
          </cell>
          <cell r="J715">
            <v>0</v>
          </cell>
          <cell r="K715" t="str">
            <v>陈杜</v>
          </cell>
          <cell r="L715" t="str">
            <v>内部</v>
          </cell>
          <cell r="M715">
            <v>42745</v>
          </cell>
          <cell r="N715">
            <v>42745</v>
          </cell>
          <cell r="O715">
            <v>42809</v>
          </cell>
          <cell r="P715" t="str">
            <v>预付款4万，进度款10万，到货款13万，功能考核款13.4352，质保金4.4928</v>
          </cell>
          <cell r="Q715">
            <v>44.927999999999997</v>
          </cell>
          <cell r="R715" t="str">
            <v>已完工</v>
          </cell>
          <cell r="S715" t="str">
            <v>是</v>
          </cell>
          <cell r="W715" t="str">
            <v>否</v>
          </cell>
          <cell r="Y715">
            <v>1</v>
          </cell>
          <cell r="Z715">
            <v>44.927999999999997</v>
          </cell>
          <cell r="AA715">
            <v>31.928000000000001</v>
          </cell>
          <cell r="AB715">
            <v>0.71064814814814803</v>
          </cell>
          <cell r="AC715">
            <v>13</v>
          </cell>
        </row>
        <row r="716">
          <cell r="C716" t="str">
            <v>ZZ20150082-0</v>
          </cell>
          <cell r="D716" t="str">
            <v>11630050-ME-028-3</v>
          </cell>
          <cell r="E716" t="str">
            <v>中冶赛迪工程技术股份
有限公司</v>
          </cell>
          <cell r="F716" t="str">
            <v>台塑河静钢铁兴业责
任有限公司</v>
          </cell>
          <cell r="G716" t="str">
            <v>台塑炼铁非标设备
第三批</v>
          </cell>
          <cell r="H716">
            <v>2.5</v>
          </cell>
          <cell r="J716">
            <v>0</v>
          </cell>
          <cell r="K716" t="str">
            <v>文丽琴</v>
          </cell>
          <cell r="L716" t="str">
            <v>内部</v>
          </cell>
          <cell r="M716">
            <v>42797</v>
          </cell>
          <cell r="N716">
            <v>42797</v>
          </cell>
          <cell r="O716" t="str">
            <v>已交货</v>
          </cell>
          <cell r="P716" t="str">
            <v>发货款100%</v>
          </cell>
          <cell r="Q716">
            <v>2.5</v>
          </cell>
          <cell r="R716" t="str">
            <v>已完工</v>
          </cell>
          <cell r="S716" t="str">
            <v>是</v>
          </cell>
          <cell r="W716" t="str">
            <v>否</v>
          </cell>
          <cell r="Y716">
            <v>1</v>
          </cell>
          <cell r="Z716">
            <v>2.5</v>
          </cell>
          <cell r="AA716">
            <v>2.5</v>
          </cell>
          <cell r="AB716">
            <v>1</v>
          </cell>
          <cell r="AC716">
            <v>0</v>
          </cell>
        </row>
        <row r="717">
          <cell r="C717" t="str">
            <v>ZZ20160005-0</v>
          </cell>
          <cell r="D717" t="str">
            <v>11630050-ME-028-3</v>
          </cell>
          <cell r="E717" t="str">
            <v>中冶赛迪工程技术股份
有限公司</v>
          </cell>
          <cell r="F717" t="str">
            <v>台塑河静钢铁兴业责
任有限公司</v>
          </cell>
          <cell r="G717" t="str">
            <v>台塑炼铁非标设备第
三批</v>
          </cell>
          <cell r="H717">
            <v>3</v>
          </cell>
          <cell r="J717">
            <v>0</v>
          </cell>
          <cell r="K717" t="str">
            <v>文丽琴</v>
          </cell>
          <cell r="L717" t="str">
            <v>内部</v>
          </cell>
          <cell r="M717">
            <v>42797</v>
          </cell>
          <cell r="N717">
            <v>42797</v>
          </cell>
          <cell r="O717" t="str">
            <v>已交货</v>
          </cell>
          <cell r="P717" t="str">
            <v>发货款100%</v>
          </cell>
          <cell r="Q717">
            <v>3</v>
          </cell>
          <cell r="R717" t="str">
            <v>已完工</v>
          </cell>
          <cell r="S717" t="str">
            <v>是</v>
          </cell>
          <cell r="W717" t="str">
            <v>否</v>
          </cell>
          <cell r="Y717">
            <v>1</v>
          </cell>
          <cell r="Z717">
            <v>3</v>
          </cell>
          <cell r="AA717">
            <v>3</v>
          </cell>
          <cell r="AB717">
            <v>1</v>
          </cell>
          <cell r="AC717">
            <v>0</v>
          </cell>
        </row>
        <row r="718">
          <cell r="C718" t="str">
            <v>ZZ20160005-1</v>
          </cell>
          <cell r="D718" t="str">
            <v>11630050-ME-028-3</v>
          </cell>
          <cell r="E718" t="str">
            <v>中冶赛迪工程技术股份
有限公司</v>
          </cell>
          <cell r="F718" t="str">
            <v>台塑河静钢铁兴业责
任有限公司</v>
          </cell>
          <cell r="G718" t="str">
            <v>台塑炼铁非标设备
第三批</v>
          </cell>
          <cell r="H718">
            <v>4</v>
          </cell>
          <cell r="J718">
            <v>0</v>
          </cell>
          <cell r="K718" t="str">
            <v>文丽琴</v>
          </cell>
          <cell r="L718" t="str">
            <v>内部</v>
          </cell>
          <cell r="M718">
            <v>42797</v>
          </cell>
          <cell r="N718">
            <v>42797</v>
          </cell>
          <cell r="O718" t="str">
            <v>已交货</v>
          </cell>
          <cell r="P718" t="str">
            <v>发货款100%</v>
          </cell>
          <cell r="Q718">
            <v>4</v>
          </cell>
          <cell r="R718" t="str">
            <v>已完工</v>
          </cell>
          <cell r="S718" t="str">
            <v>是</v>
          </cell>
          <cell r="W718" t="str">
            <v>否</v>
          </cell>
          <cell r="Y718">
            <v>1</v>
          </cell>
          <cell r="Z718">
            <v>4</v>
          </cell>
          <cell r="AA718">
            <v>4</v>
          </cell>
          <cell r="AB718">
            <v>1</v>
          </cell>
          <cell r="AC718">
            <v>0</v>
          </cell>
        </row>
        <row r="719">
          <cell r="C719" t="str">
            <v>GH20160031-0</v>
          </cell>
          <cell r="D719" t="str">
            <v>11630050-ME-028-3</v>
          </cell>
          <cell r="E719" t="str">
            <v>中冶赛迪工程技术股份
有限公司</v>
          </cell>
          <cell r="F719" t="str">
            <v>台塑河静钢铁兴业责
任有限公司</v>
          </cell>
          <cell r="G719" t="str">
            <v>台塑炼铁非标设备第
三批</v>
          </cell>
          <cell r="H719">
            <v>2.2000000000000002</v>
          </cell>
          <cell r="J719">
            <v>0</v>
          </cell>
          <cell r="K719" t="str">
            <v>文丽琴</v>
          </cell>
          <cell r="L719" t="str">
            <v>内部</v>
          </cell>
          <cell r="M719">
            <v>42797</v>
          </cell>
          <cell r="N719">
            <v>42797</v>
          </cell>
          <cell r="O719" t="str">
            <v>已交货</v>
          </cell>
          <cell r="P719" t="str">
            <v>发货款100%</v>
          </cell>
          <cell r="Q719">
            <v>2.2000000000000002</v>
          </cell>
          <cell r="R719" t="str">
            <v>已完工</v>
          </cell>
          <cell r="S719" t="str">
            <v>是</v>
          </cell>
          <cell r="W719" t="str">
            <v>否</v>
          </cell>
          <cell r="Y719">
            <v>1</v>
          </cell>
          <cell r="Z719">
            <v>2.2000000000000002</v>
          </cell>
          <cell r="AA719">
            <v>2.2000000000000002</v>
          </cell>
          <cell r="AB719">
            <v>1</v>
          </cell>
          <cell r="AC719">
            <v>0</v>
          </cell>
        </row>
        <row r="720">
          <cell r="C720" t="str">
            <v>GH20160031-1</v>
          </cell>
          <cell r="D720" t="str">
            <v>11630050-ME-028-3</v>
          </cell>
          <cell r="E720" t="str">
            <v>中冶赛迪工程技术股份
有限公司</v>
          </cell>
          <cell r="F720" t="str">
            <v>台塑河静钢铁兴业责
任有限公司</v>
          </cell>
          <cell r="G720" t="str">
            <v>台塑炼铁非标设备第三批</v>
          </cell>
          <cell r="H720">
            <v>2.37</v>
          </cell>
          <cell r="J720">
            <v>0</v>
          </cell>
          <cell r="K720" t="str">
            <v>文丽琴</v>
          </cell>
          <cell r="L720" t="str">
            <v>内部</v>
          </cell>
          <cell r="M720">
            <v>42797</v>
          </cell>
          <cell r="N720">
            <v>42797</v>
          </cell>
          <cell r="O720" t="str">
            <v>已交货</v>
          </cell>
          <cell r="P720" t="str">
            <v>发货款100%</v>
          </cell>
          <cell r="Q720">
            <v>2.37</v>
          </cell>
          <cell r="R720" t="str">
            <v>已完工</v>
          </cell>
          <cell r="S720" t="str">
            <v>是</v>
          </cell>
          <cell r="W720" t="str">
            <v>否</v>
          </cell>
          <cell r="Y720">
            <v>1</v>
          </cell>
          <cell r="Z720">
            <v>2.37</v>
          </cell>
          <cell r="AA720">
            <v>2.37</v>
          </cell>
          <cell r="AB720">
            <v>1</v>
          </cell>
          <cell r="AC720">
            <v>0</v>
          </cell>
        </row>
        <row r="721">
          <cell r="C721" t="str">
            <v>ZZ20150055-0</v>
          </cell>
          <cell r="D721" t="str">
            <v>11630050-ME-028-3</v>
          </cell>
          <cell r="E721" t="str">
            <v>中冶赛迪工程技术股份
有限公司</v>
          </cell>
          <cell r="F721" t="str">
            <v>台塑河静钢铁兴业责
任有限公司</v>
          </cell>
          <cell r="G721" t="str">
            <v>台塑1#、2#高炉项目：
台塑冷却壁安装附件差缺件—定位销1</v>
          </cell>
          <cell r="H721">
            <v>1.5</v>
          </cell>
          <cell r="J721">
            <v>0</v>
          </cell>
          <cell r="K721" t="str">
            <v>文丽琴</v>
          </cell>
          <cell r="L721" t="str">
            <v>内部</v>
          </cell>
          <cell r="M721">
            <v>42797</v>
          </cell>
          <cell r="N721">
            <v>42797</v>
          </cell>
          <cell r="O721" t="str">
            <v>已交货</v>
          </cell>
          <cell r="P721" t="str">
            <v>发货款100%</v>
          </cell>
          <cell r="Q721">
            <v>1.5</v>
          </cell>
          <cell r="R721" t="str">
            <v>已完工</v>
          </cell>
          <cell r="S721" t="str">
            <v>是</v>
          </cell>
          <cell r="W721" t="str">
            <v>否</v>
          </cell>
          <cell r="Y721">
            <v>1</v>
          </cell>
          <cell r="Z721">
            <v>1.5</v>
          </cell>
          <cell r="AA721">
            <v>1.5</v>
          </cell>
          <cell r="AB721">
            <v>1</v>
          </cell>
          <cell r="AC721">
            <v>0</v>
          </cell>
        </row>
        <row r="722">
          <cell r="C722" t="str">
            <v>GH20170052-0</v>
          </cell>
          <cell r="D722" t="str">
            <v>46720038-ME-001-0</v>
          </cell>
          <cell r="E722" t="str">
            <v>中冶赛迪上海工程技术
有限公司</v>
          </cell>
          <cell r="F722" t="str">
            <v>联合钢铁（大马）集
团公司Alliance Steel(M)Sdn Bhd</v>
          </cell>
          <cell r="G722" t="str">
            <v>关丹轧钢高线及棒材
项目设备供货</v>
          </cell>
          <cell r="H722">
            <v>3349.45</v>
          </cell>
          <cell r="J722">
            <v>0</v>
          </cell>
          <cell r="K722" t="str">
            <v>文丽琴</v>
          </cell>
          <cell r="L722" t="str">
            <v>内部</v>
          </cell>
          <cell r="M722">
            <v>42810</v>
          </cell>
          <cell r="N722">
            <v>42810</v>
          </cell>
          <cell r="O722" t="str">
            <v>2017.6.15-2017.8.30</v>
          </cell>
          <cell r="P722" t="str">
            <v>预付款10%，进度款10%，提货款20%，报关款10%，到货款10%，调试款10%，投产款20%，质保10%</v>
          </cell>
          <cell r="Q722">
            <v>3349.45</v>
          </cell>
          <cell r="R722" t="str">
            <v>已完工</v>
          </cell>
          <cell r="S722" t="str">
            <v>是</v>
          </cell>
          <cell r="W722" t="str">
            <v>否</v>
          </cell>
          <cell r="Y722">
            <v>1</v>
          </cell>
          <cell r="Z722">
            <v>3349.45</v>
          </cell>
          <cell r="AA722">
            <v>3349.45</v>
          </cell>
          <cell r="AB722">
            <v>1</v>
          </cell>
          <cell r="AC722">
            <v>0</v>
          </cell>
        </row>
        <row r="723">
          <cell r="C723" t="str">
            <v>GH20170052-1</v>
          </cell>
          <cell r="D723" t="str">
            <v>46720038-ME-001-0</v>
          </cell>
          <cell r="E723" t="str">
            <v>中冶赛迪上海工程技术
有限公司</v>
          </cell>
          <cell r="F723" t="str">
            <v>联合钢铁（大马）集
团公司Alliance Steel(M)Sdn Bhd</v>
          </cell>
          <cell r="G723" t="str">
            <v>关丹轧钢高线及棒材
项目设备供货（第二批）</v>
          </cell>
          <cell r="H723">
            <v>3756.23</v>
          </cell>
          <cell r="J723">
            <v>0</v>
          </cell>
          <cell r="K723" t="str">
            <v>文丽琴</v>
          </cell>
          <cell r="L723" t="str">
            <v>内部</v>
          </cell>
          <cell r="M723">
            <v>42810</v>
          </cell>
          <cell r="N723">
            <v>42810</v>
          </cell>
          <cell r="O723" t="str">
            <v>2017.6.15-2017.8.30</v>
          </cell>
          <cell r="P723" t="str">
            <v>预付款10%，进度款10%，提货款20%，报关款10%，到货款10%，调试款10%，投产款20%，质保10%</v>
          </cell>
          <cell r="Q723">
            <v>3756.23</v>
          </cell>
          <cell r="R723" t="str">
            <v>已完工</v>
          </cell>
          <cell r="S723" t="str">
            <v>是</v>
          </cell>
          <cell r="W723" t="str">
            <v>否</v>
          </cell>
          <cell r="Y723">
            <v>1</v>
          </cell>
          <cell r="Z723">
            <v>3756.23</v>
          </cell>
          <cell r="AA723">
            <v>3756.23</v>
          </cell>
          <cell r="AB723">
            <v>1</v>
          </cell>
          <cell r="AC723">
            <v>0</v>
          </cell>
        </row>
        <row r="724">
          <cell r="C724" t="str">
            <v>GH20170056-0</v>
          </cell>
          <cell r="D724" t="str">
            <v>21950015-ME-001-0</v>
          </cell>
          <cell r="E724" t="str">
            <v>中冶赛迪上海工程技术
有限公司</v>
          </cell>
          <cell r="F724" t="str">
            <v>扬州恒润海洋重工有限公司</v>
          </cell>
          <cell r="G724" t="str">
            <v>扬州恒润板坯连铸设备</v>
          </cell>
          <cell r="H724">
            <v>1654.4033999999999</v>
          </cell>
          <cell r="J724">
            <v>0</v>
          </cell>
          <cell r="K724" t="str">
            <v>文丽琴</v>
          </cell>
          <cell r="L724" t="str">
            <v>内部</v>
          </cell>
          <cell r="M724">
            <v>42808</v>
          </cell>
          <cell r="N724">
            <v>42808</v>
          </cell>
          <cell r="O724">
            <v>42946</v>
          </cell>
          <cell r="P724" t="str">
            <v>预付165万，进度330万，到货330万，冷调330万，功能考核333.9631万，质保165.4403万</v>
          </cell>
          <cell r="Q724">
            <v>1654.4033999999999</v>
          </cell>
          <cell r="R724" t="str">
            <v>已完工</v>
          </cell>
          <cell r="S724" t="str">
            <v>是</v>
          </cell>
          <cell r="U724">
            <v>43130</v>
          </cell>
          <cell r="W724" t="str">
            <v>否</v>
          </cell>
          <cell r="Y724">
            <v>1</v>
          </cell>
          <cell r="Z724">
            <v>1654.4033999999999</v>
          </cell>
          <cell r="AA724">
            <v>1654.4033999999999</v>
          </cell>
          <cell r="AB724">
            <v>1</v>
          </cell>
          <cell r="AC724">
            <v>0</v>
          </cell>
        </row>
        <row r="725">
          <cell r="C725" t="str">
            <v>GH20170067-0</v>
          </cell>
          <cell r="E725" t="str">
            <v>中冶赛迪集团英国分公司(CISDI UK Ltd.)</v>
          </cell>
          <cell r="F725" t="str">
            <v>TATA集团NatSteel公司</v>
          </cell>
          <cell r="G725" t="str">
            <v>TATA-UK塔尔伯特轧机弯
辊备件</v>
          </cell>
          <cell r="H725">
            <v>98.289299999999997</v>
          </cell>
          <cell r="J725">
            <v>0</v>
          </cell>
          <cell r="K725" t="str">
            <v>周磊</v>
          </cell>
          <cell r="L725" t="str">
            <v>内部</v>
          </cell>
          <cell r="M725">
            <v>42811</v>
          </cell>
          <cell r="N725">
            <v>42811</v>
          </cell>
          <cell r="O725">
            <v>42986</v>
          </cell>
          <cell r="P725" t="str">
            <v>进度款15%，到货款85%</v>
          </cell>
          <cell r="Q725">
            <v>0</v>
          </cell>
          <cell r="R725" t="str">
            <v>已完工</v>
          </cell>
          <cell r="S725" t="str">
            <v>是</v>
          </cell>
          <cell r="W725" t="str">
            <v>否</v>
          </cell>
          <cell r="Y725">
            <v>1</v>
          </cell>
          <cell r="Z725">
            <v>98.289299999999997</v>
          </cell>
          <cell r="AA725">
            <v>98.289299999999997</v>
          </cell>
          <cell r="AB725">
            <v>1</v>
          </cell>
          <cell r="AC725">
            <v>0</v>
          </cell>
        </row>
        <row r="726">
          <cell r="C726" t="str">
            <v>GH20170059-0</v>
          </cell>
          <cell r="D726" t="str">
            <v>46720040-ME-005-0</v>
          </cell>
          <cell r="E726" t="str">
            <v>中冶赛迪上海工程技术
有限公司</v>
          </cell>
          <cell r="F726" t="str">
            <v>联合钢铁（大马）集
团公司ASSB</v>
          </cell>
          <cell r="G726" t="str">
            <v>关丹方坯及矩形坯连
铸机项目部分设备</v>
          </cell>
          <cell r="H726">
            <v>3534.6013560000001</v>
          </cell>
          <cell r="J726">
            <v>0</v>
          </cell>
          <cell r="K726" t="str">
            <v>文丽琴</v>
          </cell>
          <cell r="L726" t="str">
            <v>内部</v>
          </cell>
          <cell r="M726">
            <v>42810</v>
          </cell>
          <cell r="N726">
            <v>42810</v>
          </cell>
          <cell r="O726">
            <v>42946</v>
          </cell>
          <cell r="P726" t="str">
            <v>预付350万，进度350万，进度710万，进度350万，到货355万，到货360万，到货705万，质保354.601356万</v>
          </cell>
          <cell r="Q726">
            <v>0</v>
          </cell>
          <cell r="R726" t="str">
            <v>已完工</v>
          </cell>
          <cell r="S726" t="str">
            <v>是</v>
          </cell>
          <cell r="W726" t="str">
            <v>否</v>
          </cell>
          <cell r="Y726">
            <v>1</v>
          </cell>
          <cell r="Z726">
            <v>3534.6013560000001</v>
          </cell>
          <cell r="AA726">
            <v>3534.6013560000001</v>
          </cell>
          <cell r="AB726">
            <v>1</v>
          </cell>
          <cell r="AC726">
            <v>0</v>
          </cell>
        </row>
        <row r="727">
          <cell r="C727" t="str">
            <v>CT20170057-0</v>
          </cell>
          <cell r="E727" t="str">
            <v>中冶赛迪工程技术股份
有限公司</v>
          </cell>
          <cell r="F727" t="str">
            <v>秦皇岛宏兴钢铁有限
公司</v>
          </cell>
          <cell r="G727" t="str">
            <v>秦皇岛宏兴减速机17046</v>
          </cell>
          <cell r="H727">
            <v>9.8000000000000007</v>
          </cell>
          <cell r="J727">
            <v>0</v>
          </cell>
          <cell r="K727" t="str">
            <v>王力</v>
          </cell>
          <cell r="L727" t="str">
            <v>内部</v>
          </cell>
          <cell r="M727">
            <v>42741</v>
          </cell>
          <cell r="N727">
            <v>42741</v>
          </cell>
          <cell r="O727">
            <v>42830</v>
          </cell>
          <cell r="P727" t="str">
            <v>100%发货款</v>
          </cell>
          <cell r="Q727">
            <v>9.8000000000000007</v>
          </cell>
          <cell r="R727" t="str">
            <v>已完工</v>
          </cell>
          <cell r="S727" t="str">
            <v>是</v>
          </cell>
          <cell r="W727" t="str">
            <v>否</v>
          </cell>
          <cell r="Y727">
            <v>1</v>
          </cell>
          <cell r="Z727">
            <v>9.8000000000000007</v>
          </cell>
          <cell r="AA727">
            <v>9.8000000000000007</v>
          </cell>
          <cell r="AB727">
            <v>1</v>
          </cell>
          <cell r="AC727">
            <v>0</v>
          </cell>
        </row>
        <row r="728">
          <cell r="C728" t="str">
            <v>GH20170055-0</v>
          </cell>
          <cell r="D728" t="str">
            <v>46720040-ME-101-0</v>
          </cell>
          <cell r="E728" t="str">
            <v>中冶赛迪上海工程技术
有限公司</v>
          </cell>
          <cell r="F728" t="str">
            <v>联合钢铁（大马）集
团公司ASSB</v>
          </cell>
          <cell r="G728" t="str">
            <v>关丹炼钢工程转炉系
统设备供货</v>
          </cell>
          <cell r="H728">
            <v>2467.6469999999999</v>
          </cell>
          <cell r="J728">
            <v>0</v>
          </cell>
          <cell r="K728" t="str">
            <v>文丽琴</v>
          </cell>
          <cell r="L728" t="str">
            <v>内部</v>
          </cell>
          <cell r="M728">
            <v>42817</v>
          </cell>
          <cell r="N728">
            <v>42817</v>
          </cell>
          <cell r="O728">
            <v>42946</v>
          </cell>
          <cell r="P728" t="str">
            <v>预付245万，进度款245万，进度款500万，进度款245万，到货款245万，到货款245万，到货款500万元，质保242.647万</v>
          </cell>
          <cell r="Q728">
            <v>2467.6469999999999</v>
          </cell>
          <cell r="R728" t="str">
            <v>已完工</v>
          </cell>
          <cell r="S728" t="str">
            <v>是</v>
          </cell>
          <cell r="W728" t="str">
            <v>否</v>
          </cell>
          <cell r="Y728">
            <v>1</v>
          </cell>
          <cell r="Z728">
            <v>2467.6469999999999</v>
          </cell>
          <cell r="AA728">
            <v>2467.6469999999999</v>
          </cell>
          <cell r="AB728">
            <v>1</v>
          </cell>
          <cell r="AC728">
            <v>0</v>
          </cell>
        </row>
        <row r="729">
          <cell r="C729" t="str">
            <v>GH20170072-0</v>
          </cell>
          <cell r="D729" t="str">
            <v>81080037-ME-010-0</v>
          </cell>
          <cell r="E729" t="str">
            <v>中冶赛迪工程技术股份
有限公司</v>
          </cell>
          <cell r="F729" t="str">
            <v>巴西CSN公司</v>
          </cell>
          <cell r="G729" t="str">
            <v>巴西CSN长材轧钢风冷
线从动辊备件</v>
          </cell>
          <cell r="H729">
            <v>12.4488</v>
          </cell>
          <cell r="J729">
            <v>0</v>
          </cell>
          <cell r="K729" t="str">
            <v>胡迎春</v>
          </cell>
          <cell r="L729" t="str">
            <v>内部</v>
          </cell>
          <cell r="M729">
            <v>42816</v>
          </cell>
          <cell r="N729">
            <v>42816</v>
          </cell>
          <cell r="O729">
            <v>42917</v>
          </cell>
          <cell r="P729" t="str">
            <v>预付款30%，到货款60%，质保10%</v>
          </cell>
          <cell r="Q729">
            <v>12.4488</v>
          </cell>
          <cell r="R729" t="str">
            <v>已完工</v>
          </cell>
          <cell r="S729" t="str">
            <v>是</v>
          </cell>
          <cell r="W729" t="str">
            <v>否</v>
          </cell>
          <cell r="Y729">
            <v>1</v>
          </cell>
          <cell r="Z729">
            <v>12.4488</v>
          </cell>
          <cell r="AA729">
            <v>12.4488</v>
          </cell>
          <cell r="AB729">
            <v>1</v>
          </cell>
          <cell r="AC729">
            <v>0</v>
          </cell>
        </row>
        <row r="730">
          <cell r="C730" t="str">
            <v>GH20170061-0</v>
          </cell>
          <cell r="D730" t="str">
            <v>00680085-ME-002-0</v>
          </cell>
          <cell r="E730" t="str">
            <v>中冶赛迪工程技术股份
有限公司</v>
          </cell>
          <cell r="F730" t="str">
            <v>五矿营口中板有限责
任公司</v>
          </cell>
          <cell r="G730" t="str">
            <v>营口中板一号高炉冷却
壁改薄炉衬总包项目</v>
          </cell>
          <cell r="H730">
            <v>25.6</v>
          </cell>
          <cell r="J730">
            <v>0</v>
          </cell>
          <cell r="K730" t="str">
            <v>文丽琴</v>
          </cell>
          <cell r="L730" t="str">
            <v>内部</v>
          </cell>
          <cell r="M730">
            <v>42821</v>
          </cell>
          <cell r="N730">
            <v>42821</v>
          </cell>
          <cell r="O730">
            <v>42845</v>
          </cell>
          <cell r="P730" t="str">
            <v>预付款10%，进度款20%，到货款40%，投产款20%，质保10%</v>
          </cell>
          <cell r="Q730">
            <v>25.6</v>
          </cell>
          <cell r="R730" t="str">
            <v>已完工</v>
          </cell>
          <cell r="S730" t="str">
            <v>是</v>
          </cell>
          <cell r="W730" t="str">
            <v>否</v>
          </cell>
          <cell r="Y730">
            <v>1</v>
          </cell>
          <cell r="Z730">
            <v>25.6</v>
          </cell>
          <cell r="AA730">
            <v>25.6</v>
          </cell>
          <cell r="AB730">
            <v>1</v>
          </cell>
          <cell r="AC730">
            <v>0</v>
          </cell>
        </row>
        <row r="731">
          <cell r="C731" t="str">
            <v>GH20170064-0</v>
          </cell>
          <cell r="E731" t="str">
            <v>中冶赛迪集团英国分公
司(CISDI UK Ltd.)</v>
          </cell>
          <cell r="F731" t="str">
            <v>Bromford钢铁公司</v>
          </cell>
          <cell r="G731" t="str">
            <v>BISDrgs轧机备件</v>
          </cell>
          <cell r="H731">
            <v>23.4681</v>
          </cell>
          <cell r="J731">
            <v>0</v>
          </cell>
          <cell r="K731" t="str">
            <v>周磊</v>
          </cell>
          <cell r="L731" t="str">
            <v>内部</v>
          </cell>
          <cell r="M731">
            <v>42804</v>
          </cell>
          <cell r="N731">
            <v>42804</v>
          </cell>
          <cell r="O731">
            <v>42962</v>
          </cell>
          <cell r="P731" t="str">
            <v>到货款100%</v>
          </cell>
          <cell r="Q731">
            <v>0</v>
          </cell>
          <cell r="R731" t="str">
            <v>已完工</v>
          </cell>
          <cell r="S731" t="str">
            <v>是</v>
          </cell>
          <cell r="W731" t="str">
            <v>否</v>
          </cell>
          <cell r="Y731">
            <v>1</v>
          </cell>
          <cell r="Z731">
            <v>23.4681</v>
          </cell>
          <cell r="AA731">
            <v>23.4681</v>
          </cell>
          <cell r="AB731">
            <v>1</v>
          </cell>
          <cell r="AC731">
            <v>0</v>
          </cell>
        </row>
        <row r="732">
          <cell r="C732" t="str">
            <v>GH20170060-0</v>
          </cell>
          <cell r="D732" t="str">
            <v>46720037-ME-032-0</v>
          </cell>
          <cell r="E732" t="str">
            <v>中冶赛迪上海工程技术
有限公司</v>
          </cell>
          <cell r="F732" t="str">
            <v>关丹钢厂</v>
          </cell>
          <cell r="G732" t="str">
            <v>关丹炼铁设备供货</v>
          </cell>
          <cell r="H732">
            <v>998.9</v>
          </cell>
          <cell r="J732">
            <v>0</v>
          </cell>
          <cell r="K732" t="str">
            <v>文丽琴</v>
          </cell>
          <cell r="L732" t="str">
            <v>内部</v>
          </cell>
          <cell r="M732">
            <v>42831</v>
          </cell>
          <cell r="N732">
            <v>42831</v>
          </cell>
          <cell r="O732" t="str">
            <v>2017.7.10-9.10</v>
          </cell>
          <cell r="P732" t="str">
            <v>预付款25%；进度款15%；进度款10%；进度款10%；到货款10%；调试款10%；调试款10%；质保金10%</v>
          </cell>
          <cell r="Q732">
            <v>998.9</v>
          </cell>
          <cell r="R732" t="str">
            <v>已完工</v>
          </cell>
          <cell r="S732" t="str">
            <v>是</v>
          </cell>
          <cell r="W732" t="str">
            <v>否</v>
          </cell>
          <cell r="Y732">
            <v>1</v>
          </cell>
          <cell r="Z732">
            <v>998.9</v>
          </cell>
          <cell r="AA732">
            <v>998.9</v>
          </cell>
          <cell r="AB732">
            <v>1</v>
          </cell>
          <cell r="AC732">
            <v>0</v>
          </cell>
        </row>
        <row r="733">
          <cell r="C733" t="str">
            <v>GH20160020-1</v>
          </cell>
          <cell r="D733" t="str">
            <v>40560019-ME-03-0</v>
          </cell>
          <cell r="E733" t="str">
            <v>中冶赛迪工程技术股份
有限公司</v>
          </cell>
          <cell r="F733" t="str">
            <v>秦皇岛宏兴钢铁有限
公司</v>
          </cell>
          <cell r="G733" t="str">
            <v>秦皇岛宏兴钢铁4机4
流扁坯连铸机设备成套项目</v>
          </cell>
          <cell r="H733">
            <v>687.97170000000006</v>
          </cell>
          <cell r="J733">
            <v>0</v>
          </cell>
          <cell r="K733" t="str">
            <v>文丽琴</v>
          </cell>
          <cell r="L733" t="str">
            <v>内部</v>
          </cell>
          <cell r="M733">
            <v>42836</v>
          </cell>
          <cell r="N733">
            <v>42836</v>
          </cell>
          <cell r="O733">
            <v>42931</v>
          </cell>
          <cell r="P733" t="str">
            <v>预付款65万，进度款140万，到货款210万，考核款204.17453万，质保金68.79717万</v>
          </cell>
          <cell r="Q733">
            <v>687.97170000000006</v>
          </cell>
          <cell r="R733" t="str">
            <v>已完工</v>
          </cell>
          <cell r="S733" t="str">
            <v>是</v>
          </cell>
          <cell r="W733" t="str">
            <v>否</v>
          </cell>
          <cell r="Y733">
            <v>1</v>
          </cell>
          <cell r="Z733">
            <v>687.97170000000006</v>
          </cell>
          <cell r="AA733">
            <v>687.97170000000006</v>
          </cell>
          <cell r="AB733">
            <v>1</v>
          </cell>
          <cell r="AC733">
            <v>0</v>
          </cell>
        </row>
        <row r="734">
          <cell r="C734" t="str">
            <v>GH20170073-0</v>
          </cell>
          <cell r="D734" t="str">
            <v>90150341-KJ-003-0、52420003-ME-001-0</v>
          </cell>
          <cell r="E734" t="str">
            <v>中冶赛迪工程技术股份
有限公司</v>
          </cell>
          <cell r="F734" t="str">
            <v>成都冶金实验厂</v>
          </cell>
          <cell r="G734" t="str">
            <v>炼钢电弧炉专项*成实
电炉废钢预热成套</v>
          </cell>
          <cell r="H734">
            <v>325.55520000000001</v>
          </cell>
          <cell r="J734">
            <v>0</v>
          </cell>
          <cell r="K734" t="str">
            <v>易志群</v>
          </cell>
          <cell r="L734" t="str">
            <v>内部</v>
          </cell>
          <cell r="M734">
            <v>42830</v>
          </cell>
          <cell r="N734">
            <v>42830</v>
          </cell>
          <cell r="O734">
            <v>42916</v>
          </cell>
          <cell r="P734" t="str">
            <v>预付款30%，到货款30%，调试款30%，质保金10%</v>
          </cell>
          <cell r="Q734">
            <v>425.4</v>
          </cell>
          <cell r="R734" t="str">
            <v>已完工</v>
          </cell>
          <cell r="S734" t="str">
            <v>是</v>
          </cell>
          <cell r="T734">
            <v>43130</v>
          </cell>
          <cell r="W734" t="str">
            <v>是</v>
          </cell>
          <cell r="X734" t="str">
            <v>完成</v>
          </cell>
          <cell r="Y734">
            <v>1</v>
          </cell>
          <cell r="Z734">
            <v>325.55520000000001</v>
          </cell>
          <cell r="AA734">
            <v>325.55520000000001</v>
          </cell>
          <cell r="AB734">
            <v>1</v>
          </cell>
          <cell r="AC734">
            <v>0</v>
          </cell>
        </row>
        <row r="735">
          <cell r="C735" t="str">
            <v>GH20170076-0</v>
          </cell>
          <cell r="D735" t="str">
            <v>01140213-ME-005-0</v>
          </cell>
          <cell r="E735" t="str">
            <v>中冶赛迪工程技术股份
有限公司</v>
          </cell>
          <cell r="F735" t="str">
            <v>日照钢铁控股集团有
限公司</v>
          </cell>
          <cell r="G735" t="str">
            <v>日钢新建4#ESP项目液压润滑设备</v>
          </cell>
          <cell r="H735">
            <v>1579.9680000000001</v>
          </cell>
          <cell r="J735">
            <v>0</v>
          </cell>
          <cell r="K735" t="str">
            <v>文丽琴</v>
          </cell>
          <cell r="L735" t="str">
            <v>内部</v>
          </cell>
          <cell r="M735">
            <v>42832</v>
          </cell>
          <cell r="N735">
            <v>42832</v>
          </cell>
          <cell r="O735">
            <v>43008</v>
          </cell>
          <cell r="P735" t="str">
            <v>预付款155万，进度款315万，提货款637万，投产款155万，质保金157.96万</v>
          </cell>
          <cell r="Q735">
            <v>1579.9680000000001</v>
          </cell>
          <cell r="R735" t="str">
            <v>已完工</v>
          </cell>
          <cell r="S735" t="str">
            <v>是</v>
          </cell>
          <cell r="T735">
            <v>43009</v>
          </cell>
          <cell r="W735" t="str">
            <v>否</v>
          </cell>
          <cell r="Y735">
            <v>1</v>
          </cell>
          <cell r="Z735">
            <v>1579.9680000000001</v>
          </cell>
          <cell r="AA735">
            <v>1579.9680000000001</v>
          </cell>
          <cell r="AB735">
            <v>1</v>
          </cell>
          <cell r="AC735">
            <v>0</v>
          </cell>
        </row>
        <row r="736">
          <cell r="C736" t="str">
            <v>GH20160022-1</v>
          </cell>
          <cell r="D736" t="str">
            <v>41940012-ME-036-1</v>
          </cell>
          <cell r="E736" t="str">
            <v>中冶赛迪工程技术股份
有限公司</v>
          </cell>
          <cell r="F736" t="str">
            <v>河北东海特钢集团有限公司</v>
          </cell>
          <cell r="G736" t="str">
            <v>东海3#板坯连铸改造增补项目</v>
          </cell>
          <cell r="H736">
            <v>5.9997600000000002</v>
          </cell>
          <cell r="J736">
            <v>0</v>
          </cell>
          <cell r="K736" t="str">
            <v>赵庭昊</v>
          </cell>
          <cell r="L736" t="str">
            <v>内部</v>
          </cell>
          <cell r="M736">
            <v>42837</v>
          </cell>
          <cell r="N736">
            <v>42837</v>
          </cell>
          <cell r="O736">
            <v>42825</v>
          </cell>
          <cell r="P736" t="str">
            <v>100%发货款</v>
          </cell>
          <cell r="Q736">
            <v>5.9997600000000002</v>
          </cell>
          <cell r="R736" t="str">
            <v>已完工</v>
          </cell>
          <cell r="S736" t="str">
            <v>是</v>
          </cell>
          <cell r="W736" t="str">
            <v>否</v>
          </cell>
          <cell r="Y736">
            <v>1</v>
          </cell>
          <cell r="Z736">
            <v>5.9997600000000002</v>
          </cell>
          <cell r="AA736">
            <v>5.9997600000000002</v>
          </cell>
          <cell r="AB736">
            <v>1</v>
          </cell>
          <cell r="AC736">
            <v>0</v>
          </cell>
        </row>
        <row r="737">
          <cell r="C737" t="str">
            <v>GH20170059-1</v>
          </cell>
          <cell r="D737" t="str">
            <v>46720040-ME-035-0</v>
          </cell>
          <cell r="E737" t="str">
            <v>中冶赛迪上海工程技术有限公司</v>
          </cell>
          <cell r="F737" t="str">
            <v>联合钢铁（大马）集
团公司ASSB</v>
          </cell>
          <cell r="G737" t="str">
            <v>关丹方坯及矩形坯连
铸机项目部分设备供货</v>
          </cell>
          <cell r="H737">
            <v>49.619700000000002</v>
          </cell>
          <cell r="J737">
            <v>0</v>
          </cell>
          <cell r="K737" t="str">
            <v>文丽琴</v>
          </cell>
          <cell r="L737" t="str">
            <v>内部</v>
          </cell>
          <cell r="M737">
            <v>42836</v>
          </cell>
          <cell r="N737">
            <v>42836</v>
          </cell>
          <cell r="O737">
            <v>42946</v>
          </cell>
          <cell r="P737" t="str">
            <v>预付款4.96197万，进度款4.96197万，进度款9.92394万，进度款4.96197万，到货4.96197万，到货4.96197万，到货9.92394万，质保4.96197万</v>
          </cell>
          <cell r="Q737">
            <v>49.619700000000002</v>
          </cell>
          <cell r="R737" t="str">
            <v>已完工</v>
          </cell>
          <cell r="S737" t="str">
            <v>是</v>
          </cell>
          <cell r="T737">
            <v>43009</v>
          </cell>
          <cell r="W737" t="str">
            <v>否</v>
          </cell>
          <cell r="Y737">
            <v>1</v>
          </cell>
          <cell r="Z737">
            <v>49.619700000000002</v>
          </cell>
          <cell r="AA737">
            <v>49.619700000000002</v>
          </cell>
          <cell r="AB737">
            <v>1</v>
          </cell>
          <cell r="AC737">
            <v>0</v>
          </cell>
        </row>
        <row r="738">
          <cell r="C738" t="str">
            <v>KJ20170002-0</v>
          </cell>
          <cell r="D738" t="str">
            <v>90270344-KJ-007-0</v>
          </cell>
          <cell r="E738" t="str">
            <v>中冶赛迪技术研究中心
有限公司</v>
          </cell>
          <cell r="F738" t="str">
            <v>中冶赛迪技术研究中心有限公司</v>
          </cell>
          <cell r="G738" t="str">
            <v>研发-重钢焦化废水处理</v>
          </cell>
          <cell r="H738">
            <v>96</v>
          </cell>
          <cell r="J738">
            <v>0</v>
          </cell>
          <cell r="K738" t="str">
            <v>胡迎春</v>
          </cell>
          <cell r="L738" t="str">
            <v>内部</v>
          </cell>
          <cell r="M738">
            <v>42859</v>
          </cell>
          <cell r="N738">
            <v>42859</v>
          </cell>
          <cell r="O738">
            <v>42875</v>
          </cell>
          <cell r="P738" t="str">
            <v>预付款30%，进度款60%，质保10%</v>
          </cell>
          <cell r="Q738">
            <v>96</v>
          </cell>
          <cell r="R738" t="str">
            <v>已完工</v>
          </cell>
          <cell r="S738" t="str">
            <v>是</v>
          </cell>
          <cell r="W738" t="str">
            <v>否</v>
          </cell>
          <cell r="Y738">
            <v>1</v>
          </cell>
          <cell r="Z738">
            <v>96</v>
          </cell>
          <cell r="AA738">
            <v>96</v>
          </cell>
          <cell r="AB738">
            <v>1</v>
          </cell>
          <cell r="AC738">
            <v>0</v>
          </cell>
        </row>
        <row r="739">
          <cell r="C739" t="str">
            <v>GH20170060-1</v>
          </cell>
          <cell r="D739" t="str">
            <v>46720037-ME-032-1</v>
          </cell>
          <cell r="E739" t="str">
            <v>中冶赛迪上海工程技术
有限公司</v>
          </cell>
          <cell r="F739" t="str">
            <v>关丹钢厂</v>
          </cell>
          <cell r="G739" t="str">
            <v>关丹钢厂炼铁成套设备第二批</v>
          </cell>
          <cell r="H739">
            <v>728.45500000000004</v>
          </cell>
          <cell r="J739">
            <v>0</v>
          </cell>
          <cell r="K739" t="str">
            <v>文丽琴</v>
          </cell>
          <cell r="L739" t="str">
            <v>内部</v>
          </cell>
          <cell r="M739">
            <v>42858</v>
          </cell>
          <cell r="N739">
            <v>42858</v>
          </cell>
          <cell r="O739">
            <v>42988</v>
          </cell>
          <cell r="P739" t="str">
            <v>预付款25%；进度款15%；进度款10%；进度款10%；到货款10%；调试款10%；调试款10%；质保金10%</v>
          </cell>
          <cell r="Q739">
            <v>728.45500000000004</v>
          </cell>
          <cell r="R739" t="str">
            <v>已完工</v>
          </cell>
          <cell r="S739" t="str">
            <v>是</v>
          </cell>
          <cell r="T739">
            <v>42948</v>
          </cell>
          <cell r="W739" t="str">
            <v>否</v>
          </cell>
          <cell r="Y739">
            <v>1</v>
          </cell>
          <cell r="Z739">
            <v>728.45500000000004</v>
          </cell>
          <cell r="AA739">
            <v>728.45500000000004</v>
          </cell>
          <cell r="AB739">
            <v>1</v>
          </cell>
          <cell r="AC739">
            <v>0</v>
          </cell>
        </row>
        <row r="740">
          <cell r="C740" t="str">
            <v>GH20170077-0</v>
          </cell>
          <cell r="D740" t="str">
            <v>01140213-ME-006-0</v>
          </cell>
          <cell r="E740" t="str">
            <v>中冶赛迪工程技术股份
有限公司</v>
          </cell>
          <cell r="F740" t="str">
            <v>日照钢铁控股集团有限公司</v>
          </cell>
          <cell r="G740" t="str">
            <v>日钢新建4#ESP项目机
械设备</v>
          </cell>
          <cell r="H740">
            <v>1131.039</v>
          </cell>
          <cell r="J740">
            <v>0</v>
          </cell>
          <cell r="K740" t="str">
            <v>文丽琴</v>
          </cell>
          <cell r="L740" t="str">
            <v>内部</v>
          </cell>
          <cell r="M740">
            <v>42853</v>
          </cell>
          <cell r="N740">
            <v>42853</v>
          </cell>
          <cell r="O740">
            <v>43008</v>
          </cell>
          <cell r="P740" t="str">
            <v>预付款113万，进度款225万，到货款340万，投产款340万，质保113.039万</v>
          </cell>
          <cell r="Q740">
            <v>1131.039</v>
          </cell>
          <cell r="R740" t="str">
            <v>已完工</v>
          </cell>
          <cell r="S740" t="str">
            <v>是</v>
          </cell>
          <cell r="T740">
            <v>43040</v>
          </cell>
          <cell r="W740" t="str">
            <v>否</v>
          </cell>
          <cell r="Y740">
            <v>1</v>
          </cell>
          <cell r="Z740">
            <v>1131.039</v>
          </cell>
          <cell r="AA740">
            <v>1131.039</v>
          </cell>
          <cell r="AB740">
            <v>1</v>
          </cell>
          <cell r="AC740">
            <v>0</v>
          </cell>
        </row>
        <row r="741">
          <cell r="C741" t="str">
            <v>GH20170080-0</v>
          </cell>
          <cell r="D741" t="str">
            <v>CUK-U-R-TS09-17-007</v>
          </cell>
          <cell r="E741" t="str">
            <v>中冶赛迪集团英国分公
司(CISDI UK Ltd.)</v>
          </cell>
          <cell r="F741" t="str">
            <v>TATA集团NatSteel公司</v>
          </cell>
          <cell r="G741" t="str">
            <v>TATA轴承座耐磨板备件</v>
          </cell>
          <cell r="H741">
            <v>45.427199999999999</v>
          </cell>
          <cell r="J741">
            <v>0</v>
          </cell>
          <cell r="K741" t="str">
            <v>周磊</v>
          </cell>
          <cell r="L741" t="str">
            <v>内部</v>
          </cell>
          <cell r="M741">
            <v>42838</v>
          </cell>
          <cell r="N741">
            <v>42838</v>
          </cell>
          <cell r="O741">
            <v>42901</v>
          </cell>
          <cell r="P741" t="str">
            <v>100%发货款</v>
          </cell>
          <cell r="Q741">
            <v>0</v>
          </cell>
          <cell r="R741" t="str">
            <v>已完工</v>
          </cell>
          <cell r="S741" t="str">
            <v>是</v>
          </cell>
          <cell r="W741" t="str">
            <v>否</v>
          </cell>
          <cell r="Y741">
            <v>1</v>
          </cell>
          <cell r="Z741">
            <v>45.427199999999999</v>
          </cell>
          <cell r="AA741">
            <v>45.427199999999999</v>
          </cell>
          <cell r="AB741">
            <v>1</v>
          </cell>
          <cell r="AC741">
            <v>0</v>
          </cell>
        </row>
        <row r="742">
          <cell r="C742" t="str">
            <v>GH20170081-0</v>
          </cell>
          <cell r="D742" t="str">
            <v>02880018-ME-001-0</v>
          </cell>
          <cell r="E742" t="str">
            <v>中冶赛迪工程技术股份
有限公司</v>
          </cell>
          <cell r="F742" t="str">
            <v>唐山港陆钢铁有限公司</v>
          </cell>
          <cell r="G742" t="str">
            <v>港陆钢铁酸轧机组设
备成套</v>
          </cell>
          <cell r="H742">
            <v>6439.1469999999999</v>
          </cell>
          <cell r="J742">
            <v>0</v>
          </cell>
          <cell r="K742" t="str">
            <v>汤霖</v>
          </cell>
          <cell r="L742" t="str">
            <v>内部</v>
          </cell>
          <cell r="M742">
            <v>42857</v>
          </cell>
          <cell r="N742">
            <v>42857</v>
          </cell>
          <cell r="O742">
            <v>43054</v>
          </cell>
          <cell r="P742" t="str">
            <v>20%预付款，20%进度款，10%到货款，10%调试款，30%验收款，10%质保金</v>
          </cell>
          <cell r="Q742">
            <v>5660.3274000000001</v>
          </cell>
          <cell r="R742" t="str">
            <v>已完工</v>
          </cell>
          <cell r="S742" t="str">
            <v>是</v>
          </cell>
          <cell r="W742" t="str">
            <v>是</v>
          </cell>
          <cell r="X742" t="str">
            <v>未完成</v>
          </cell>
          <cell r="Y742">
            <v>1</v>
          </cell>
          <cell r="Z742">
            <v>6439.1469999999999</v>
          </cell>
          <cell r="AA742">
            <v>6439.1469999999999</v>
          </cell>
          <cell r="AB742">
            <v>1</v>
          </cell>
          <cell r="AC742">
            <v>0</v>
          </cell>
        </row>
        <row r="743">
          <cell r="C743" t="str">
            <v>FW20170001-0</v>
          </cell>
          <cell r="D743" t="str">
            <v>90010284-EN-011-0</v>
          </cell>
          <cell r="E743" t="str">
            <v>中冶赛迪工程技术股份
有限公司</v>
          </cell>
          <cell r="F743" t="str">
            <v>中冶赛迪工程技术股
份有限公司</v>
          </cell>
          <cell r="G743" t="str">
            <v>赛迪股份与赛迪装备
技术服务合同4月和5月</v>
          </cell>
          <cell r="H743">
            <v>600</v>
          </cell>
          <cell r="J743">
            <v>0</v>
          </cell>
          <cell r="K743" t="str">
            <v>文丽琴</v>
          </cell>
          <cell r="L743" t="str">
            <v>内部</v>
          </cell>
          <cell r="M743">
            <v>42859</v>
          </cell>
          <cell r="N743">
            <v>42859</v>
          </cell>
          <cell r="O743">
            <v>43100</v>
          </cell>
          <cell r="P743" t="str">
            <v>100%发货款</v>
          </cell>
          <cell r="Q743">
            <v>600</v>
          </cell>
          <cell r="R743" t="str">
            <v>已完工</v>
          </cell>
          <cell r="S743" t="str">
            <v>是</v>
          </cell>
          <cell r="W743" t="str">
            <v>否</v>
          </cell>
          <cell r="Y743">
            <v>1</v>
          </cell>
          <cell r="Z743">
            <v>600</v>
          </cell>
          <cell r="AA743">
            <v>600</v>
          </cell>
          <cell r="AB743">
            <v>1</v>
          </cell>
          <cell r="AC743">
            <v>0</v>
          </cell>
        </row>
        <row r="744">
          <cell r="C744" t="str">
            <v>ZZ20150119-1</v>
          </cell>
          <cell r="D744" t="str">
            <v>90270345-KJ-005-0</v>
          </cell>
          <cell r="E744" t="str">
            <v>中冶赛迪技术研究中心
有限公司</v>
          </cell>
          <cell r="F744" t="str">
            <v>中冶赛迪技术研究中
心有限公司</v>
          </cell>
          <cell r="G744" t="str">
            <v>科研项目—有机物污染土壤热脱附技术服务增补项目</v>
          </cell>
          <cell r="H744">
            <v>7.6134029999999999</v>
          </cell>
          <cell r="J744">
            <v>0</v>
          </cell>
          <cell r="K744" t="str">
            <v>胡迎春</v>
          </cell>
          <cell r="L744" t="str">
            <v>内部</v>
          </cell>
          <cell r="M744">
            <v>42830</v>
          </cell>
          <cell r="N744">
            <v>42830</v>
          </cell>
          <cell r="O744">
            <v>42885</v>
          </cell>
          <cell r="P744" t="str">
            <v>100%发货款</v>
          </cell>
          <cell r="Q744">
            <v>7.6134029999999999</v>
          </cell>
          <cell r="R744" t="str">
            <v>已完工</v>
          </cell>
          <cell r="S744" t="str">
            <v>是</v>
          </cell>
          <cell r="T744" t="str">
            <v>科研项目</v>
          </cell>
          <cell r="W744" t="str">
            <v>否</v>
          </cell>
          <cell r="Y744">
            <v>1</v>
          </cell>
          <cell r="Z744">
            <v>7.6134029999999999</v>
          </cell>
          <cell r="AA744">
            <v>7.6134029999999999</v>
          </cell>
          <cell r="AB744">
            <v>1</v>
          </cell>
          <cell r="AC744">
            <v>0</v>
          </cell>
        </row>
        <row r="745">
          <cell r="C745" t="str">
            <v>GH20170094-0</v>
          </cell>
          <cell r="D745" t="str">
            <v>CUK-U-R-TS11-17-012</v>
          </cell>
          <cell r="E745" t="str">
            <v>中冶赛迪集团英国分
公司(CISDI UK Ltd.)</v>
          </cell>
          <cell r="F745" t="str">
            <v>TATA Steel公司</v>
          </cell>
          <cell r="G745" t="str">
            <v>TATA-UK塔尔波特港热
卷箱开卷侧导板项目</v>
          </cell>
          <cell r="H745">
            <v>39.15</v>
          </cell>
          <cell r="J745">
            <v>0</v>
          </cell>
          <cell r="K745" t="str">
            <v>周磊</v>
          </cell>
          <cell r="L745" t="str">
            <v>内部</v>
          </cell>
          <cell r="M745">
            <v>42873</v>
          </cell>
          <cell r="N745">
            <v>42873</v>
          </cell>
          <cell r="O745">
            <v>42986</v>
          </cell>
          <cell r="P745" t="str">
            <v>预付款20%，进度款30%，到货款40%，验收10%</v>
          </cell>
          <cell r="R745" t="str">
            <v>已完工</v>
          </cell>
          <cell r="S745" t="str">
            <v>是</v>
          </cell>
          <cell r="W745" t="str">
            <v>否</v>
          </cell>
          <cell r="Y745">
            <v>1</v>
          </cell>
          <cell r="Z745">
            <v>39.15</v>
          </cell>
          <cell r="AA745">
            <v>39.15</v>
          </cell>
          <cell r="AB745">
            <v>1</v>
          </cell>
          <cell r="AC745">
            <v>0</v>
          </cell>
        </row>
        <row r="746">
          <cell r="C746" t="str">
            <v>GH20170096-0</v>
          </cell>
          <cell r="D746" t="str">
            <v>CUK-U-R-TS12-17-013</v>
          </cell>
          <cell r="E746" t="str">
            <v>中冶赛迪集团英国分
公司(CISDI UK Ltd.)</v>
          </cell>
          <cell r="F746" t="str">
            <v>TATA Steel公司</v>
          </cell>
          <cell r="G746" t="str">
            <v>TATA-UK塔尔波特港热
轧辊子装配</v>
          </cell>
          <cell r="H746">
            <v>141.79929999999999</v>
          </cell>
          <cell r="J746">
            <v>0</v>
          </cell>
          <cell r="K746" t="str">
            <v>周磊</v>
          </cell>
          <cell r="L746" t="str">
            <v>内部</v>
          </cell>
          <cell r="M746">
            <v>42879</v>
          </cell>
          <cell r="N746">
            <v>42879</v>
          </cell>
          <cell r="O746">
            <v>42986</v>
          </cell>
          <cell r="P746" t="str">
            <v>预付款20%，进度款30%，到货款40%，验收10%</v>
          </cell>
          <cell r="R746" t="str">
            <v>已完工</v>
          </cell>
          <cell r="S746" t="str">
            <v>是</v>
          </cell>
          <cell r="W746" t="str">
            <v>是</v>
          </cell>
          <cell r="Y746">
            <v>1</v>
          </cell>
          <cell r="Z746">
            <v>141.79929999999999</v>
          </cell>
          <cell r="AA746">
            <v>141.79929999999999</v>
          </cell>
          <cell r="AB746">
            <v>1</v>
          </cell>
          <cell r="AC746">
            <v>0</v>
          </cell>
        </row>
        <row r="747">
          <cell r="C747" t="str">
            <v>GH20170095-0</v>
          </cell>
          <cell r="D747" t="str">
            <v>CUK-U-R-TS10-17-011</v>
          </cell>
          <cell r="E747" t="str">
            <v>中冶赛迪集团英国分
公司(CISDI UK Ltd.)</v>
          </cell>
          <cell r="F747" t="str">
            <v>TATA Steel公司</v>
          </cell>
          <cell r="G747" t="str">
            <v>TATA-UK塔尔波特港弯
辊滑动块备件项目</v>
          </cell>
          <cell r="H747">
            <v>188.61519999999999</v>
          </cell>
          <cell r="J747">
            <v>0</v>
          </cell>
          <cell r="K747" t="str">
            <v>周磊</v>
          </cell>
          <cell r="L747" t="str">
            <v>内部</v>
          </cell>
          <cell r="M747">
            <v>42879</v>
          </cell>
          <cell r="N747">
            <v>42879</v>
          </cell>
          <cell r="O747">
            <v>43038</v>
          </cell>
          <cell r="P747" t="str">
            <v>预付款20%，进度款30%，到货款40%，验收10%</v>
          </cell>
          <cell r="R747" t="str">
            <v>已完工</v>
          </cell>
          <cell r="S747" t="str">
            <v>是</v>
          </cell>
          <cell r="W747" t="str">
            <v>否</v>
          </cell>
          <cell r="Y747">
            <v>1</v>
          </cell>
          <cell r="Z747">
            <v>188.61519999999999</v>
          </cell>
          <cell r="AA747">
            <v>188.61519999999999</v>
          </cell>
          <cell r="AB747">
            <v>1</v>
          </cell>
          <cell r="AC747">
            <v>0</v>
          </cell>
        </row>
        <row r="748">
          <cell r="C748" t="str">
            <v>ZZ20150081-1</v>
          </cell>
          <cell r="D748" t="str">
            <v>01140037-ME-003-2</v>
          </cell>
          <cell r="E748" t="str">
            <v>中冶赛迪工程技术股
份有限公司</v>
          </cell>
          <cell r="F748" t="str">
            <v>日照钢铁有限公司</v>
          </cell>
          <cell r="G748" t="str">
            <v>日钢5#转炉差缺件</v>
          </cell>
          <cell r="H748">
            <v>7.9987000000000004</v>
          </cell>
          <cell r="J748">
            <v>0</v>
          </cell>
          <cell r="K748" t="str">
            <v>文丽琴</v>
          </cell>
          <cell r="L748" t="str">
            <v>内部</v>
          </cell>
          <cell r="M748">
            <v>42878</v>
          </cell>
          <cell r="N748">
            <v>42878</v>
          </cell>
          <cell r="O748">
            <v>42916</v>
          </cell>
          <cell r="P748" t="str">
            <v>到货款100%</v>
          </cell>
          <cell r="Q748">
            <v>7.9987000000000004</v>
          </cell>
          <cell r="R748" t="str">
            <v>已完工</v>
          </cell>
          <cell r="S748" t="str">
            <v>是</v>
          </cell>
          <cell r="W748" t="str">
            <v>否</v>
          </cell>
          <cell r="Y748">
            <v>1</v>
          </cell>
          <cell r="Z748">
            <v>7.9987000000000004</v>
          </cell>
          <cell r="AA748">
            <v>7.9987000000000004</v>
          </cell>
          <cell r="AB748">
            <v>1</v>
          </cell>
          <cell r="AC748">
            <v>0</v>
          </cell>
        </row>
        <row r="749">
          <cell r="C749" t="str">
            <v>KJ20170003-0</v>
          </cell>
          <cell r="E749" t="str">
            <v>中冶赛迪技术研究中心
有限公司</v>
          </cell>
          <cell r="F749" t="str">
            <v>中冶赛迪技术研究中
心有限公司</v>
          </cell>
          <cell r="G749" t="str">
            <v>2017年赛迪装备实验
平台运维管理服务</v>
          </cell>
          <cell r="H749">
            <v>31.3</v>
          </cell>
          <cell r="J749">
            <v>0</v>
          </cell>
          <cell r="K749" t="str">
            <v>胡迎春</v>
          </cell>
          <cell r="L749" t="str">
            <v>内部</v>
          </cell>
          <cell r="M749">
            <v>42887</v>
          </cell>
          <cell r="N749">
            <v>42887</v>
          </cell>
          <cell r="O749">
            <v>43099</v>
          </cell>
          <cell r="P749" t="str">
            <v>100%发货款</v>
          </cell>
          <cell r="Q749">
            <v>31.3</v>
          </cell>
          <cell r="R749" t="str">
            <v>已完工</v>
          </cell>
          <cell r="S749" t="str">
            <v>是</v>
          </cell>
          <cell r="W749" t="str">
            <v>否</v>
          </cell>
          <cell r="Y749">
            <v>1</v>
          </cell>
          <cell r="Z749">
            <v>31.3</v>
          </cell>
          <cell r="AA749">
            <v>31.3</v>
          </cell>
          <cell r="AB749">
            <v>1</v>
          </cell>
          <cell r="AC749">
            <v>0</v>
          </cell>
        </row>
        <row r="750">
          <cell r="C750" t="str">
            <v>GH20170077-1</v>
          </cell>
          <cell r="D750" t="str">
            <v>01140213-ME-006-1</v>
          </cell>
          <cell r="E750" t="str">
            <v>中冶赛迪工程技术股份
有限公司</v>
          </cell>
          <cell r="F750" t="str">
            <v>日照钢铁控股集团有
限公司</v>
          </cell>
          <cell r="G750" t="str">
            <v>日钢新建4#ESP项目补
充钢卷线差价</v>
          </cell>
          <cell r="H750">
            <v>599.976</v>
          </cell>
          <cell r="J750">
            <v>0</v>
          </cell>
          <cell r="K750" t="str">
            <v>文丽琴</v>
          </cell>
          <cell r="L750" t="str">
            <v>内部</v>
          </cell>
          <cell r="M750">
            <v>42898</v>
          </cell>
          <cell r="N750">
            <v>42898</v>
          </cell>
          <cell r="O750">
            <v>43008</v>
          </cell>
          <cell r="P750" t="str">
            <v>预付款60万元，进度款120万元，到货款180万元，投产款180万元，质保59.976万元</v>
          </cell>
          <cell r="Q750">
            <v>599.976</v>
          </cell>
          <cell r="R750" t="str">
            <v>已完工</v>
          </cell>
          <cell r="S750" t="str">
            <v>是</v>
          </cell>
          <cell r="W750" t="str">
            <v>否</v>
          </cell>
          <cell r="Y750">
            <v>1</v>
          </cell>
          <cell r="Z750">
            <v>599.976</v>
          </cell>
          <cell r="AA750">
            <v>599.976</v>
          </cell>
          <cell r="AB750">
            <v>1</v>
          </cell>
          <cell r="AC750">
            <v>0</v>
          </cell>
        </row>
        <row r="751">
          <cell r="C751" t="str">
            <v>FW20170001-1</v>
          </cell>
          <cell r="D751" t="str">
            <v>90010284-EN-011-0</v>
          </cell>
          <cell r="E751" t="str">
            <v>中冶赛迪工程技术股份
有限公司</v>
          </cell>
          <cell r="F751" t="str">
            <v>中冶赛迪工程技术股
份有限公司</v>
          </cell>
          <cell r="G751" t="str">
            <v>赛迪股份与赛迪装备
技术服务合同6月</v>
          </cell>
          <cell r="H751">
            <v>300</v>
          </cell>
          <cell r="J751">
            <v>0</v>
          </cell>
          <cell r="K751" t="str">
            <v>文丽琴</v>
          </cell>
          <cell r="L751" t="str">
            <v>内部</v>
          </cell>
          <cell r="M751">
            <v>42859</v>
          </cell>
          <cell r="N751">
            <v>42859</v>
          </cell>
          <cell r="O751">
            <v>43100</v>
          </cell>
          <cell r="P751" t="str">
            <v>100%发货款</v>
          </cell>
          <cell r="Q751">
            <v>300</v>
          </cell>
          <cell r="R751" t="str">
            <v>已完工</v>
          </cell>
          <cell r="S751" t="str">
            <v>是</v>
          </cell>
          <cell r="W751" t="str">
            <v>否</v>
          </cell>
          <cell r="Y751">
            <v>1</v>
          </cell>
          <cell r="Z751">
            <v>300</v>
          </cell>
          <cell r="AA751">
            <v>300</v>
          </cell>
          <cell r="AB751">
            <v>1</v>
          </cell>
          <cell r="AC751">
            <v>0</v>
          </cell>
        </row>
        <row r="752">
          <cell r="C752" t="str">
            <v>GH20160020-2</v>
          </cell>
          <cell r="D752" t="str">
            <v>40560019-ME-03-1</v>
          </cell>
          <cell r="E752" t="str">
            <v>中冶赛迪工程技术股份
有限公司</v>
          </cell>
          <cell r="F752" t="str">
            <v>秦皇岛宏兴钢铁有限
公司</v>
          </cell>
          <cell r="G752" t="str">
            <v>宏兴连铸项目增补弯
曲段</v>
          </cell>
          <cell r="H752">
            <v>55.692</v>
          </cell>
          <cell r="J752">
            <v>0</v>
          </cell>
          <cell r="K752" t="str">
            <v>文丽琴</v>
          </cell>
          <cell r="L752" t="str">
            <v>内部</v>
          </cell>
          <cell r="M752">
            <v>42887</v>
          </cell>
          <cell r="N752">
            <v>42887</v>
          </cell>
          <cell r="O752">
            <v>43008</v>
          </cell>
          <cell r="P752" t="str">
            <v>预付款5万，进度款10万，到货款15万，功能考核20万，质保5.692万</v>
          </cell>
          <cell r="Q752">
            <v>55.692</v>
          </cell>
          <cell r="R752" t="str">
            <v>已完工</v>
          </cell>
          <cell r="S752" t="str">
            <v>是</v>
          </cell>
          <cell r="W752" t="str">
            <v>否</v>
          </cell>
          <cell r="Y752">
            <v>1</v>
          </cell>
          <cell r="Z752">
            <v>55.692</v>
          </cell>
          <cell r="AA752">
            <v>55.692</v>
          </cell>
          <cell r="AB752">
            <v>1</v>
          </cell>
          <cell r="AC752">
            <v>0</v>
          </cell>
        </row>
        <row r="753">
          <cell r="C753" t="str">
            <v>GH20170100-0</v>
          </cell>
          <cell r="D753" t="str">
            <v>11390230-ME-001-0</v>
          </cell>
          <cell r="E753" t="str">
            <v>中冶赛迪工程技术股份
有限公司</v>
          </cell>
          <cell r="F753" t="str">
            <v>唐山燕山钢铁有限公司</v>
          </cell>
          <cell r="G753" t="str">
            <v>燕钢热轧三电总包改
造项目</v>
          </cell>
          <cell r="H753">
            <v>149.994</v>
          </cell>
          <cell r="J753">
            <v>0</v>
          </cell>
          <cell r="K753" t="str">
            <v>文丽琴</v>
          </cell>
          <cell r="L753" t="str">
            <v>内部</v>
          </cell>
          <cell r="M753">
            <v>42901</v>
          </cell>
          <cell r="N753">
            <v>42901</v>
          </cell>
          <cell r="O753">
            <v>43038</v>
          </cell>
          <cell r="P753" t="str">
            <v>预付10%，进度20%，到货30%，调试30%，质保10%</v>
          </cell>
          <cell r="Q753">
            <v>149.994</v>
          </cell>
          <cell r="R753" t="str">
            <v>已完工</v>
          </cell>
          <cell r="S753" t="str">
            <v>是</v>
          </cell>
          <cell r="W753" t="str">
            <v>否</v>
          </cell>
          <cell r="Y753">
            <v>1</v>
          </cell>
          <cell r="Z753">
            <v>149.994</v>
          </cell>
          <cell r="AA753">
            <v>149.994</v>
          </cell>
          <cell r="AB753">
            <v>1</v>
          </cell>
          <cell r="AC753">
            <v>0</v>
          </cell>
        </row>
        <row r="754">
          <cell r="C754" t="str">
            <v>GH20170104-0</v>
          </cell>
          <cell r="D754" t="str">
            <v>00410431-ME-014-0</v>
          </cell>
          <cell r="E754" t="str">
            <v>中冶赛迪上海工程技术
有限公司</v>
          </cell>
          <cell r="F754" t="str">
            <v>宝山钢铁股份有限公司</v>
          </cell>
          <cell r="G754" t="str">
            <v>宝钢2050纵切成套SH
-比例阀调试仪</v>
          </cell>
          <cell r="H754">
            <v>4.68</v>
          </cell>
          <cell r="J754">
            <v>0</v>
          </cell>
          <cell r="K754" t="str">
            <v>文丽琴</v>
          </cell>
          <cell r="L754" t="str">
            <v>内部</v>
          </cell>
          <cell r="M754">
            <v>42914</v>
          </cell>
          <cell r="N754">
            <v>42914</v>
          </cell>
          <cell r="O754">
            <v>42977</v>
          </cell>
          <cell r="P754" t="str">
            <v>到货款100%</v>
          </cell>
          <cell r="Q754">
            <v>4.68</v>
          </cell>
          <cell r="R754" t="str">
            <v>已完工</v>
          </cell>
          <cell r="S754" t="str">
            <v>是</v>
          </cell>
          <cell r="W754" t="str">
            <v>否</v>
          </cell>
          <cell r="Y754">
            <v>1</v>
          </cell>
          <cell r="Z754">
            <v>4.68</v>
          </cell>
          <cell r="AA754">
            <v>4.68</v>
          </cell>
          <cell r="AB754">
            <v>1</v>
          </cell>
          <cell r="AC754">
            <v>0</v>
          </cell>
        </row>
        <row r="755">
          <cell r="C755" t="str">
            <v>GH20170049-0</v>
          </cell>
          <cell r="D755" t="str">
            <v>47690005-ME-003-0</v>
          </cell>
          <cell r="E755" t="str">
            <v>中冶赛迪工程技术股份
有限公司</v>
          </cell>
          <cell r="F755" t="str">
            <v>兰州新区中冶基础设
施建设有限公司</v>
          </cell>
          <cell r="G755" t="str">
            <v>兰州新区管廊一期总包</v>
          </cell>
          <cell r="H755">
            <v>3353.22</v>
          </cell>
          <cell r="J755">
            <v>0</v>
          </cell>
          <cell r="K755" t="str">
            <v>兰京泉</v>
          </cell>
          <cell r="L755" t="str">
            <v>内部</v>
          </cell>
          <cell r="M755">
            <v>42704</v>
          </cell>
          <cell r="N755">
            <v>42704</v>
          </cell>
          <cell r="O755">
            <v>42946</v>
          </cell>
          <cell r="P755" t="str">
            <v>670万预付，1005万发货，670万到货，670万投入使用，质保款338.22万</v>
          </cell>
          <cell r="R755" t="str">
            <v>暂停</v>
          </cell>
          <cell r="S755" t="str">
            <v>否</v>
          </cell>
          <cell r="T755" t="str">
            <v>未发货</v>
          </cell>
          <cell r="W755" t="str">
            <v>是</v>
          </cell>
          <cell r="X755" t="str">
            <v>未完成</v>
          </cell>
          <cell r="Y755">
            <v>0</v>
          </cell>
          <cell r="Z755">
            <v>0</v>
          </cell>
          <cell r="AA755">
            <v>0</v>
          </cell>
          <cell r="AB755">
            <v>0</v>
          </cell>
          <cell r="AC755">
            <v>0</v>
          </cell>
        </row>
        <row r="756">
          <cell r="C756" t="str">
            <v>GH20170095-1</v>
          </cell>
          <cell r="D756" t="str">
            <v>CUK-U-R-TS10-17-011
Amendment 1</v>
          </cell>
          <cell r="E756" t="str">
            <v>中冶赛迪集团英国分公司(CISDI UK Ltd.)</v>
          </cell>
          <cell r="F756" t="str">
            <v>TATA Steel公司</v>
          </cell>
          <cell r="G756" t="str">
            <v>TATA-UK塔尔波特港弯
辊滑动块备件项目补充合同</v>
          </cell>
          <cell r="H756">
            <v>21.5</v>
          </cell>
          <cell r="J756">
            <v>0</v>
          </cell>
          <cell r="K756" t="str">
            <v>周磊</v>
          </cell>
          <cell r="L756" t="str">
            <v>内部</v>
          </cell>
          <cell r="M756">
            <v>42923</v>
          </cell>
          <cell r="N756">
            <v>42923</v>
          </cell>
          <cell r="O756">
            <v>43038</v>
          </cell>
          <cell r="P756" t="str">
            <v>预付款20%，进度款30%，到货款40%，验收10%</v>
          </cell>
          <cell r="R756" t="str">
            <v>已完工</v>
          </cell>
          <cell r="S756" t="str">
            <v>是</v>
          </cell>
          <cell r="W756" t="str">
            <v>否</v>
          </cell>
          <cell r="Y756">
            <v>1</v>
          </cell>
          <cell r="Z756">
            <v>21.5</v>
          </cell>
          <cell r="AA756">
            <v>21.5</v>
          </cell>
          <cell r="AB756">
            <v>1</v>
          </cell>
          <cell r="AC756">
            <v>0</v>
          </cell>
        </row>
        <row r="757">
          <cell r="C757" t="str">
            <v>GH20170076-1</v>
          </cell>
          <cell r="D757" t="str">
            <v>01140213-ME-005-1</v>
          </cell>
          <cell r="E757" t="str">
            <v>中冶赛迪工程技术股
份有限公司</v>
          </cell>
          <cell r="F757" t="str">
            <v>日照钢铁控股集团有限公司</v>
          </cell>
          <cell r="G757" t="str">
            <v>日钢新建4#ESP项目液
压润滑设备增补工作辊润滑油箱</v>
          </cell>
          <cell r="H757">
            <v>21.995999999999999</v>
          </cell>
          <cell r="J757">
            <v>0</v>
          </cell>
          <cell r="K757" t="str">
            <v>文丽琴</v>
          </cell>
          <cell r="L757" t="str">
            <v>内部</v>
          </cell>
          <cell r="M757">
            <v>42907</v>
          </cell>
          <cell r="N757">
            <v>42907</v>
          </cell>
          <cell r="O757">
            <v>43008</v>
          </cell>
          <cell r="P757" t="str">
            <v>预付款30%，到货款30%，投产款30%，质保10%</v>
          </cell>
          <cell r="Q757">
            <v>21.995999999999999</v>
          </cell>
          <cell r="R757" t="str">
            <v>已完工</v>
          </cell>
          <cell r="S757" t="str">
            <v>是</v>
          </cell>
          <cell r="T757">
            <v>43009</v>
          </cell>
          <cell r="W757" t="str">
            <v>否</v>
          </cell>
          <cell r="Y757">
            <v>1</v>
          </cell>
          <cell r="Z757">
            <v>21.995999999999999</v>
          </cell>
          <cell r="AA757">
            <v>21.995999999999999</v>
          </cell>
          <cell r="AB757">
            <v>1</v>
          </cell>
          <cell r="AC757">
            <v>0</v>
          </cell>
        </row>
        <row r="758">
          <cell r="C758" t="str">
            <v>GH20170102-0</v>
          </cell>
          <cell r="D758" t="str">
            <v>03890088-ME-002-0</v>
          </cell>
          <cell r="E758" t="str">
            <v>中冶赛迪工程技术股份
有限公司</v>
          </cell>
          <cell r="F758" t="str">
            <v>邯钢集团邯宝钢铁
有限公司</v>
          </cell>
          <cell r="G758" t="str">
            <v>邯宝公司热轧厂1780mm热轧平整机组部分设备供货以及第二批供货</v>
          </cell>
          <cell r="H758">
            <v>1580.2605000000001</v>
          </cell>
          <cell r="J758">
            <v>0</v>
          </cell>
          <cell r="K758" t="str">
            <v>文丽琴</v>
          </cell>
          <cell r="L758" t="str">
            <v>内部</v>
          </cell>
          <cell r="M758">
            <v>42922</v>
          </cell>
          <cell r="N758">
            <v>42922</v>
          </cell>
          <cell r="O758">
            <v>43164</v>
          </cell>
          <cell r="P758" t="str">
            <v>预付款10%，进度款20%，提货款20%，到货款20%，调试款20%，质保10%</v>
          </cell>
          <cell r="Q758">
            <v>1580.2605000000001</v>
          </cell>
          <cell r="R758" t="str">
            <v>已完工</v>
          </cell>
          <cell r="S758" t="str">
            <v>是</v>
          </cell>
          <cell r="W758" t="str">
            <v>是</v>
          </cell>
          <cell r="X758" t="str">
            <v>完成</v>
          </cell>
          <cell r="Y758">
            <v>1</v>
          </cell>
          <cell r="Z758">
            <v>1580.2605000000001</v>
          </cell>
          <cell r="AA758">
            <v>1580.2605000000001</v>
          </cell>
          <cell r="AB758">
            <v>1</v>
          </cell>
          <cell r="AC758">
            <v>0</v>
          </cell>
        </row>
        <row r="759">
          <cell r="C759" t="str">
            <v>FW20170001-2</v>
          </cell>
          <cell r="D759" t="str">
            <v>90010284-EN-011-0</v>
          </cell>
          <cell r="E759" t="str">
            <v>中冶赛迪工程技术股份
有限公司</v>
          </cell>
          <cell r="F759" t="str">
            <v>中冶赛迪工程技术股份有限公司</v>
          </cell>
          <cell r="G759" t="str">
            <v>赛迪股份与赛迪装备
技术服务合同7月</v>
          </cell>
          <cell r="H759">
            <v>300</v>
          </cell>
          <cell r="J759">
            <v>0</v>
          </cell>
          <cell r="K759" t="str">
            <v>文丽琴</v>
          </cell>
          <cell r="L759" t="str">
            <v>内部</v>
          </cell>
          <cell r="M759">
            <v>42859</v>
          </cell>
          <cell r="N759">
            <v>42859</v>
          </cell>
          <cell r="O759">
            <v>43100</v>
          </cell>
          <cell r="P759" t="str">
            <v>100%发货款</v>
          </cell>
          <cell r="Q759">
            <v>300</v>
          </cell>
          <cell r="R759" t="str">
            <v>已完工</v>
          </cell>
          <cell r="S759" t="str">
            <v>是</v>
          </cell>
          <cell r="W759" t="str">
            <v>否</v>
          </cell>
          <cell r="Y759">
            <v>1</v>
          </cell>
          <cell r="Z759">
            <v>300</v>
          </cell>
          <cell r="AA759">
            <v>300</v>
          </cell>
          <cell r="AB759">
            <v>1</v>
          </cell>
          <cell r="AC759">
            <v>0</v>
          </cell>
        </row>
        <row r="760">
          <cell r="C760" t="str">
            <v>FW20170002-0</v>
          </cell>
          <cell r="E760" t="str">
            <v>北京太富力传动机器有
限责任公司</v>
          </cell>
          <cell r="F760" t="str">
            <v>北京太富力传动机器
有限责任公司</v>
          </cell>
          <cell r="G760" t="str">
            <v>北京太富力与赛迪装
备技术服务合同</v>
          </cell>
          <cell r="H760">
            <v>200</v>
          </cell>
          <cell r="J760">
            <v>0</v>
          </cell>
          <cell r="K760" t="str">
            <v>易志群</v>
          </cell>
          <cell r="L760" t="str">
            <v>内部</v>
          </cell>
          <cell r="M760">
            <v>42929</v>
          </cell>
          <cell r="N760">
            <v>42929</v>
          </cell>
          <cell r="O760">
            <v>43099</v>
          </cell>
          <cell r="P760" t="str">
            <v>100%发货款</v>
          </cell>
          <cell r="Q760">
            <v>200</v>
          </cell>
          <cell r="W760" t="str">
            <v>否</v>
          </cell>
          <cell r="Y760">
            <v>1</v>
          </cell>
          <cell r="Z760">
            <v>200</v>
          </cell>
          <cell r="AA760">
            <v>200</v>
          </cell>
          <cell r="AB760">
            <v>1</v>
          </cell>
          <cell r="AC760">
            <v>0</v>
          </cell>
        </row>
        <row r="761">
          <cell r="C761" t="str">
            <v>GH20170109-0</v>
          </cell>
          <cell r="D761" t="str">
            <v>MCC-SYFN17-016</v>
          </cell>
          <cell r="E761" t="str">
            <v>中冶陕压重工设备有限
公司庄里分公司</v>
          </cell>
          <cell r="F761" t="str">
            <v>河北纵横集团丰南钢
铁有限公司</v>
          </cell>
          <cell r="G761" t="str">
            <v>丰南钢铁炼钢设备成套</v>
          </cell>
          <cell r="H761">
            <v>1250</v>
          </cell>
          <cell r="J761">
            <v>0</v>
          </cell>
          <cell r="K761" t="str">
            <v>文丽琴</v>
          </cell>
          <cell r="L761" t="str">
            <v>内部</v>
          </cell>
          <cell r="M761">
            <v>42926</v>
          </cell>
          <cell r="N761">
            <v>42926</v>
          </cell>
          <cell r="O761">
            <v>43189</v>
          </cell>
          <cell r="P761" t="str">
            <v>预付款125万元，进度250万元，到货250万元，热试250万元，质保125万元，尾款125万元，尾款125万元</v>
          </cell>
          <cell r="Q761">
            <v>1250</v>
          </cell>
          <cell r="R761" t="str">
            <v>已完工</v>
          </cell>
          <cell r="S761" t="str">
            <v>是</v>
          </cell>
          <cell r="T761" t="str">
            <v>2018/1/30开始发</v>
          </cell>
          <cell r="W761" t="str">
            <v>否</v>
          </cell>
          <cell r="Y761">
            <v>1</v>
          </cell>
          <cell r="Z761">
            <v>1250</v>
          </cell>
          <cell r="AA761">
            <v>1249.037</v>
          </cell>
          <cell r="AB761">
            <v>0.99922960000000005</v>
          </cell>
          <cell r="AC761">
            <v>0.96300000000019303</v>
          </cell>
        </row>
        <row r="762">
          <cell r="C762" t="str">
            <v>GH20170111-0</v>
          </cell>
          <cell r="D762" t="str">
            <v>CUK/U/R/TS07/17/017</v>
          </cell>
          <cell r="E762" t="str">
            <v>中冶赛迪集团英国分公
司(CISDI UK Ltd.)</v>
          </cell>
          <cell r="F762" t="str">
            <v>TATA Steel公司</v>
          </cell>
          <cell r="G762" t="str">
            <v>TATA-UK塔尔波特港弹性胶体平衡装置</v>
          </cell>
          <cell r="H762">
            <v>3.8919999999999999</v>
          </cell>
          <cell r="J762">
            <v>0</v>
          </cell>
          <cell r="K762" t="str">
            <v>周磊</v>
          </cell>
          <cell r="L762" t="str">
            <v>内部</v>
          </cell>
          <cell r="M762">
            <v>42934</v>
          </cell>
          <cell r="N762">
            <v>42934</v>
          </cell>
          <cell r="O762">
            <v>42972</v>
          </cell>
          <cell r="P762" t="str">
            <v>30%预付款，70%发货款</v>
          </cell>
          <cell r="R762" t="str">
            <v>已完工</v>
          </cell>
          <cell r="S762" t="str">
            <v>是</v>
          </cell>
          <cell r="W762" t="str">
            <v>否</v>
          </cell>
          <cell r="Y762">
            <v>1</v>
          </cell>
          <cell r="Z762">
            <v>3.8919999999999999</v>
          </cell>
          <cell r="AA762">
            <v>3.8919999999999999</v>
          </cell>
          <cell r="AB762">
            <v>1</v>
          </cell>
          <cell r="AC762">
            <v>0</v>
          </cell>
        </row>
        <row r="763">
          <cell r="C763" t="str">
            <v>FW20170001-3</v>
          </cell>
          <cell r="D763" t="str">
            <v>90010284-EN-011-0</v>
          </cell>
          <cell r="E763" t="str">
            <v>中冶赛迪工程技术股份
有限公司</v>
          </cell>
          <cell r="F763" t="str">
            <v>中冶赛迪工程技术股
份有限公司</v>
          </cell>
          <cell r="G763" t="str">
            <v>赛迪股份与赛迪装备
技术服务合同7月增加</v>
          </cell>
          <cell r="H763">
            <v>1170</v>
          </cell>
          <cell r="J763">
            <v>0</v>
          </cell>
          <cell r="K763" t="str">
            <v>文丽琴</v>
          </cell>
          <cell r="L763" t="str">
            <v>内部</v>
          </cell>
          <cell r="M763">
            <v>42859</v>
          </cell>
          <cell r="N763">
            <v>42859</v>
          </cell>
          <cell r="O763">
            <v>43100</v>
          </cell>
          <cell r="P763" t="str">
            <v>100%发货款</v>
          </cell>
          <cell r="Q763">
            <v>1170</v>
          </cell>
          <cell r="R763" t="str">
            <v>已完工</v>
          </cell>
          <cell r="S763" t="str">
            <v>是</v>
          </cell>
          <cell r="W763" t="str">
            <v>否</v>
          </cell>
          <cell r="Y763">
            <v>1</v>
          </cell>
          <cell r="Z763">
            <v>1170</v>
          </cell>
          <cell r="AA763">
            <v>1170</v>
          </cell>
          <cell r="AB763">
            <v>1</v>
          </cell>
          <cell r="AC763">
            <v>0</v>
          </cell>
        </row>
        <row r="764">
          <cell r="C764" t="str">
            <v>GH20170076-2</v>
          </cell>
          <cell r="D764" t="str">
            <v>01140213-ME-006-2</v>
          </cell>
          <cell r="E764" t="str">
            <v>中冶赛迪工程技术股份
有限公司</v>
          </cell>
          <cell r="F764" t="str">
            <v>日照钢铁控股集团有
限公司</v>
          </cell>
          <cell r="G764" t="str">
            <v>日钢新建4#ESP项目液
压润滑设备增补气动阀台</v>
          </cell>
          <cell r="H764">
            <v>73.007999999999996</v>
          </cell>
          <cell r="J764">
            <v>0</v>
          </cell>
          <cell r="K764" t="str">
            <v>文丽琴</v>
          </cell>
          <cell r="L764" t="str">
            <v>内部</v>
          </cell>
          <cell r="M764">
            <v>42948</v>
          </cell>
          <cell r="N764">
            <v>42948</v>
          </cell>
          <cell r="O764">
            <v>43008</v>
          </cell>
          <cell r="P764" t="str">
            <v>30%预付款，30%到货款，30%投产款，10%质保</v>
          </cell>
          <cell r="Q764">
            <v>73.007999999999996</v>
          </cell>
          <cell r="R764" t="str">
            <v>已完工</v>
          </cell>
          <cell r="S764" t="str">
            <v>是</v>
          </cell>
          <cell r="T764">
            <v>43009</v>
          </cell>
          <cell r="W764" t="str">
            <v>否</v>
          </cell>
          <cell r="Y764">
            <v>1</v>
          </cell>
          <cell r="Z764">
            <v>73.007999999999996</v>
          </cell>
          <cell r="AA764">
            <v>73.007999999999996</v>
          </cell>
          <cell r="AB764">
            <v>1</v>
          </cell>
          <cell r="AC764">
            <v>0</v>
          </cell>
        </row>
        <row r="765">
          <cell r="C765" t="str">
            <v>ZZ20150065-0</v>
          </cell>
          <cell r="D765" t="str">
            <v>10A103-M-001</v>
          </cell>
          <cell r="E765" t="str">
            <v>重庆新联钢铁设备技术有限公司</v>
          </cell>
          <cell r="F765" t="str">
            <v>安阳钢铁集团有限责任公司</v>
          </cell>
          <cell r="G765" t="str">
            <v>新联锁紧装置等设备</v>
          </cell>
          <cell r="H765">
            <v>50</v>
          </cell>
          <cell r="J765">
            <v>0</v>
          </cell>
          <cell r="K765" t="str">
            <v>兰京泉</v>
          </cell>
          <cell r="L765" t="str">
            <v>中部大区</v>
          </cell>
          <cell r="M765">
            <v>42191</v>
          </cell>
          <cell r="N765">
            <v>42191</v>
          </cell>
          <cell r="O765">
            <v>42368</v>
          </cell>
          <cell r="P765" t="str">
            <v>20%预付款；30%发货款；20%到货款；20调试款；10%质保</v>
          </cell>
          <cell r="Q765">
            <v>50</v>
          </cell>
          <cell r="R765" t="str">
            <v>已完工</v>
          </cell>
          <cell r="S765" t="str">
            <v>是</v>
          </cell>
          <cell r="T765">
            <v>42475</v>
          </cell>
          <cell r="U765">
            <v>42612</v>
          </cell>
          <cell r="V765">
            <v>42840</v>
          </cell>
          <cell r="W765" t="str">
            <v>否</v>
          </cell>
          <cell r="Y765">
            <v>1</v>
          </cell>
          <cell r="Z765">
            <v>50</v>
          </cell>
          <cell r="AA765">
            <v>50</v>
          </cell>
          <cell r="AB765">
            <v>1</v>
          </cell>
          <cell r="AC765">
            <v>0</v>
          </cell>
        </row>
        <row r="766">
          <cell r="C766" t="str">
            <v>ZZ20150068-0</v>
          </cell>
          <cell r="D766" t="str">
            <v>14B113-M-014</v>
          </cell>
          <cell r="E766" t="str">
            <v>重庆新联钢铁设备技术有限公司</v>
          </cell>
          <cell r="F766" t="str">
            <v>江门市华睦五金有限公司</v>
          </cell>
          <cell r="G766" t="str">
            <v>广东江门华睦气刀</v>
          </cell>
          <cell r="H766">
            <v>53</v>
          </cell>
          <cell r="J766">
            <v>0</v>
          </cell>
          <cell r="K766" t="str">
            <v>赵庭昊</v>
          </cell>
          <cell r="L766" t="str">
            <v>东南大区</v>
          </cell>
          <cell r="M766">
            <v>42198</v>
          </cell>
          <cell r="N766">
            <v>42198</v>
          </cell>
          <cell r="O766">
            <v>42328</v>
          </cell>
          <cell r="P766" t="str">
            <v>预付20%；提货款30%；到货款20%；考核验收款20%；质保金10%</v>
          </cell>
          <cell r="Q766">
            <v>53</v>
          </cell>
          <cell r="R766" t="str">
            <v>已完工</v>
          </cell>
          <cell r="S766" t="str">
            <v>是</v>
          </cell>
          <cell r="T766" t="str">
            <v>2016.5.20</v>
          </cell>
          <cell r="U766" t="str">
            <v>2017.2.20</v>
          </cell>
          <cell r="V766" t="str">
            <v>2018.6.30</v>
          </cell>
          <cell r="W766" t="str">
            <v>否</v>
          </cell>
          <cell r="Y766">
            <v>1</v>
          </cell>
          <cell r="Z766">
            <v>53</v>
          </cell>
          <cell r="AA766">
            <v>53</v>
          </cell>
          <cell r="AB766">
            <v>1</v>
          </cell>
          <cell r="AC766">
            <v>0</v>
          </cell>
        </row>
        <row r="767">
          <cell r="C767" t="str">
            <v>ZZ20130113-1</v>
          </cell>
          <cell r="D767" t="str">
            <v>90270259-KJ-001-0</v>
          </cell>
          <cell r="E767" t="str">
            <v>中冶赛迪技术研究中心有限公司</v>
          </cell>
          <cell r="F767" t="str">
            <v>中冶赛迪技术研究中心有限公司</v>
          </cell>
          <cell r="G767" t="str">
            <v>散装物料输送综合试验平台建设项目费用增加</v>
          </cell>
          <cell r="H767">
            <v>5.9</v>
          </cell>
          <cell r="J767">
            <v>0</v>
          </cell>
          <cell r="K767" t="str">
            <v>文丽琴</v>
          </cell>
          <cell r="L767" t="str">
            <v>内部</v>
          </cell>
          <cell r="M767">
            <v>42119</v>
          </cell>
          <cell r="N767">
            <v>42119</v>
          </cell>
          <cell r="O767">
            <v>42139</v>
          </cell>
          <cell r="P767" t="str">
            <v>100%发货款</v>
          </cell>
          <cell r="Q767">
            <v>5.9</v>
          </cell>
          <cell r="R767" t="str">
            <v>已完工</v>
          </cell>
          <cell r="S767" t="str">
            <v>是</v>
          </cell>
          <cell r="W767" t="str">
            <v>否</v>
          </cell>
          <cell r="Y767">
            <v>1</v>
          </cell>
          <cell r="Z767">
            <v>5.9</v>
          </cell>
          <cell r="AA767">
            <v>0</v>
          </cell>
          <cell r="AB767">
            <v>0</v>
          </cell>
          <cell r="AC767">
            <v>5.9</v>
          </cell>
        </row>
        <row r="768">
          <cell r="C768" t="str">
            <v>GH20170059-3</v>
          </cell>
          <cell r="D768" t="str">
            <v>46720040-ME-005-1</v>
          </cell>
          <cell r="E768" t="str">
            <v>中冶赛迪上海工程技术
有限公司</v>
          </cell>
          <cell r="F768" t="str">
            <v>联合钢铁（大马）集
团公司ASSB</v>
          </cell>
          <cell r="G768" t="str">
            <v>关丹连铸切割系统设备
新增减速机</v>
          </cell>
          <cell r="H768">
            <v>18.497699999999998</v>
          </cell>
          <cell r="J768">
            <v>0</v>
          </cell>
          <cell r="K768" t="str">
            <v>文丽琴</v>
          </cell>
          <cell r="L768" t="str">
            <v>内部</v>
          </cell>
          <cell r="M768">
            <v>42975</v>
          </cell>
          <cell r="N768">
            <v>42975</v>
          </cell>
          <cell r="O768">
            <v>43038</v>
          </cell>
          <cell r="P768" t="str">
            <v>100%发货款</v>
          </cell>
          <cell r="Q768">
            <v>18.497699999999998</v>
          </cell>
          <cell r="R768" t="str">
            <v>已完工</v>
          </cell>
          <cell r="S768" t="str">
            <v>是</v>
          </cell>
          <cell r="W768" t="str">
            <v>否</v>
          </cell>
          <cell r="Y768">
            <v>1</v>
          </cell>
          <cell r="Z768">
            <v>18.497699999999998</v>
          </cell>
          <cell r="AA768">
            <v>18.497699999999998</v>
          </cell>
          <cell r="AB768">
            <v>1</v>
          </cell>
          <cell r="AC768">
            <v>0</v>
          </cell>
        </row>
        <row r="769">
          <cell r="C769" t="str">
            <v>GH20170107-0</v>
          </cell>
          <cell r="D769" t="str">
            <v>00680096-ME-003-0</v>
          </cell>
          <cell r="E769" t="str">
            <v>中冶赛迪工程技术股份
有限公司</v>
          </cell>
          <cell r="F769" t="str">
            <v>五矿营口中板有限责任
公司</v>
          </cell>
          <cell r="G769" t="str">
            <v>营口2号高炉大修上料
小车和卷扬机17177</v>
          </cell>
          <cell r="H769">
            <v>92.4</v>
          </cell>
          <cell r="J769">
            <v>0</v>
          </cell>
          <cell r="K769" t="str">
            <v>文丽琴</v>
          </cell>
          <cell r="L769" t="str">
            <v>内部</v>
          </cell>
          <cell r="M769">
            <v>42991</v>
          </cell>
          <cell r="N769">
            <v>42991</v>
          </cell>
          <cell r="O769">
            <v>43013</v>
          </cell>
          <cell r="P769" t="str">
            <v>10%预付款，20%进度款，50%到货款，10%投产款，10%质保</v>
          </cell>
          <cell r="Q769">
            <v>92.4</v>
          </cell>
          <cell r="R769" t="str">
            <v>已完工</v>
          </cell>
          <cell r="S769" t="str">
            <v>是</v>
          </cell>
          <cell r="T769">
            <v>43018</v>
          </cell>
          <cell r="U769">
            <v>43038</v>
          </cell>
          <cell r="W769" t="str">
            <v>否</v>
          </cell>
          <cell r="Y769">
            <v>1</v>
          </cell>
          <cell r="Z769">
            <v>92.4</v>
          </cell>
          <cell r="AA769">
            <v>92.4</v>
          </cell>
          <cell r="AB769">
            <v>1</v>
          </cell>
          <cell r="AC769">
            <v>0</v>
          </cell>
        </row>
        <row r="770">
          <cell r="C770" t="str">
            <v>GH20170052-2</v>
          </cell>
          <cell r="D770" t="str">
            <v>46720038-ME-001-1</v>
          </cell>
          <cell r="E770" t="str">
            <v>中冶赛迪上海工程技术有限公司</v>
          </cell>
          <cell r="F770" t="str">
            <v>关丹钢厂</v>
          </cell>
          <cell r="G770" t="str">
            <v>关丹轧钢高线及棒材
项目设备第三批</v>
          </cell>
          <cell r="H770">
            <v>90.07</v>
          </cell>
          <cell r="J770">
            <v>0</v>
          </cell>
          <cell r="K770" t="str">
            <v>文丽琴</v>
          </cell>
          <cell r="L770" t="str">
            <v>内部</v>
          </cell>
          <cell r="M770">
            <v>42992</v>
          </cell>
          <cell r="N770">
            <v>42992</v>
          </cell>
          <cell r="O770">
            <v>42998</v>
          </cell>
          <cell r="P770" t="str">
            <v>30%预付款，65%提货款，5%质保</v>
          </cell>
          <cell r="Q770">
            <v>90.07</v>
          </cell>
          <cell r="R770" t="str">
            <v>已完工</v>
          </cell>
          <cell r="S770" t="str">
            <v>是</v>
          </cell>
          <cell r="T770">
            <v>43018</v>
          </cell>
          <cell r="W770" t="str">
            <v>否</v>
          </cell>
          <cell r="Y770">
            <v>1</v>
          </cell>
          <cell r="Z770">
            <v>90.07</v>
          </cell>
          <cell r="AA770">
            <v>90.07</v>
          </cell>
          <cell r="AB770">
            <v>1</v>
          </cell>
          <cell r="AC770">
            <v>0</v>
          </cell>
        </row>
        <row r="771">
          <cell r="C771" t="str">
            <v>GH20170052-3</v>
          </cell>
          <cell r="D771" t="str">
            <v>46720038-ME-001-1</v>
          </cell>
          <cell r="E771" t="str">
            <v>中冶赛迪上海工程技术
有限公司</v>
          </cell>
          <cell r="F771" t="str">
            <v>关丹钢厂</v>
          </cell>
          <cell r="G771" t="str">
            <v>关丹热力专业及水道专
业管件材料</v>
          </cell>
          <cell r="H771">
            <v>82.23</v>
          </cell>
          <cell r="J771">
            <v>0</v>
          </cell>
          <cell r="K771" t="str">
            <v>文丽琴</v>
          </cell>
          <cell r="L771" t="str">
            <v>内部</v>
          </cell>
          <cell r="M771">
            <v>42992</v>
          </cell>
          <cell r="N771">
            <v>42992</v>
          </cell>
          <cell r="O771">
            <v>42998</v>
          </cell>
          <cell r="P771" t="str">
            <v>30%预付款，65%提货款，5%质保</v>
          </cell>
          <cell r="Q771">
            <v>82.23</v>
          </cell>
          <cell r="R771" t="str">
            <v>已完工</v>
          </cell>
          <cell r="S771" t="str">
            <v>是</v>
          </cell>
          <cell r="T771">
            <v>43018</v>
          </cell>
          <cell r="W771" t="str">
            <v>否</v>
          </cell>
          <cell r="Y771">
            <v>1</v>
          </cell>
          <cell r="Z771">
            <v>82.23</v>
          </cell>
          <cell r="AA771">
            <v>82.23</v>
          </cell>
          <cell r="AB771">
            <v>1</v>
          </cell>
          <cell r="AC771">
            <v>0</v>
          </cell>
        </row>
        <row r="772">
          <cell r="C772" t="str">
            <v>GH20170130-0</v>
          </cell>
          <cell r="D772" t="str">
            <v>03270255-ME-008-0</v>
          </cell>
          <cell r="E772" t="str">
            <v>中冶赛迪工程技术股份
有限公司</v>
          </cell>
          <cell r="F772" t="str">
            <v>新疆八一钢铁股份有限
公司</v>
          </cell>
          <cell r="G772" t="str">
            <v>八钢冷轧整体改造总包</v>
          </cell>
          <cell r="H772">
            <v>612.95129999999995</v>
          </cell>
          <cell r="J772">
            <v>0</v>
          </cell>
          <cell r="K772" t="str">
            <v>文丽琴</v>
          </cell>
          <cell r="L772" t="str">
            <v>内部</v>
          </cell>
          <cell r="M772">
            <v>42991</v>
          </cell>
          <cell r="N772">
            <v>42991</v>
          </cell>
          <cell r="O772">
            <v>43160</v>
          </cell>
          <cell r="P772" t="str">
            <v>20%预付款，25%进度款，25%到货款，10%单体试车，10%热试车，10%竣工资料移交</v>
          </cell>
          <cell r="Q772">
            <v>612.95129999999995</v>
          </cell>
          <cell r="R772" t="str">
            <v>已完工</v>
          </cell>
          <cell r="S772" t="str">
            <v>是</v>
          </cell>
          <cell r="T772" t="str">
            <v>2018/1/25开始发</v>
          </cell>
          <cell r="W772" t="str">
            <v>否</v>
          </cell>
          <cell r="Y772">
            <v>1</v>
          </cell>
          <cell r="Z772">
            <v>612.95129999999995</v>
          </cell>
          <cell r="AA772">
            <v>612.95129999999995</v>
          </cell>
          <cell r="AB772">
            <v>1</v>
          </cell>
          <cell r="AC772">
            <v>0</v>
          </cell>
        </row>
        <row r="773">
          <cell r="C773" t="str">
            <v>GH20170056-1</v>
          </cell>
          <cell r="D773" t="str">
            <v>21950015-ME-003-0</v>
          </cell>
          <cell r="E773" t="str">
            <v>中冶赛迪上海工程技术
有限公司</v>
          </cell>
          <cell r="F773" t="str">
            <v>扬州恒润海洋重工有
限公司</v>
          </cell>
          <cell r="G773" t="str">
            <v>扬州恒润连铸设备-中
间罐倾翻减速器</v>
          </cell>
          <cell r="H773">
            <v>13.571999999999999</v>
          </cell>
          <cell r="J773">
            <v>0</v>
          </cell>
          <cell r="K773" t="str">
            <v>文丽琴</v>
          </cell>
          <cell r="L773" t="str">
            <v>内部</v>
          </cell>
          <cell r="M773">
            <v>42989</v>
          </cell>
          <cell r="N773">
            <v>42989</v>
          </cell>
          <cell r="O773">
            <v>43008</v>
          </cell>
          <cell r="P773" t="str">
            <v>预付4.0716万元，到货4.0716万元，冷调试4.0716万元，质保1.3572万元</v>
          </cell>
          <cell r="Q773">
            <v>13.571999999999999</v>
          </cell>
          <cell r="R773" t="str">
            <v>已完工</v>
          </cell>
          <cell r="S773" t="str">
            <v>是</v>
          </cell>
          <cell r="T773">
            <v>43018</v>
          </cell>
          <cell r="W773" t="str">
            <v>否</v>
          </cell>
          <cell r="Y773">
            <v>1</v>
          </cell>
          <cell r="Z773">
            <v>13.571999999999999</v>
          </cell>
          <cell r="AA773">
            <v>13.571999999999999</v>
          </cell>
          <cell r="AB773">
            <v>1</v>
          </cell>
          <cell r="AC773">
            <v>0</v>
          </cell>
        </row>
        <row r="774">
          <cell r="C774" t="str">
            <v>GH20170124-0</v>
          </cell>
          <cell r="D774" t="str">
            <v>00010253-ME-003-0</v>
          </cell>
          <cell r="E774" t="str">
            <v>中冶赛迪工程技术股份
有限公司</v>
          </cell>
          <cell r="F774" t="str">
            <v>攀钢集团攀枝花钢钒
有限公司</v>
          </cell>
          <cell r="G774" t="str">
            <v>攀钢酸轧机组宽规格
生产改造项目</v>
          </cell>
          <cell r="H774">
            <v>620</v>
          </cell>
          <cell r="J774">
            <v>0</v>
          </cell>
          <cell r="K774" t="str">
            <v>文丽琴</v>
          </cell>
          <cell r="L774" t="str">
            <v>内部</v>
          </cell>
          <cell r="M774">
            <v>42994</v>
          </cell>
          <cell r="N774">
            <v>42994</v>
          </cell>
          <cell r="O774">
            <v>43089</v>
          </cell>
          <cell r="P774" t="str">
            <v>10%预付款，20%到货款，65%调试款，5%质保</v>
          </cell>
          <cell r="Q774">
            <v>620</v>
          </cell>
          <cell r="R774" t="str">
            <v>已完工</v>
          </cell>
          <cell r="S774" t="str">
            <v>是</v>
          </cell>
          <cell r="T774" t="str">
            <v>2018/1/10开始发运</v>
          </cell>
          <cell r="W774" t="str">
            <v>否</v>
          </cell>
          <cell r="Y774">
            <v>1</v>
          </cell>
          <cell r="Z774">
            <v>620</v>
          </cell>
          <cell r="AA774">
            <v>620</v>
          </cell>
          <cell r="AB774">
            <v>1</v>
          </cell>
          <cell r="AC774">
            <v>0</v>
          </cell>
        </row>
        <row r="775">
          <cell r="C775" t="str">
            <v>KJ20170005-0</v>
          </cell>
          <cell r="D775" t="str">
            <v>90270432-KJ-004-0</v>
          </cell>
          <cell r="E775" t="str">
            <v>中冶赛迪技术研究中心
有限公司</v>
          </cell>
          <cell r="F775" t="str">
            <v>中冶赛迪技术研究中
心有限公司</v>
          </cell>
          <cell r="G775" t="str">
            <v>智能工业机器人开发
课题</v>
          </cell>
          <cell r="H775">
            <v>46.5</v>
          </cell>
          <cell r="J775">
            <v>0</v>
          </cell>
          <cell r="K775" t="str">
            <v>易志群</v>
          </cell>
          <cell r="L775" t="str">
            <v>内部</v>
          </cell>
          <cell r="M775">
            <v>42978</v>
          </cell>
          <cell r="N775">
            <v>42978</v>
          </cell>
          <cell r="O775">
            <v>43099</v>
          </cell>
          <cell r="P775" t="str">
            <v>30%预付款，60%提货款，10%质保</v>
          </cell>
          <cell r="Q775">
            <v>0</v>
          </cell>
          <cell r="R775" t="str">
            <v>已完工</v>
          </cell>
          <cell r="S775" t="str">
            <v>是</v>
          </cell>
          <cell r="W775" t="str">
            <v>是</v>
          </cell>
          <cell r="Y775">
            <v>1</v>
          </cell>
          <cell r="Z775">
            <v>46.5</v>
          </cell>
          <cell r="AA775">
            <v>46.5</v>
          </cell>
          <cell r="AB775">
            <v>1</v>
          </cell>
          <cell r="AC775">
            <v>0</v>
          </cell>
        </row>
        <row r="776">
          <cell r="C776" t="str">
            <v>GH20170059-4</v>
          </cell>
          <cell r="D776" t="str">
            <v>46720040-ME-005-2</v>
          </cell>
          <cell r="E776" t="str">
            <v>中冶赛迪上海工程技术
有限公司</v>
          </cell>
          <cell r="F776" t="str">
            <v>联合钢铁（大马）集
团公司ASSB</v>
          </cell>
          <cell r="G776" t="str">
            <v>关丹连铸伺服阀测试仪</v>
          </cell>
          <cell r="H776">
            <v>244.68</v>
          </cell>
          <cell r="J776">
            <v>0</v>
          </cell>
          <cell r="K776" t="str">
            <v>文丽琴</v>
          </cell>
          <cell r="L776" t="str">
            <v>内部</v>
          </cell>
          <cell r="M776">
            <v>42984</v>
          </cell>
          <cell r="N776">
            <v>42984</v>
          </cell>
          <cell r="O776">
            <v>43049</v>
          </cell>
          <cell r="P776" t="str">
            <v>100%提货款</v>
          </cell>
          <cell r="Q776">
            <v>244.68</v>
          </cell>
          <cell r="R776" t="str">
            <v>已完工</v>
          </cell>
          <cell r="S776" t="str">
            <v>是</v>
          </cell>
          <cell r="W776" t="str">
            <v>是</v>
          </cell>
          <cell r="Y776">
            <v>1</v>
          </cell>
          <cell r="Z776">
            <v>244.68</v>
          </cell>
          <cell r="AA776">
            <v>244.68</v>
          </cell>
          <cell r="AB776">
            <v>1</v>
          </cell>
          <cell r="AC776">
            <v>0</v>
          </cell>
        </row>
        <row r="777">
          <cell r="C777" t="str">
            <v>GH20170136-0</v>
          </cell>
          <cell r="D777" t="str">
            <v>49410004-ME-001-0</v>
          </cell>
          <cell r="E777" t="str">
            <v>中冶赛迪工程技术股份
有限公司</v>
          </cell>
          <cell r="F777" t="str">
            <v>西王特钢有限公司</v>
          </cell>
          <cell r="G777" t="str">
            <v>西王型钢处理线成套项目</v>
          </cell>
          <cell r="H777">
            <v>0</v>
          </cell>
          <cell r="J777">
            <v>0</v>
          </cell>
          <cell r="K777" t="str">
            <v>易志群</v>
          </cell>
          <cell r="L777" t="str">
            <v>内部</v>
          </cell>
          <cell r="M777">
            <v>42996</v>
          </cell>
          <cell r="N777">
            <v>42996</v>
          </cell>
          <cell r="O777">
            <v>43174</v>
          </cell>
          <cell r="P777" t="str">
            <v>预付款750万元，进度1500万元，发货1500万元，到货750万元，调试一750万元，调试二750万元，考核750万元，质保749.9916万元</v>
          </cell>
          <cell r="R777" t="str">
            <v>暂停</v>
          </cell>
          <cell r="S777" t="str">
            <v>否</v>
          </cell>
          <cell r="W777" t="str">
            <v>否</v>
          </cell>
          <cell r="Y777">
            <v>0</v>
          </cell>
          <cell r="Z777">
            <v>0</v>
          </cell>
          <cell r="AA777">
            <v>0</v>
          </cell>
          <cell r="AB777" t="e">
            <v>#DIV/0!</v>
          </cell>
          <cell r="AC777">
            <v>0</v>
          </cell>
        </row>
        <row r="778">
          <cell r="C778" t="str">
            <v>ZZ20160021-1</v>
          </cell>
          <cell r="D778" t="str">
            <v>90270384-KJ-001-0(补充合同</v>
          </cell>
          <cell r="E778" t="str">
            <v>中冶赛迪技术研究中心
有限公司</v>
          </cell>
          <cell r="F778" t="str">
            <v>中冶赛迪技术研究中
心有限公司</v>
          </cell>
          <cell r="G778" t="str">
            <v>科研项目——经济型
结晶器振动装置</v>
          </cell>
          <cell r="H778">
            <v>24.6</v>
          </cell>
          <cell r="J778">
            <v>0</v>
          </cell>
          <cell r="K778" t="str">
            <v>文丽琴</v>
          </cell>
          <cell r="L778" t="str">
            <v>内部</v>
          </cell>
          <cell r="M778">
            <v>43024</v>
          </cell>
          <cell r="N778">
            <v>43024</v>
          </cell>
          <cell r="O778" t="str">
            <v>已交货</v>
          </cell>
          <cell r="P778" t="str">
            <v>100%进度款</v>
          </cell>
          <cell r="Q778">
            <v>24.6</v>
          </cell>
          <cell r="R778" t="str">
            <v>已完工</v>
          </cell>
          <cell r="S778" t="str">
            <v>是</v>
          </cell>
          <cell r="W778" t="str">
            <v>否</v>
          </cell>
          <cell r="Y778">
            <v>1</v>
          </cell>
          <cell r="Z778">
            <v>24.6</v>
          </cell>
          <cell r="AA778">
            <v>24.6</v>
          </cell>
          <cell r="AB778">
            <v>1</v>
          </cell>
          <cell r="AC778">
            <v>0</v>
          </cell>
        </row>
        <row r="779">
          <cell r="C779" t="str">
            <v>GH20170055-1</v>
          </cell>
          <cell r="D779" t="str">
            <v>46720040-ME-101-1</v>
          </cell>
          <cell r="E779" t="str">
            <v>中冶赛迪上海工程技术
有限公司</v>
          </cell>
          <cell r="F779" t="str">
            <v>联合钢铁（大马）集团
公司ASSB</v>
          </cell>
          <cell r="G779" t="str">
            <v>关丹钢厂炼钢连铸成
套补充</v>
          </cell>
          <cell r="H779">
            <v>84.052800000000005</v>
          </cell>
          <cell r="J779">
            <v>0</v>
          </cell>
          <cell r="K779" t="str">
            <v>文丽琴</v>
          </cell>
          <cell r="L779" t="str">
            <v>内部</v>
          </cell>
          <cell r="M779">
            <v>42975</v>
          </cell>
          <cell r="N779">
            <v>42975</v>
          </cell>
          <cell r="O779">
            <v>43008</v>
          </cell>
          <cell r="P779" t="str">
            <v>预付款8万元，进度款1：8万元，进度款2:17万元，进度款3:8万元，到货1:8万元，到货2:8万元，到货3:19万元，质保8.0528万元</v>
          </cell>
          <cell r="Q779">
            <v>84.052800000000005</v>
          </cell>
          <cell r="R779" t="str">
            <v>已完工</v>
          </cell>
          <cell r="S779" t="str">
            <v>是</v>
          </cell>
          <cell r="W779" t="str">
            <v>否</v>
          </cell>
          <cell r="Y779">
            <v>1</v>
          </cell>
          <cell r="Z779">
            <v>84.052800000000005</v>
          </cell>
          <cell r="AA779">
            <v>84.052800000000005</v>
          </cell>
          <cell r="AB779">
            <v>1</v>
          </cell>
          <cell r="AC779">
            <v>0</v>
          </cell>
        </row>
        <row r="780">
          <cell r="C780" t="str">
            <v>FW20170001-4</v>
          </cell>
          <cell r="D780" t="str">
            <v>90010284-EN-011-0</v>
          </cell>
          <cell r="E780" t="str">
            <v>中冶赛迪工程技术股份
有限公司</v>
          </cell>
          <cell r="F780" t="str">
            <v>中冶赛迪工程技术股
份有限公司</v>
          </cell>
          <cell r="G780" t="str">
            <v>赛迪股份与赛迪装备
技术服务合同11月增加</v>
          </cell>
          <cell r="H780">
            <v>30</v>
          </cell>
          <cell r="J780">
            <v>0</v>
          </cell>
          <cell r="K780" t="str">
            <v>文丽琴</v>
          </cell>
          <cell r="L780" t="str">
            <v>内部</v>
          </cell>
          <cell r="M780">
            <v>42859</v>
          </cell>
          <cell r="N780">
            <v>42859</v>
          </cell>
          <cell r="O780">
            <v>43100</v>
          </cell>
          <cell r="P780" t="str">
            <v>100%发货款</v>
          </cell>
          <cell r="Q780">
            <v>30</v>
          </cell>
          <cell r="R780" t="str">
            <v>已完工</v>
          </cell>
          <cell r="S780" t="str">
            <v>是</v>
          </cell>
          <cell r="W780" t="str">
            <v>否</v>
          </cell>
          <cell r="Y780">
            <v>1</v>
          </cell>
          <cell r="Z780">
            <v>30</v>
          </cell>
          <cell r="AA780">
            <v>30</v>
          </cell>
          <cell r="AB780">
            <v>1</v>
          </cell>
          <cell r="AC780">
            <v>0</v>
          </cell>
        </row>
        <row r="781">
          <cell r="C781" t="str">
            <v>GH20170154-0</v>
          </cell>
          <cell r="D781" t="str">
            <v>CUK-U-R-TS15-17-031</v>
          </cell>
          <cell r="E781" t="str">
            <v>中冶赛迪集团英国分公司(CISDI UK Ltd.)</v>
          </cell>
          <cell r="F781" t="str">
            <v>TATA Steel公司</v>
          </cell>
          <cell r="G781" t="str">
            <v>TATA-UK塔尔波特港
HAGC缸供货项目</v>
          </cell>
          <cell r="H781">
            <v>46.53</v>
          </cell>
          <cell r="J781">
            <v>0</v>
          </cell>
          <cell r="K781" t="str">
            <v>周磊</v>
          </cell>
          <cell r="L781" t="str">
            <v>内部</v>
          </cell>
          <cell r="M781">
            <v>43047</v>
          </cell>
          <cell r="N781">
            <v>43047</v>
          </cell>
          <cell r="O781">
            <v>43189</v>
          </cell>
          <cell r="P781" t="str">
            <v>到货款100%</v>
          </cell>
          <cell r="R781" t="str">
            <v>已完工</v>
          </cell>
          <cell r="S781" t="str">
            <v>是</v>
          </cell>
          <cell r="W781" t="str">
            <v>是</v>
          </cell>
          <cell r="Y781">
            <v>1</v>
          </cell>
          <cell r="Z781">
            <v>46.53</v>
          </cell>
          <cell r="AA781">
            <v>46.53</v>
          </cell>
          <cell r="AB781">
            <v>1</v>
          </cell>
          <cell r="AC781">
            <v>0</v>
          </cell>
        </row>
        <row r="782">
          <cell r="C782" t="str">
            <v>GH20170084-0</v>
          </cell>
          <cell r="D782" t="str">
            <v>41940023-ME-001-0</v>
          </cell>
          <cell r="E782" t="str">
            <v>中冶赛迪工程技术股份
有限公司</v>
          </cell>
          <cell r="F782" t="str">
            <v>河北东海特钢集团有限
公司</v>
          </cell>
          <cell r="G782" t="str">
            <v>东海特钢1#2#板坯连
铸机非标设备</v>
          </cell>
          <cell r="H782">
            <v>3246.72</v>
          </cell>
          <cell r="J782">
            <v>0</v>
          </cell>
          <cell r="K782" t="str">
            <v>易志群</v>
          </cell>
          <cell r="L782" t="str">
            <v>内部</v>
          </cell>
          <cell r="M782">
            <v>43062</v>
          </cell>
          <cell r="N782">
            <v>43062</v>
          </cell>
          <cell r="O782">
            <v>43281</v>
          </cell>
          <cell r="P782" t="str">
            <v>预付款10%，进度款20%，到货款30%，热试款15%，投产款10%，性能考核5%，质保10%</v>
          </cell>
          <cell r="Q782">
            <v>3246.72</v>
          </cell>
          <cell r="R782" t="str">
            <v>已完工</v>
          </cell>
          <cell r="S782" t="str">
            <v>是</v>
          </cell>
          <cell r="W782" t="str">
            <v>否</v>
          </cell>
          <cell r="Y782">
            <v>1</v>
          </cell>
          <cell r="Z782">
            <v>3246.72</v>
          </cell>
          <cell r="AA782">
            <v>3246.72</v>
          </cell>
          <cell r="AB782">
            <v>1</v>
          </cell>
          <cell r="AC782">
            <v>0</v>
          </cell>
        </row>
        <row r="783">
          <cell r="C783" t="str">
            <v>GH20170052-5</v>
          </cell>
          <cell r="D783" t="str">
            <v>46720038-ME-001-0</v>
          </cell>
          <cell r="E783" t="str">
            <v>中冶赛迪上海工程技术
有限公司</v>
          </cell>
          <cell r="F783" t="str">
            <v>联合钢铁（大马）集
团公司Alliance Steel(M)Sdn Bhd</v>
          </cell>
          <cell r="G783" t="str">
            <v>关丹轧钢高线及棒材项
目设备供货增补费用</v>
          </cell>
          <cell r="H783">
            <v>150</v>
          </cell>
          <cell r="J783">
            <v>0</v>
          </cell>
          <cell r="K783" t="str">
            <v>文丽琴</v>
          </cell>
          <cell r="L783" t="str">
            <v>内部</v>
          </cell>
          <cell r="M783">
            <v>42810</v>
          </cell>
          <cell r="N783">
            <v>42810</v>
          </cell>
          <cell r="O783" t="str">
            <v>2017.6.15-2017.8.30</v>
          </cell>
          <cell r="P783" t="str">
            <v>100%到货款</v>
          </cell>
          <cell r="Q783">
            <v>150</v>
          </cell>
          <cell r="R783" t="str">
            <v>已完工</v>
          </cell>
          <cell r="S783" t="str">
            <v>是</v>
          </cell>
          <cell r="W783" t="str">
            <v>否</v>
          </cell>
          <cell r="Y783">
            <v>1</v>
          </cell>
          <cell r="Z783">
            <v>150</v>
          </cell>
          <cell r="AA783">
            <v>150</v>
          </cell>
          <cell r="AB783">
            <v>1</v>
          </cell>
          <cell r="AC783">
            <v>0</v>
          </cell>
        </row>
        <row r="784">
          <cell r="C784" t="str">
            <v>GH20170081-1</v>
          </cell>
          <cell r="D784" t="str">
            <v>02880018-ME-001-0</v>
          </cell>
          <cell r="E784" t="str">
            <v>中冶赛迪工程技术股份
有限公司</v>
          </cell>
          <cell r="F784" t="str">
            <v>唐山港陆钢铁有限公司</v>
          </cell>
          <cell r="G784" t="str">
            <v>港陆钢铁酸轧机组设备
成套增补费用</v>
          </cell>
          <cell r="H784">
            <v>200</v>
          </cell>
          <cell r="J784">
            <v>0</v>
          </cell>
          <cell r="K784" t="str">
            <v>汤霖</v>
          </cell>
          <cell r="L784" t="str">
            <v>内部</v>
          </cell>
          <cell r="M784">
            <v>42857</v>
          </cell>
          <cell r="N784">
            <v>42857</v>
          </cell>
          <cell r="O784">
            <v>43054</v>
          </cell>
          <cell r="P784" t="str">
            <v>100%到货款</v>
          </cell>
          <cell r="Q784">
            <v>200</v>
          </cell>
          <cell r="R784" t="str">
            <v>已完工</v>
          </cell>
          <cell r="S784" t="str">
            <v>是</v>
          </cell>
          <cell r="W784" t="str">
            <v>否</v>
          </cell>
          <cell r="Y784">
            <v>1</v>
          </cell>
          <cell r="Z784">
            <v>200</v>
          </cell>
          <cell r="AA784">
            <v>200</v>
          </cell>
          <cell r="AB784">
            <v>1</v>
          </cell>
          <cell r="AC784">
            <v>0</v>
          </cell>
        </row>
        <row r="785">
          <cell r="C785" t="str">
            <v>GH20170060-2</v>
          </cell>
          <cell r="D785" t="str">
            <v>46720037-ME-032-0</v>
          </cell>
          <cell r="E785" t="str">
            <v>中冶赛迪上海工程技术
有限公司</v>
          </cell>
          <cell r="F785" t="str">
            <v>关丹钢厂</v>
          </cell>
          <cell r="G785" t="str">
            <v>关丹炼铁设备供货增
补费用</v>
          </cell>
          <cell r="H785">
            <v>150</v>
          </cell>
          <cell r="J785">
            <v>0</v>
          </cell>
          <cell r="K785" t="str">
            <v>文丽琴</v>
          </cell>
          <cell r="L785" t="str">
            <v>内部</v>
          </cell>
          <cell r="M785">
            <v>42831</v>
          </cell>
          <cell r="N785">
            <v>42831</v>
          </cell>
          <cell r="O785" t="str">
            <v>2017.7.10-9.10</v>
          </cell>
          <cell r="P785" t="str">
            <v>100%到货款</v>
          </cell>
          <cell r="Q785">
            <v>150</v>
          </cell>
          <cell r="R785" t="str">
            <v>已完工</v>
          </cell>
          <cell r="S785" t="str">
            <v>是</v>
          </cell>
          <cell r="W785" t="str">
            <v>否</v>
          </cell>
          <cell r="Y785">
            <v>1</v>
          </cell>
          <cell r="Z785">
            <v>150</v>
          </cell>
          <cell r="AA785">
            <v>150</v>
          </cell>
          <cell r="AB785">
            <v>1</v>
          </cell>
          <cell r="AC785">
            <v>0</v>
          </cell>
        </row>
        <row r="786">
          <cell r="C786" t="str">
            <v>GH20170102-2</v>
          </cell>
          <cell r="D786" t="str">
            <v>03890088-ME-009-0</v>
          </cell>
          <cell r="E786" t="str">
            <v>中冶赛迪工程技术股份
有限公司</v>
          </cell>
          <cell r="F786" t="str">
            <v>邯钢集团邯宝钢铁有
限公司</v>
          </cell>
          <cell r="G786" t="str">
            <v>邯宝公司热轧厂
1780mm热轧平整机组-备件</v>
          </cell>
          <cell r="H786">
            <v>240</v>
          </cell>
          <cell r="I786">
            <v>0.27</v>
          </cell>
          <cell r="J786">
            <v>64.8</v>
          </cell>
          <cell r="K786" t="str">
            <v>文丽琴</v>
          </cell>
          <cell r="L786" t="str">
            <v>内部</v>
          </cell>
          <cell r="M786">
            <v>43073</v>
          </cell>
          <cell r="N786">
            <v>43073</v>
          </cell>
          <cell r="O786">
            <v>43189</v>
          </cell>
          <cell r="P786" t="str">
            <v>20%预付款，30%提货款，30%到货款，10%调试款，10%质保</v>
          </cell>
          <cell r="Q786">
            <v>240</v>
          </cell>
          <cell r="R786" t="str">
            <v>已完工</v>
          </cell>
          <cell r="S786" t="str">
            <v>是</v>
          </cell>
          <cell r="W786" t="str">
            <v>是</v>
          </cell>
          <cell r="X786" t="str">
            <v>完成</v>
          </cell>
          <cell r="Y786">
            <v>1</v>
          </cell>
          <cell r="Z786">
            <v>240</v>
          </cell>
          <cell r="AA786">
            <v>240</v>
          </cell>
          <cell r="AB786">
            <v>1</v>
          </cell>
          <cell r="AC786">
            <v>0</v>
          </cell>
        </row>
        <row r="787">
          <cell r="C787" t="str">
            <v>KJ20170005-1</v>
          </cell>
          <cell r="D787" t="str">
            <v>90270432-KJ-005-0</v>
          </cell>
          <cell r="E787" t="str">
            <v>中冶赛迪技术研究中心
有限公司</v>
          </cell>
          <cell r="F787" t="str">
            <v>中冶赛迪技术研究中心
有限公司</v>
          </cell>
          <cell r="G787" t="str">
            <v>智能工业机器人开发
课题焊接机器人样机</v>
          </cell>
          <cell r="H787">
            <v>12.65</v>
          </cell>
          <cell r="I787">
            <v>0.08</v>
          </cell>
          <cell r="J787">
            <v>1.012</v>
          </cell>
          <cell r="K787" t="str">
            <v>易志群</v>
          </cell>
          <cell r="L787" t="str">
            <v>内部</v>
          </cell>
          <cell r="M787">
            <v>43090</v>
          </cell>
          <cell r="N787">
            <v>43090</v>
          </cell>
          <cell r="O787">
            <v>43130</v>
          </cell>
          <cell r="P787" t="str">
            <v>100%到货款</v>
          </cell>
          <cell r="Q787">
            <v>12.65</v>
          </cell>
          <cell r="R787" t="str">
            <v>已完工</v>
          </cell>
          <cell r="S787" t="str">
            <v>是</v>
          </cell>
          <cell r="W787" t="str">
            <v>否</v>
          </cell>
          <cell r="Y787">
            <v>1</v>
          </cell>
          <cell r="Z787">
            <v>12.65</v>
          </cell>
          <cell r="AA787">
            <v>12.65</v>
          </cell>
          <cell r="AB787">
            <v>1</v>
          </cell>
          <cell r="AC787">
            <v>0</v>
          </cell>
        </row>
        <row r="788">
          <cell r="C788" t="str">
            <v>GH20170084-1</v>
          </cell>
          <cell r="D788" t="str">
            <v>41940023-ME-020-0</v>
          </cell>
          <cell r="E788" t="str">
            <v>中冶赛迪工程技术股份
有限公司</v>
          </cell>
          <cell r="F788" t="str">
            <v>河北东海特钢集团有
限公司</v>
          </cell>
          <cell r="G788" t="str">
            <v>东海特钢板坯连铸成
套项目-中间罐倾翻减速机等</v>
          </cell>
          <cell r="H788">
            <v>54.917999999999999</v>
          </cell>
          <cell r="I788">
            <v>0.22</v>
          </cell>
          <cell r="J788">
            <v>12.08196</v>
          </cell>
          <cell r="K788" t="str">
            <v>易志群</v>
          </cell>
          <cell r="L788" t="str">
            <v>内部</v>
          </cell>
          <cell r="M788">
            <v>43081</v>
          </cell>
          <cell r="N788">
            <v>43081</v>
          </cell>
          <cell r="O788">
            <v>43189</v>
          </cell>
          <cell r="P788" t="str">
            <v>预付5.6万元，进度11.4万元，到货17万元，调试8.5万元，投产5.7万元，考核2.8万元，质保5.862万元</v>
          </cell>
          <cell r="Q788">
            <v>54.917999999999999</v>
          </cell>
          <cell r="R788" t="str">
            <v>已完工</v>
          </cell>
          <cell r="S788" t="str">
            <v>是</v>
          </cell>
          <cell r="T788" t="str">
            <v>2018.3.22</v>
          </cell>
          <cell r="W788" t="str">
            <v>是</v>
          </cell>
          <cell r="X788" t="str">
            <v>完成</v>
          </cell>
          <cell r="Y788">
            <v>1</v>
          </cell>
          <cell r="Z788">
            <v>54.917999999999999</v>
          </cell>
          <cell r="AA788">
            <v>54.917999999999999</v>
          </cell>
          <cell r="AB788">
            <v>1</v>
          </cell>
          <cell r="AC788">
            <v>0</v>
          </cell>
        </row>
        <row r="789">
          <cell r="C789" t="str">
            <v>GH20180008-0</v>
          </cell>
          <cell r="D789" t="str">
            <v>90090001-ME-015-0</v>
          </cell>
          <cell r="E789" t="str">
            <v>西安中冶新材料有限
公司</v>
          </cell>
          <cell r="F789" t="str">
            <v>中冶陕压重工设备有限
公司</v>
          </cell>
          <cell r="G789" t="str">
            <v>陕压小方坯连铸机短流
程实验平台项目</v>
          </cell>
          <cell r="H789">
            <v>461.44799999999998</v>
          </cell>
          <cell r="I789">
            <v>0.12</v>
          </cell>
          <cell r="J789">
            <v>55.373759999999997</v>
          </cell>
          <cell r="K789" t="str">
            <v>周磊</v>
          </cell>
          <cell r="L789" t="str">
            <v>内部</v>
          </cell>
          <cell r="M789">
            <v>43103</v>
          </cell>
          <cell r="N789">
            <v>43103</v>
          </cell>
          <cell r="O789">
            <v>43171</v>
          </cell>
          <cell r="P789" t="str">
            <v>30%预付款，30%提货款，30%调试款，10%质保</v>
          </cell>
          <cell r="Q789">
            <v>461.44799999999998</v>
          </cell>
          <cell r="R789" t="str">
            <v>暂停</v>
          </cell>
          <cell r="S789" t="str">
            <v>否</v>
          </cell>
          <cell r="T789" t="str">
            <v>已发货</v>
          </cell>
          <cell r="W789" t="str">
            <v>否</v>
          </cell>
          <cell r="Y789">
            <v>0</v>
          </cell>
          <cell r="Z789">
            <v>0</v>
          </cell>
          <cell r="AA789">
            <v>415.3032</v>
          </cell>
          <cell r="AB789">
            <v>0.9</v>
          </cell>
          <cell r="AC789">
            <v>0</v>
          </cell>
        </row>
        <row r="790">
          <cell r="C790" t="str">
            <v>GH20170052-4</v>
          </cell>
          <cell r="D790" t="str">
            <v>46720038ME-001-2</v>
          </cell>
          <cell r="E790" t="str">
            <v>中冶赛迪上海工程技术
有限公司</v>
          </cell>
          <cell r="F790" t="str">
            <v>联合钢铁（大马）集团
公司</v>
          </cell>
          <cell r="G790" t="str">
            <v>关丹轧钢机械设备调
试备件</v>
          </cell>
          <cell r="H790">
            <v>7.6</v>
          </cell>
          <cell r="I790">
            <v>0.12</v>
          </cell>
          <cell r="J790">
            <v>0.91200000000000003</v>
          </cell>
          <cell r="K790" t="str">
            <v>文丽琴</v>
          </cell>
          <cell r="L790" t="str">
            <v>内部</v>
          </cell>
          <cell r="M790">
            <v>43070</v>
          </cell>
          <cell r="N790">
            <v>43070</v>
          </cell>
          <cell r="O790">
            <v>43084</v>
          </cell>
          <cell r="P790" t="str">
            <v>100%到货款</v>
          </cell>
          <cell r="Q790">
            <v>7.6</v>
          </cell>
          <cell r="R790" t="str">
            <v>已完工</v>
          </cell>
          <cell r="S790" t="str">
            <v>是</v>
          </cell>
          <cell r="T790">
            <v>43069</v>
          </cell>
          <cell r="W790" t="str">
            <v>否</v>
          </cell>
          <cell r="Y790">
            <v>1</v>
          </cell>
          <cell r="Z790">
            <v>7.6</v>
          </cell>
          <cell r="AA790">
            <v>7.6</v>
          </cell>
          <cell r="AB790">
            <v>1</v>
          </cell>
          <cell r="AC790">
            <v>0</v>
          </cell>
        </row>
        <row r="791">
          <cell r="C791" t="str">
            <v>GH20170052-6</v>
          </cell>
          <cell r="D791" t="str">
            <v>46720038ME-001-2</v>
          </cell>
          <cell r="E791" t="str">
            <v>中冶赛迪上海工程技术
有限公司</v>
          </cell>
          <cell r="F791" t="str">
            <v>联合钢铁（大马）集团
公司</v>
          </cell>
          <cell r="G791" t="str">
            <v>关丹轧钢高线及棒材
项目-增补弯头及电讯材料</v>
          </cell>
          <cell r="H791">
            <v>52.478499999999997</v>
          </cell>
          <cell r="I791">
            <v>0.05</v>
          </cell>
          <cell r="J791">
            <v>2.6239249999999998</v>
          </cell>
          <cell r="K791" t="str">
            <v>文丽琴</v>
          </cell>
          <cell r="L791" t="str">
            <v>内部</v>
          </cell>
          <cell r="M791">
            <v>43070</v>
          </cell>
          <cell r="N791">
            <v>43070</v>
          </cell>
          <cell r="O791">
            <v>43084</v>
          </cell>
          <cell r="P791" t="str">
            <v>100%到货款</v>
          </cell>
          <cell r="Q791">
            <v>52.478499999999997</v>
          </cell>
          <cell r="R791" t="str">
            <v>已完工</v>
          </cell>
          <cell r="S791" t="str">
            <v>是</v>
          </cell>
          <cell r="T791">
            <v>43069</v>
          </cell>
          <cell r="W791" t="str">
            <v>否</v>
          </cell>
          <cell r="Y791">
            <v>1</v>
          </cell>
          <cell r="Z791">
            <v>52.478499999999997</v>
          </cell>
          <cell r="AA791">
            <v>52.478499999999997</v>
          </cell>
          <cell r="AB791">
            <v>1</v>
          </cell>
          <cell r="AC791">
            <v>0</v>
          </cell>
        </row>
        <row r="792">
          <cell r="C792" t="str">
            <v>GH20170160-0</v>
          </cell>
          <cell r="D792" t="str">
            <v>01060082-ME-001-0</v>
          </cell>
          <cell r="E792" t="str">
            <v>中冶赛迪工程技术股份
有限公司</v>
          </cell>
          <cell r="F792" t="str">
            <v>新余钢铁股份有限公司</v>
          </cell>
          <cell r="G792" t="str">
            <v>新余一炼钢转炉吊挂
系统改造</v>
          </cell>
          <cell r="H792">
            <v>106.35</v>
          </cell>
          <cell r="I792">
            <v>0.19</v>
          </cell>
          <cell r="J792">
            <v>20.206499999999998</v>
          </cell>
          <cell r="K792" t="str">
            <v>文丽琴</v>
          </cell>
          <cell r="L792" t="str">
            <v>内部</v>
          </cell>
          <cell r="M792">
            <v>43112</v>
          </cell>
          <cell r="N792">
            <v>43112</v>
          </cell>
          <cell r="O792">
            <v>43191</v>
          </cell>
          <cell r="P792" t="str">
            <v>30%预付款，30%到货款，30%投产款，10%质保</v>
          </cell>
          <cell r="Q792">
            <v>106.35</v>
          </cell>
          <cell r="R792" t="str">
            <v>已完工</v>
          </cell>
          <cell r="S792" t="str">
            <v>是</v>
          </cell>
          <cell r="W792" t="str">
            <v>否</v>
          </cell>
          <cell r="Y792">
            <v>1</v>
          </cell>
          <cell r="Z792">
            <v>106.35</v>
          </cell>
          <cell r="AA792">
            <v>106.35</v>
          </cell>
          <cell r="AB792">
            <v>1</v>
          </cell>
          <cell r="AC792">
            <v>0</v>
          </cell>
        </row>
        <row r="793">
          <cell r="C793" t="str">
            <v>GH20180007-0</v>
          </cell>
          <cell r="D793" t="str">
            <v>28390023-ME-026-0</v>
          </cell>
          <cell r="E793" t="str">
            <v>中冶赛迪工程技术股份
有限公司</v>
          </cell>
          <cell r="F793" t="str">
            <v>沧州中铁装备制造材料有限公司</v>
          </cell>
          <cell r="G793" t="str">
            <v>沧州中铁一炼钢转炉
改造项目</v>
          </cell>
          <cell r="H793">
            <v>195.79640000000001</v>
          </cell>
          <cell r="I793">
            <v>0.17</v>
          </cell>
          <cell r="J793">
            <v>33.285387999999998</v>
          </cell>
          <cell r="K793" t="str">
            <v>文丽琴</v>
          </cell>
          <cell r="L793" t="str">
            <v>内部</v>
          </cell>
          <cell r="M793">
            <v>43112</v>
          </cell>
          <cell r="N793">
            <v>43112</v>
          </cell>
          <cell r="O793">
            <v>43230</v>
          </cell>
          <cell r="P793" t="str">
            <v>15%预付款，20%进度款，35%到货款，20%投产款，10%质保</v>
          </cell>
          <cell r="Q793">
            <v>195.79640000000001</v>
          </cell>
          <cell r="R793" t="str">
            <v>已完工</v>
          </cell>
          <cell r="S793" t="str">
            <v>是</v>
          </cell>
          <cell r="W793" t="str">
            <v>是</v>
          </cell>
          <cell r="X793" t="str">
            <v>完成</v>
          </cell>
          <cell r="Y793">
            <v>1</v>
          </cell>
          <cell r="Z793">
            <v>195.79640000000001</v>
          </cell>
          <cell r="AA793">
            <v>195.79640000000001</v>
          </cell>
          <cell r="AB793">
            <v>1</v>
          </cell>
          <cell r="AC793">
            <v>0</v>
          </cell>
        </row>
        <row r="794">
          <cell r="C794" t="str">
            <v>ZZ20150097-6</v>
          </cell>
          <cell r="D794" t="str">
            <v>00060079-ME-004-5</v>
          </cell>
          <cell r="E794" t="str">
            <v>中冶赛迪工程技术股份
有限公司</v>
          </cell>
          <cell r="F794" t="str">
            <v>安钢集团冷轧有限责
任公司</v>
          </cell>
          <cell r="G794" t="str">
            <v>安钢1550连退镀锌成
套增补合同</v>
          </cell>
          <cell r="H794">
            <v>14.72</v>
          </cell>
          <cell r="I794">
            <v>0.2</v>
          </cell>
          <cell r="J794">
            <v>2.944</v>
          </cell>
          <cell r="K794" t="str">
            <v>赵庭昊</v>
          </cell>
          <cell r="L794" t="str">
            <v>内部</v>
          </cell>
          <cell r="M794">
            <v>43119</v>
          </cell>
          <cell r="N794">
            <v>43119</v>
          </cell>
          <cell r="O794">
            <v>43220</v>
          </cell>
          <cell r="P794" t="str">
            <v>100%提货款</v>
          </cell>
          <cell r="Q794">
            <v>14.72</v>
          </cell>
          <cell r="R794" t="str">
            <v>已完工</v>
          </cell>
          <cell r="S794" t="str">
            <v>是</v>
          </cell>
          <cell r="W794" t="str">
            <v>否</v>
          </cell>
          <cell r="Y794">
            <v>1</v>
          </cell>
          <cell r="Z794">
            <v>14.72</v>
          </cell>
          <cell r="AA794">
            <v>14.72</v>
          </cell>
          <cell r="AB794">
            <v>1</v>
          </cell>
          <cell r="AC794">
            <v>0</v>
          </cell>
        </row>
        <row r="795">
          <cell r="C795" t="str">
            <v>GH20180002-0</v>
          </cell>
          <cell r="D795" t="str">
            <v>04040019-ME-003-0</v>
          </cell>
          <cell r="E795" t="str">
            <v>中冶赛迪上海工程技术
有限公司</v>
          </cell>
          <cell r="F795" t="str">
            <v>江苏诚德钢管股份有
限公司</v>
          </cell>
          <cell r="G795" t="str">
            <v>江苏诚德钢管连轧2#
生产线EPC设备</v>
          </cell>
          <cell r="H795">
            <v>2094.324615</v>
          </cell>
          <cell r="I795">
            <v>0.03</v>
          </cell>
          <cell r="J795">
            <v>62.829738450000001</v>
          </cell>
          <cell r="K795" t="str">
            <v>文丽琴</v>
          </cell>
          <cell r="L795" t="str">
            <v>内部</v>
          </cell>
          <cell r="M795">
            <v>43130</v>
          </cell>
          <cell r="N795">
            <v>43130</v>
          </cell>
          <cell r="O795">
            <v>43342</v>
          </cell>
          <cell r="P795" t="str">
            <v>20%预付款，30%进度款，25%到货款，20%调试款，5%质保</v>
          </cell>
          <cell r="Q795">
            <v>2094.324615</v>
          </cell>
          <cell r="R795" t="str">
            <v>已完工</v>
          </cell>
          <cell r="S795" t="str">
            <v>是</v>
          </cell>
          <cell r="W795" t="str">
            <v>否</v>
          </cell>
          <cell r="Y795">
            <v>1</v>
          </cell>
          <cell r="Z795">
            <v>2094.324615</v>
          </cell>
          <cell r="AA795">
            <v>2094.324615</v>
          </cell>
          <cell r="AB795">
            <v>1</v>
          </cell>
          <cell r="AC795">
            <v>0</v>
          </cell>
        </row>
        <row r="796">
          <cell r="C796" t="str">
            <v>GH20180020-0</v>
          </cell>
          <cell r="D796" t="str">
            <v>CUK-U-R-TS17-18-001</v>
          </cell>
          <cell r="E796" t="str">
            <v>中冶赛迪集团英国分公司</v>
          </cell>
          <cell r="F796" t="str">
            <v>TATA</v>
          </cell>
          <cell r="G796" t="str">
            <v>TATA精轧除鳞箱设备改造</v>
          </cell>
          <cell r="H796">
            <v>178</v>
          </cell>
          <cell r="I796">
            <v>1</v>
          </cell>
          <cell r="J796">
            <v>178</v>
          </cell>
          <cell r="K796" t="str">
            <v>文丽琴</v>
          </cell>
          <cell r="L796" t="str">
            <v>内部</v>
          </cell>
          <cell r="M796">
            <v>43122</v>
          </cell>
          <cell r="O796">
            <v>43234</v>
          </cell>
          <cell r="P796" t="str">
            <v>50%提货，50%到货</v>
          </cell>
          <cell r="R796" t="str">
            <v>已完工</v>
          </cell>
          <cell r="S796" t="str">
            <v>是</v>
          </cell>
          <cell r="W796" t="str">
            <v>否</v>
          </cell>
          <cell r="Y796">
            <v>1</v>
          </cell>
          <cell r="Z796">
            <v>178</v>
          </cell>
          <cell r="AA796">
            <v>178</v>
          </cell>
          <cell r="AB796">
            <v>1</v>
          </cell>
          <cell r="AC796">
            <v>0</v>
          </cell>
        </row>
        <row r="797">
          <cell r="C797" t="str">
            <v>GH20180012-0</v>
          </cell>
          <cell r="D797" t="str">
            <v>35070005-ME-022-0</v>
          </cell>
          <cell r="E797" t="str">
            <v>中冶赛迪工程技术股份
有限公司</v>
          </cell>
          <cell r="F797" t="str">
            <v>达力普石油专用管有限公司</v>
          </cell>
          <cell r="G797" t="str">
            <v>河北沧州达力普180连轧管项目--轧钢设备</v>
          </cell>
          <cell r="H797">
            <v>2005.8951999999999</v>
          </cell>
          <cell r="I797">
            <v>0</v>
          </cell>
          <cell r="J797">
            <v>0</v>
          </cell>
          <cell r="K797" t="str">
            <v>文丽琴</v>
          </cell>
          <cell r="L797" t="str">
            <v>内部</v>
          </cell>
          <cell r="M797">
            <v>43139</v>
          </cell>
          <cell r="O797">
            <v>43311</v>
          </cell>
          <cell r="P797" t="str">
            <v>10%预付款，20%进度款，30%到货款，30%调试款，10%质保</v>
          </cell>
          <cell r="Q797">
            <v>1382.5422000000001</v>
          </cell>
          <cell r="R797" t="str">
            <v>已完工</v>
          </cell>
          <cell r="S797" t="str">
            <v>是</v>
          </cell>
          <cell r="W797" t="str">
            <v>是</v>
          </cell>
          <cell r="X797" t="str">
            <v>未完成</v>
          </cell>
          <cell r="Y797">
            <v>1</v>
          </cell>
          <cell r="Z797">
            <v>2005.8951999999999</v>
          </cell>
          <cell r="AA797">
            <v>2005.8951999999999</v>
          </cell>
          <cell r="AB797">
            <v>1</v>
          </cell>
          <cell r="AC797">
            <v>0</v>
          </cell>
        </row>
        <row r="798">
          <cell r="C798" t="str">
            <v>KJ20180006-0</v>
          </cell>
          <cell r="D798" t="str">
            <v>90150362-KJ-002-0</v>
          </cell>
          <cell r="E798" t="str">
            <v>中冶赛迪工程技术股份
有限公司</v>
          </cell>
          <cell r="F798" t="str">
            <v>中冶赛迪工程技术股
份有限公司</v>
          </cell>
          <cell r="G798" t="str">
            <v>液压润滑系统状态在线检测系统</v>
          </cell>
          <cell r="H798">
            <v>10</v>
          </cell>
          <cell r="I798">
            <v>0.32279999999999998</v>
          </cell>
          <cell r="J798">
            <v>3.2280000000000002</v>
          </cell>
          <cell r="K798" t="str">
            <v>文丽琴</v>
          </cell>
          <cell r="L798" t="str">
            <v>内部</v>
          </cell>
          <cell r="M798">
            <v>43137</v>
          </cell>
          <cell r="O798">
            <v>43220</v>
          </cell>
          <cell r="P798" t="str">
            <v>30%预付款，70%到货款</v>
          </cell>
          <cell r="Q798">
            <v>10</v>
          </cell>
          <cell r="R798" t="str">
            <v>已完工</v>
          </cell>
          <cell r="S798" t="str">
            <v>是</v>
          </cell>
          <cell r="W798" t="str">
            <v>否</v>
          </cell>
          <cell r="Y798">
            <v>1</v>
          </cell>
          <cell r="Z798">
            <v>10</v>
          </cell>
          <cell r="AA798">
            <v>10</v>
          </cell>
          <cell r="AB798">
            <v>1</v>
          </cell>
          <cell r="AC798">
            <v>0</v>
          </cell>
        </row>
        <row r="799">
          <cell r="C799" t="str">
            <v>KJ20180007-0</v>
          </cell>
          <cell r="D799" t="str">
            <v>90150361-KJ-001-0</v>
          </cell>
          <cell r="E799" t="str">
            <v>中冶赛迪工程技术股份
有限公司</v>
          </cell>
          <cell r="F799" t="str">
            <v>中冶赛迪工程技术股
份有限公司</v>
          </cell>
          <cell r="G799" t="str">
            <v>节能型液压动力控制系统开发合同</v>
          </cell>
          <cell r="H799">
            <v>10</v>
          </cell>
          <cell r="I799">
            <v>0.1772</v>
          </cell>
          <cell r="J799">
            <v>1.772</v>
          </cell>
          <cell r="K799" t="str">
            <v>文丽琴</v>
          </cell>
          <cell r="L799" t="str">
            <v>内部</v>
          </cell>
          <cell r="M799">
            <v>43137</v>
          </cell>
          <cell r="O799">
            <v>43220</v>
          </cell>
          <cell r="P799" t="str">
            <v>30%预付款，70%到货款</v>
          </cell>
          <cell r="Q799">
            <v>10</v>
          </cell>
          <cell r="R799" t="str">
            <v>已完工</v>
          </cell>
          <cell r="S799" t="str">
            <v>是</v>
          </cell>
          <cell r="W799" t="str">
            <v>否</v>
          </cell>
          <cell r="Y799">
            <v>1</v>
          </cell>
          <cell r="Z799">
            <v>10</v>
          </cell>
          <cell r="AA799">
            <v>10</v>
          </cell>
          <cell r="AB799">
            <v>1</v>
          </cell>
          <cell r="AC799">
            <v>0</v>
          </cell>
        </row>
        <row r="800">
          <cell r="C800" t="str">
            <v>KJ20180005-0</v>
          </cell>
          <cell r="E800" t="str">
            <v>中冶赛迪技术研究中心
有限公司</v>
          </cell>
          <cell r="F800" t="str">
            <v>中冶赛迪技术研究中
心有限公司</v>
          </cell>
          <cell r="G800" t="str">
            <v>电液直驱小方坯连铸结晶器振动工程样机设备供货及测试服务</v>
          </cell>
          <cell r="H800">
            <v>41.248199999999997</v>
          </cell>
          <cell r="I800">
            <v>0.1666</v>
          </cell>
          <cell r="J800">
            <v>6.8719501200000002</v>
          </cell>
          <cell r="K800" t="str">
            <v>文丽琴</v>
          </cell>
          <cell r="L800" t="str">
            <v>内部</v>
          </cell>
          <cell r="M800">
            <v>43123</v>
          </cell>
          <cell r="O800">
            <v>43301</v>
          </cell>
          <cell r="P800" t="str">
            <v>50%预付款，50%到货款</v>
          </cell>
          <cell r="Q800">
            <v>41.248199999999997</v>
          </cell>
          <cell r="R800" t="str">
            <v>已完工</v>
          </cell>
          <cell r="S800" t="str">
            <v>是</v>
          </cell>
          <cell r="W800" t="str">
            <v>否</v>
          </cell>
          <cell r="Y800">
            <v>1</v>
          </cell>
          <cell r="Z800">
            <v>41.248199999999997</v>
          </cell>
          <cell r="AA800">
            <v>41.248199999999997</v>
          </cell>
          <cell r="AB800">
            <v>1</v>
          </cell>
          <cell r="AC800">
            <v>0</v>
          </cell>
        </row>
        <row r="801">
          <cell r="C801" t="str">
            <v>GH20180023-0</v>
          </cell>
          <cell r="D801" t="str">
            <v>CUK-U-R-TS19-18-003</v>
          </cell>
          <cell r="E801" t="str">
            <v>中冶赛迪集团英国分公司</v>
          </cell>
          <cell r="F801" t="str">
            <v>Tata Steel UK Limited</v>
          </cell>
          <cell r="G801" t="str">
            <v>TATA 支承辊换辊装置、热卷箱上矫直辊、热卷箱入口辊项目</v>
          </cell>
          <cell r="H801">
            <v>228.76249999999999</v>
          </cell>
          <cell r="I801">
            <v>0.28999999999999998</v>
          </cell>
          <cell r="J801">
            <v>66.341125000000005</v>
          </cell>
          <cell r="K801" t="str">
            <v>易志群</v>
          </cell>
          <cell r="L801" t="str">
            <v>内部</v>
          </cell>
          <cell r="M801">
            <v>43145</v>
          </cell>
          <cell r="O801">
            <v>43312</v>
          </cell>
          <cell r="P801" t="str">
            <v>20%预付款，30%进度款，40%到货款，10%质保</v>
          </cell>
          <cell r="R801" t="str">
            <v>已完工</v>
          </cell>
          <cell r="S801" t="str">
            <v>是</v>
          </cell>
          <cell r="W801" t="str">
            <v>否</v>
          </cell>
          <cell r="Y801">
            <v>1</v>
          </cell>
          <cell r="Z801">
            <v>228.76249999999999</v>
          </cell>
          <cell r="AA801">
            <v>205.8862</v>
          </cell>
          <cell r="AB801">
            <v>0.89999978143270898</v>
          </cell>
          <cell r="AC801">
            <v>22.876300000000001</v>
          </cell>
        </row>
        <row r="802">
          <cell r="C802" t="str">
            <v>CT20170154-0</v>
          </cell>
          <cell r="D802" t="str">
            <v>17A102-M-004</v>
          </cell>
          <cell r="E802" t="str">
            <v>重庆新联钢铁设备技术
有限公司</v>
          </cell>
          <cell r="F802" t="str">
            <v>卓立马口铁新材料（邯郸）股份有限公司</v>
          </cell>
          <cell r="G802" t="str">
            <v>新联邯郸卓立飞剪设备成套</v>
          </cell>
          <cell r="H802">
            <v>49.700854999999997</v>
          </cell>
          <cell r="J802">
            <v>0</v>
          </cell>
          <cell r="K802" t="str">
            <v>邓蔚</v>
          </cell>
          <cell r="L802" t="str">
            <v>中部大区</v>
          </cell>
          <cell r="M802">
            <v>42936</v>
          </cell>
          <cell r="N802">
            <v>42936</v>
          </cell>
          <cell r="O802">
            <v>43165</v>
          </cell>
          <cell r="P802" t="str">
            <v>预付款30%，提货款20%，到货款20%，验收款20%，质保10%</v>
          </cell>
          <cell r="Q802">
            <v>49.700854999999997</v>
          </cell>
          <cell r="R802" t="str">
            <v>已完工</v>
          </cell>
          <cell r="S802" t="str">
            <v>是</v>
          </cell>
          <cell r="W802" t="str">
            <v>否</v>
          </cell>
          <cell r="Y802">
            <v>1</v>
          </cell>
          <cell r="Z802">
            <v>49.700854999999997</v>
          </cell>
          <cell r="AA802">
            <v>53.000855000000001</v>
          </cell>
          <cell r="AB802">
            <v>1.0663972480956301</v>
          </cell>
          <cell r="AC802">
            <v>-3.3</v>
          </cell>
        </row>
        <row r="803">
          <cell r="C803" t="str">
            <v>GH20170062-0</v>
          </cell>
          <cell r="D803" t="str">
            <v>16B203-M-004</v>
          </cell>
          <cell r="E803" t="str">
            <v>重庆新联钢铁设备技术有限公司</v>
          </cell>
          <cell r="F803" t="str">
            <v>新联印尼TATA Metal CGL</v>
          </cell>
          <cell r="G803" t="str">
            <v>新联印尼TATA Metal CGL光整机项目</v>
          </cell>
          <cell r="H803">
            <v>190</v>
          </cell>
          <cell r="J803">
            <v>0</v>
          </cell>
          <cell r="K803" t="str">
            <v>赵庭昊</v>
          </cell>
          <cell r="L803" t="str">
            <v>中部大区</v>
          </cell>
          <cell r="M803">
            <v>42796</v>
          </cell>
          <cell r="N803">
            <v>42796</v>
          </cell>
          <cell r="O803">
            <v>42972</v>
          </cell>
          <cell r="P803" t="str">
            <v>预付款20%，提货款30%，到货款20%，验收款20%，质保10%</v>
          </cell>
          <cell r="Q803">
            <v>1029.43</v>
          </cell>
          <cell r="R803" t="str">
            <v>已完工</v>
          </cell>
          <cell r="S803" t="str">
            <v>是</v>
          </cell>
          <cell r="T803" t="str">
            <v>2018.1.20</v>
          </cell>
          <cell r="U803" t="str">
            <v>2019.10.1</v>
          </cell>
          <cell r="V803" t="str">
            <v>2020.10.1</v>
          </cell>
          <cell r="W803" t="str">
            <v>是</v>
          </cell>
          <cell r="X803" t="str">
            <v>完成</v>
          </cell>
          <cell r="Y803">
            <v>1</v>
          </cell>
          <cell r="Z803">
            <v>190</v>
          </cell>
          <cell r="AA803">
            <v>190</v>
          </cell>
          <cell r="AB803">
            <v>1</v>
          </cell>
          <cell r="AC803">
            <v>0</v>
          </cell>
        </row>
        <row r="804">
          <cell r="C804" t="str">
            <v>GH20170083-0</v>
          </cell>
          <cell r="D804" t="str">
            <v>16B203-M-007</v>
          </cell>
          <cell r="E804" t="str">
            <v>重庆新联钢铁设备技术有限公司</v>
          </cell>
          <cell r="F804" t="str">
            <v>PT. TATA Metal Lestari</v>
          </cell>
          <cell r="G804" t="str">
            <v>印尼TATA Metal CGL项目B类非标设备</v>
          </cell>
          <cell r="H804">
            <v>388</v>
          </cell>
          <cell r="J804">
            <v>0</v>
          </cell>
          <cell r="K804" t="str">
            <v>赵庭昊</v>
          </cell>
          <cell r="L804" t="str">
            <v>中部大区</v>
          </cell>
          <cell r="M804">
            <v>42852</v>
          </cell>
          <cell r="N804">
            <v>42852</v>
          </cell>
          <cell r="O804">
            <v>42973</v>
          </cell>
          <cell r="P804" t="str">
            <v>预付款20%，提货款30%，到货款20%，调试款20%，质保金10%</v>
          </cell>
          <cell r="Q804">
            <v>1226.3375000000001</v>
          </cell>
          <cell r="R804" t="str">
            <v>已完工</v>
          </cell>
          <cell r="S804" t="str">
            <v>是</v>
          </cell>
          <cell r="T804" t="str">
            <v>2017.12.20</v>
          </cell>
          <cell r="U804" t="str">
            <v>2019.10.1</v>
          </cell>
          <cell r="V804" t="str">
            <v>2020.10.1</v>
          </cell>
          <cell r="W804" t="str">
            <v>是</v>
          </cell>
          <cell r="X804" t="str">
            <v>完成</v>
          </cell>
          <cell r="Y804">
            <v>1</v>
          </cell>
          <cell r="Z804">
            <v>388</v>
          </cell>
          <cell r="AA804">
            <v>388</v>
          </cell>
          <cell r="AB804">
            <v>1</v>
          </cell>
          <cell r="AC804">
            <v>0</v>
          </cell>
        </row>
        <row r="805">
          <cell r="C805" t="str">
            <v>GH20180011-0</v>
          </cell>
          <cell r="D805" t="str">
            <v>56450001-ME-001-0</v>
          </cell>
          <cell r="E805" t="str">
            <v>中冶赛迪工程技术股份有限公司</v>
          </cell>
          <cell r="F805" t="str">
            <v>Aarti钢铁有限公司</v>
          </cell>
          <cell r="G805" t="str">
            <v>印度Aarti棒材及加热炉EP</v>
          </cell>
          <cell r="H805">
            <v>2476.9609949999999</v>
          </cell>
          <cell r="I805">
            <v>-0.05</v>
          </cell>
          <cell r="J805">
            <v>-123.84804975</v>
          </cell>
          <cell r="K805" t="str">
            <v>文丽琴</v>
          </cell>
          <cell r="L805" t="str">
            <v>内部</v>
          </cell>
          <cell r="M805">
            <v>43097</v>
          </cell>
          <cell r="N805">
            <v>43097</v>
          </cell>
          <cell r="O805" t="str">
            <v>2018年7月20日——2018年8月20日前完成交付</v>
          </cell>
          <cell r="P805" t="str">
            <v>预付款15%；进度款5%； 到货款款40%，调试款30%；质保金10%</v>
          </cell>
          <cell r="Q805">
            <v>2488.3856000000001</v>
          </cell>
          <cell r="R805" t="str">
            <v>已完工</v>
          </cell>
          <cell r="S805" t="str">
            <v>是</v>
          </cell>
          <cell r="W805" t="str">
            <v>否</v>
          </cell>
          <cell r="Y805">
            <v>1</v>
          </cell>
          <cell r="Z805">
            <v>2476.9609949999999</v>
          </cell>
          <cell r="AA805">
            <v>2476.9610160000002</v>
          </cell>
          <cell r="AB805">
            <v>1.00000000847813</v>
          </cell>
          <cell r="AC805">
            <v>-2.09999998332933E-5</v>
          </cell>
        </row>
        <row r="806">
          <cell r="C806" t="str">
            <v>GH20180026-0</v>
          </cell>
          <cell r="D806" t="str">
            <v>01190040-ME-001-0</v>
          </cell>
          <cell r="E806" t="str">
            <v>中冶赛迪工程技术股份有限公司</v>
          </cell>
          <cell r="F806" t="str">
            <v>唐山国丰第一冷轧镀锌技术有限公司</v>
          </cell>
          <cell r="G806" t="str">
            <v>国丰一冷2017年大中修项目非标设备</v>
          </cell>
          <cell r="H806">
            <v>123.88800000000001</v>
          </cell>
          <cell r="I806">
            <v>0.26</v>
          </cell>
          <cell r="J806">
            <v>32.210880000000003</v>
          </cell>
          <cell r="K806" t="str">
            <v>文丽琴</v>
          </cell>
          <cell r="L806" t="str">
            <v>内部</v>
          </cell>
          <cell r="M806">
            <v>43164</v>
          </cell>
          <cell r="N806">
            <v>43164</v>
          </cell>
          <cell r="O806">
            <v>43266</v>
          </cell>
          <cell r="P806" t="str">
            <v>30%预付，30%到货，30%投产，10%质保</v>
          </cell>
          <cell r="Q806">
            <v>123.88800000000001</v>
          </cell>
          <cell r="R806" t="str">
            <v>暂停</v>
          </cell>
          <cell r="S806" t="str">
            <v>是</v>
          </cell>
          <cell r="W806" t="str">
            <v>是</v>
          </cell>
          <cell r="X806" t="str">
            <v>完成</v>
          </cell>
          <cell r="Y806">
            <v>1</v>
          </cell>
          <cell r="Z806">
            <v>123.88800000000001</v>
          </cell>
          <cell r="AA806">
            <v>123.88800000000001</v>
          </cell>
          <cell r="AB806">
            <v>1</v>
          </cell>
          <cell r="AC806">
            <v>0</v>
          </cell>
        </row>
        <row r="807">
          <cell r="C807" t="str">
            <v>GH20180031-0</v>
          </cell>
          <cell r="D807" t="str">
            <v>CUK-U-R-TS17-18-002</v>
          </cell>
          <cell r="E807" t="str">
            <v>中冶赛迪集团英国分公司</v>
          </cell>
          <cell r="F807" t="str">
            <v>TATA Steel UK Limited</v>
          </cell>
          <cell r="G807" t="str">
            <v>TATA公司FSB精轧除鳞箱设备改造项目（设备制造）</v>
          </cell>
          <cell r="H807">
            <v>930.98329999999999</v>
          </cell>
          <cell r="I807">
            <v>0.35</v>
          </cell>
          <cell r="J807">
            <v>325.844155</v>
          </cell>
          <cell r="K807" t="str">
            <v>文丽琴</v>
          </cell>
          <cell r="L807" t="str">
            <v>内部</v>
          </cell>
          <cell r="M807">
            <v>43145</v>
          </cell>
          <cell r="N807">
            <v>43145</v>
          </cell>
          <cell r="O807">
            <v>43383</v>
          </cell>
          <cell r="P807" t="str">
            <v>30%预付款，30%进度款，30%到货款，10%质保</v>
          </cell>
          <cell r="R807" t="str">
            <v>已完工</v>
          </cell>
          <cell r="S807" t="str">
            <v>是</v>
          </cell>
          <cell r="W807" t="str">
            <v>否</v>
          </cell>
          <cell r="Y807">
            <v>1</v>
          </cell>
          <cell r="Z807">
            <v>930.98329999999999</v>
          </cell>
          <cell r="AA807">
            <v>930.98329999999999</v>
          </cell>
          <cell r="AB807">
            <v>1</v>
          </cell>
          <cell r="AC807">
            <v>0</v>
          </cell>
        </row>
        <row r="808">
          <cell r="C808" t="str">
            <v>FW20180002-0</v>
          </cell>
          <cell r="E808" t="str">
            <v>中冶赛迪工程技术股份有限公司</v>
          </cell>
          <cell r="F808" t="str">
            <v>中冶赛迪工程技术股份有限公司</v>
          </cell>
          <cell r="G808" t="str">
            <v>赛迪股份与赛迪装备2018年技术服务合同</v>
          </cell>
          <cell r="H808">
            <v>419.397268</v>
          </cell>
          <cell r="I808">
            <v>1</v>
          </cell>
          <cell r="J808">
            <v>419.397268</v>
          </cell>
          <cell r="K808" t="str">
            <v>文丽琴</v>
          </cell>
          <cell r="L808" t="str">
            <v>内部</v>
          </cell>
          <cell r="P808" t="str">
            <v>100%到货</v>
          </cell>
          <cell r="Q808">
            <v>419.397268</v>
          </cell>
          <cell r="R808" t="str">
            <v>已完工</v>
          </cell>
          <cell r="W808" t="str">
            <v>否</v>
          </cell>
          <cell r="Y808">
            <v>1</v>
          </cell>
          <cell r="Z808">
            <v>419.397268</v>
          </cell>
          <cell r="AA808">
            <v>419.397268</v>
          </cell>
          <cell r="AB808">
            <v>1</v>
          </cell>
          <cell r="AC808">
            <v>0</v>
          </cell>
        </row>
        <row r="809">
          <cell r="C809" t="str">
            <v>GH20180038-0</v>
          </cell>
          <cell r="D809" t="str">
            <v>58360003-ME-001-0</v>
          </cell>
          <cell r="E809" t="str">
            <v>中冶赛迪工程技术股份
有限公司</v>
          </cell>
          <cell r="F809" t="str">
            <v>福建三宝钢铁有限
公司</v>
          </cell>
          <cell r="G809" t="str">
            <v>福建三宝连铸大包拉矫
机非标设备</v>
          </cell>
          <cell r="H809">
            <v>702.93679999999995</v>
          </cell>
          <cell r="I809">
            <v>0.02</v>
          </cell>
          <cell r="J809">
            <v>14.058736</v>
          </cell>
          <cell r="K809" t="str">
            <v>易志群</v>
          </cell>
          <cell r="L809" t="str">
            <v>内部</v>
          </cell>
          <cell r="M809">
            <v>43187</v>
          </cell>
          <cell r="N809">
            <v>43187</v>
          </cell>
          <cell r="O809">
            <v>43332</v>
          </cell>
          <cell r="P809" t="str">
            <v>30%预付款，20%进度款，20%发货款，15%到货款，5%调试款，10%质保</v>
          </cell>
          <cell r="Q809">
            <v>682.29719999999998</v>
          </cell>
          <cell r="R809" t="str">
            <v>已完工</v>
          </cell>
          <cell r="S809" t="str">
            <v>是</v>
          </cell>
          <cell r="W809" t="str">
            <v>是</v>
          </cell>
          <cell r="Y809">
            <v>1</v>
          </cell>
          <cell r="Z809">
            <v>702.93679999999995</v>
          </cell>
          <cell r="AA809">
            <v>702.93679999999995</v>
          </cell>
          <cell r="AB809">
            <v>1</v>
          </cell>
          <cell r="AC809">
            <v>0</v>
          </cell>
        </row>
        <row r="810">
          <cell r="C810" t="str">
            <v>GH20180024-0</v>
          </cell>
          <cell r="D810" t="str">
            <v>CUK-U-R-TS11-18-004</v>
          </cell>
          <cell r="E810" t="str">
            <v>中冶赛迪集团英国分公司</v>
          </cell>
          <cell r="F810" t="str">
            <v>Tata Steel UK Ltd.</v>
          </cell>
          <cell r="G810" t="str">
            <v>英国公司侧导板项目</v>
          </cell>
          <cell r="H810">
            <v>41.572499999999998</v>
          </cell>
          <cell r="I810">
            <v>0.37</v>
          </cell>
          <cell r="J810">
            <v>15.381824999999999</v>
          </cell>
          <cell r="K810" t="str">
            <v>易志群</v>
          </cell>
          <cell r="L810" t="str">
            <v>内部</v>
          </cell>
          <cell r="M810">
            <v>43157</v>
          </cell>
          <cell r="N810">
            <v>43157</v>
          </cell>
          <cell r="O810">
            <v>43312</v>
          </cell>
          <cell r="P810" t="str">
            <v>30%预付款，30%发货款，40%到货款</v>
          </cell>
          <cell r="R810" t="str">
            <v>已完工</v>
          </cell>
          <cell r="S810" t="str">
            <v>是</v>
          </cell>
          <cell r="W810" t="str">
            <v>否</v>
          </cell>
          <cell r="Y810">
            <v>1</v>
          </cell>
          <cell r="Z810">
            <v>41.572499999999998</v>
          </cell>
          <cell r="AA810">
            <v>41.572499999999998</v>
          </cell>
          <cell r="AB810">
            <v>1</v>
          </cell>
          <cell r="AC810">
            <v>0</v>
          </cell>
        </row>
        <row r="811">
          <cell r="C811" t="str">
            <v>GH20180048-0</v>
          </cell>
          <cell r="D811" t="str">
            <v>23070011-ME-003-0</v>
          </cell>
          <cell r="E811" t="str">
            <v>中冶赛迪工程技术股份
有限公司</v>
          </cell>
          <cell r="F811" t="str">
            <v>新日铁工程株式会社</v>
          </cell>
          <cell r="G811" t="str">
            <v>JSW-DOLVI-2号高炉成套-探尺</v>
          </cell>
          <cell r="H811">
            <v>29.939350000000001</v>
          </cell>
          <cell r="I811">
            <v>0.38</v>
          </cell>
          <cell r="J811">
            <v>11.376953</v>
          </cell>
          <cell r="K811" t="str">
            <v>文丽琴</v>
          </cell>
          <cell r="L811" t="str">
            <v>内部</v>
          </cell>
          <cell r="M811">
            <v>43193</v>
          </cell>
          <cell r="N811">
            <v>43193</v>
          </cell>
          <cell r="O811">
            <v>43327</v>
          </cell>
          <cell r="P811" t="str">
            <v>10%预付款，15%进度款，60%到货款，5%投产款，10%质保</v>
          </cell>
          <cell r="Q811">
            <v>29.939350000000001</v>
          </cell>
          <cell r="R811" t="str">
            <v>已完工</v>
          </cell>
          <cell r="S811" t="str">
            <v>是</v>
          </cell>
          <cell r="W811" t="str">
            <v>否</v>
          </cell>
          <cell r="Y811">
            <v>1</v>
          </cell>
          <cell r="Z811">
            <v>29.939350000000001</v>
          </cell>
          <cell r="AA811">
            <v>29.939350000000001</v>
          </cell>
          <cell r="AB811">
            <v>1</v>
          </cell>
          <cell r="AC811">
            <v>0</v>
          </cell>
        </row>
        <row r="812">
          <cell r="C812" t="str">
            <v>GH20180042-0</v>
          </cell>
          <cell r="D812" t="str">
            <v>00680107-ME-001-0</v>
          </cell>
          <cell r="E812" t="str">
            <v>中冶赛迪工程技术股份有限公司</v>
          </cell>
          <cell r="F812" t="str">
            <v>五矿营口中板有限责任公司</v>
          </cell>
          <cell r="G812" t="str">
            <v>营口中板HGC改造液压阀台</v>
          </cell>
          <cell r="H812">
            <v>148.71795</v>
          </cell>
          <cell r="I812">
            <v>0.21</v>
          </cell>
          <cell r="J812">
            <v>31.230769500000001</v>
          </cell>
          <cell r="K812" t="str">
            <v>文丽琴</v>
          </cell>
          <cell r="L812" t="str">
            <v>内部</v>
          </cell>
          <cell r="M812">
            <v>43203</v>
          </cell>
          <cell r="N812">
            <v>43203</v>
          </cell>
          <cell r="O812">
            <v>43226</v>
          </cell>
          <cell r="P812" t="str">
            <v>10%预付款，20%进度款，30%提货款，30%投产款，10%质保</v>
          </cell>
          <cell r="Q812">
            <v>148.71795</v>
          </cell>
          <cell r="R812" t="str">
            <v>已完工</v>
          </cell>
          <cell r="S812" t="str">
            <v>是</v>
          </cell>
          <cell r="W812" t="str">
            <v>否</v>
          </cell>
          <cell r="Y812">
            <v>1</v>
          </cell>
          <cell r="Z812">
            <v>148.71795</v>
          </cell>
          <cell r="AA812">
            <v>148.71795</v>
          </cell>
          <cell r="AB812">
            <v>1</v>
          </cell>
          <cell r="AC812">
            <v>0</v>
          </cell>
        </row>
        <row r="813">
          <cell r="C813" t="str">
            <v>GH20180049-0</v>
          </cell>
          <cell r="D813" t="str">
            <v>21950024-ME-07-0</v>
          </cell>
          <cell r="E813" t="str">
            <v>中冶赛迪工程技术股份有限公司</v>
          </cell>
          <cell r="F813" t="str">
            <v>扬州恒润海洋重工有限公司</v>
          </cell>
          <cell r="G813" t="str">
            <v>扬州恒润扇形段改造</v>
          </cell>
          <cell r="H813">
            <v>407.72840000000002</v>
          </cell>
          <cell r="I813">
            <v>0.09</v>
          </cell>
          <cell r="J813">
            <v>36.695556000000003</v>
          </cell>
          <cell r="K813" t="str">
            <v>文丽琴</v>
          </cell>
          <cell r="L813" t="str">
            <v>内部</v>
          </cell>
          <cell r="M813">
            <v>43209</v>
          </cell>
          <cell r="N813">
            <v>43209</v>
          </cell>
          <cell r="O813">
            <v>43342</v>
          </cell>
          <cell r="P813" t="str">
            <v>预付款120万，进度款80万，到货款166.95556万，质保40.77284万</v>
          </cell>
          <cell r="Q813">
            <v>407.72840000000002</v>
          </cell>
          <cell r="R813" t="str">
            <v>已完工</v>
          </cell>
          <cell r="S813" t="str">
            <v>是</v>
          </cell>
          <cell r="W813" t="str">
            <v>否</v>
          </cell>
          <cell r="Y813">
            <v>1</v>
          </cell>
          <cell r="Z813">
            <v>407.72840000000002</v>
          </cell>
          <cell r="AA813">
            <v>407.72840000000002</v>
          </cell>
          <cell r="AB813">
            <v>1</v>
          </cell>
          <cell r="AC813">
            <v>0</v>
          </cell>
        </row>
        <row r="814">
          <cell r="C814" t="str">
            <v>GH20180011-1</v>
          </cell>
          <cell r="D814" t="str">
            <v>56450001-ME-007-0</v>
          </cell>
          <cell r="E814" t="str">
            <v>中冶赛迪工程技术股份有限公司</v>
          </cell>
          <cell r="F814" t="str">
            <v>Aarti钢铁有限公司</v>
          </cell>
          <cell r="G814" t="str">
            <v>印度Aarti棒材设备成套项目冷号床等设备</v>
          </cell>
          <cell r="H814">
            <v>1577.31</v>
          </cell>
          <cell r="I814">
            <v>-0.3</v>
          </cell>
          <cell r="J814">
            <v>-473.19299999999998</v>
          </cell>
          <cell r="K814" t="str">
            <v>文丽琴</v>
          </cell>
          <cell r="L814" t="str">
            <v>内部</v>
          </cell>
          <cell r="M814">
            <v>43203</v>
          </cell>
          <cell r="N814">
            <v>43203</v>
          </cell>
          <cell r="O814">
            <v>43363</v>
          </cell>
          <cell r="P814" t="str">
            <v>20%预付款，40%提货款，20%到货款，10%调试款，10%质保</v>
          </cell>
          <cell r="Q814">
            <v>1577.31</v>
          </cell>
          <cell r="R814" t="str">
            <v>已完工</v>
          </cell>
          <cell r="S814" t="str">
            <v>是</v>
          </cell>
          <cell r="W814" t="str">
            <v>否</v>
          </cell>
          <cell r="Y814">
            <v>1</v>
          </cell>
          <cell r="Z814">
            <v>1577.31</v>
          </cell>
          <cell r="AA814">
            <v>1577.3099810000001</v>
          </cell>
          <cell r="AB814">
            <v>0.999999987954175</v>
          </cell>
          <cell r="AC814">
            <v>1.9000000065716398E-5</v>
          </cell>
        </row>
        <row r="815">
          <cell r="C815" t="str">
            <v>CP20180033-0</v>
          </cell>
          <cell r="D815" t="str">
            <v>48130010-ME-002-0</v>
          </cell>
          <cell r="E815" t="str">
            <v>中冶赛迪工程技术股份有限公司</v>
          </cell>
          <cell r="F815" t="str">
            <v>九江萍钢钢铁有限公司</v>
          </cell>
          <cell r="G815" t="str">
            <v>九钢料场环保升级总包—定量圆盘给料装置及振动料斗18140</v>
          </cell>
          <cell r="H815">
            <v>114.99</v>
          </cell>
          <cell r="I815">
            <v>0.14510000000000001</v>
          </cell>
          <cell r="J815">
            <v>16.685048999999999</v>
          </cell>
          <cell r="K815" t="str">
            <v>文丽琴</v>
          </cell>
          <cell r="L815" t="str">
            <v>内部</v>
          </cell>
          <cell r="M815">
            <v>43228</v>
          </cell>
          <cell r="N815">
            <v>43228</v>
          </cell>
          <cell r="O815">
            <v>43342</v>
          </cell>
          <cell r="P815" t="str">
            <v>30%预付款，30%到货款，30%投产款，10%质保</v>
          </cell>
          <cell r="Q815">
            <v>114.99</v>
          </cell>
          <cell r="R815" t="str">
            <v>已完工</v>
          </cell>
          <cell r="S815" t="str">
            <v>是</v>
          </cell>
          <cell r="T815" t="str">
            <v>2018.9.21</v>
          </cell>
          <cell r="W815" t="str">
            <v>否</v>
          </cell>
          <cell r="Y815">
            <v>1</v>
          </cell>
          <cell r="Z815">
            <v>114.99</v>
          </cell>
          <cell r="AA815">
            <v>114.99</v>
          </cell>
          <cell r="AB815">
            <v>1</v>
          </cell>
          <cell r="AC815">
            <v>0</v>
          </cell>
        </row>
        <row r="816">
          <cell r="C816" t="str">
            <v>GH20170100-1</v>
          </cell>
          <cell r="D816" t="str">
            <v>11390230-ME-001-1</v>
          </cell>
          <cell r="E816" t="str">
            <v>中冶赛迪工程技术股份
有限公司</v>
          </cell>
          <cell r="F816" t="str">
            <v>唐山燕山钢铁有限
公司</v>
          </cell>
          <cell r="G816" t="str">
            <v>燕钢热轧三电总包改造
项目增补费用</v>
          </cell>
          <cell r="H816">
            <v>22.991199999999999</v>
          </cell>
          <cell r="I816">
            <v>0.13</v>
          </cell>
          <cell r="J816">
            <v>2.9888560000000002</v>
          </cell>
          <cell r="K816" t="str">
            <v>易志群</v>
          </cell>
          <cell r="L816" t="str">
            <v>内部</v>
          </cell>
          <cell r="M816">
            <v>43228</v>
          </cell>
          <cell r="N816">
            <v>43228</v>
          </cell>
          <cell r="O816">
            <v>43250</v>
          </cell>
          <cell r="P816" t="str">
            <v>100%到货款</v>
          </cell>
          <cell r="Q816">
            <v>22.991199999999999</v>
          </cell>
          <cell r="R816" t="str">
            <v>已完工</v>
          </cell>
          <cell r="S816" t="str">
            <v>是</v>
          </cell>
          <cell r="W816" t="str">
            <v>否</v>
          </cell>
          <cell r="Y816">
            <v>1</v>
          </cell>
          <cell r="Z816">
            <v>22.991199999999999</v>
          </cell>
          <cell r="AA816">
            <v>22.991199999999999</v>
          </cell>
          <cell r="AB816">
            <v>1</v>
          </cell>
          <cell r="AC816">
            <v>0</v>
          </cell>
        </row>
        <row r="817">
          <cell r="C817" t="str">
            <v>GH20180044-0</v>
          </cell>
          <cell r="D817" t="str">
            <v>11630083-ME-012-1</v>
          </cell>
          <cell r="E817" t="str">
            <v>中冶赛迪工程技术股份
有限公司</v>
          </cell>
          <cell r="F817" t="str">
            <v>台塑河静钢铁兴业责任有限公司</v>
          </cell>
          <cell r="G817" t="str">
            <v>台塑备件探尺探头及焊接链条</v>
          </cell>
          <cell r="H817">
            <v>14.5</v>
          </cell>
          <cell r="I817">
            <v>0.5</v>
          </cell>
          <cell r="J817">
            <v>7.25</v>
          </cell>
          <cell r="K817" t="str">
            <v>文丽琴</v>
          </cell>
          <cell r="L817" t="str">
            <v>内部</v>
          </cell>
          <cell r="M817">
            <v>43241</v>
          </cell>
          <cell r="N817">
            <v>43241</v>
          </cell>
          <cell r="O817">
            <v>43250</v>
          </cell>
          <cell r="P817" t="str">
            <v>50%预付款，50%到货款</v>
          </cell>
          <cell r="Q817">
            <v>14.5</v>
          </cell>
          <cell r="R817" t="str">
            <v>已完工</v>
          </cell>
          <cell r="S817" t="str">
            <v>是</v>
          </cell>
          <cell r="W817" t="str">
            <v>否</v>
          </cell>
          <cell r="Y817">
            <v>1</v>
          </cell>
          <cell r="Z817">
            <v>14.5</v>
          </cell>
          <cell r="AA817">
            <v>14.5</v>
          </cell>
          <cell r="AB817">
            <v>1</v>
          </cell>
          <cell r="AC817">
            <v>0</v>
          </cell>
        </row>
        <row r="818">
          <cell r="C818" t="str">
            <v>KJ20180019-0</v>
          </cell>
          <cell r="D818" t="str">
            <v>90270477-KJ-002-0</v>
          </cell>
          <cell r="E818" t="str">
            <v>中冶赛迪技术研究中心
有限公司</v>
          </cell>
          <cell r="F818" t="str">
            <v>中冶赛迪技术研究中
心有限公司</v>
          </cell>
          <cell r="G818" t="str">
            <v>免酸洗升级开发装备供
货及试验服务</v>
          </cell>
          <cell r="H818">
            <v>15.0307</v>
          </cell>
          <cell r="I818">
            <v>0.30959999999999999</v>
          </cell>
          <cell r="J818">
            <v>4.6535047199999999</v>
          </cell>
          <cell r="K818" t="str">
            <v>文丽琴</v>
          </cell>
          <cell r="L818" t="str">
            <v>内部</v>
          </cell>
          <cell r="M818">
            <v>43186</v>
          </cell>
          <cell r="N818">
            <v>43186</v>
          </cell>
          <cell r="O818">
            <v>43250</v>
          </cell>
          <cell r="P818" t="str">
            <v>30%预付款，40%提货款，30%调试款</v>
          </cell>
          <cell r="Q818">
            <v>15.0307</v>
          </cell>
          <cell r="R818" t="str">
            <v>已完工</v>
          </cell>
          <cell r="S818" t="str">
            <v>是</v>
          </cell>
          <cell r="W818" t="str">
            <v>否</v>
          </cell>
          <cell r="Y818">
            <v>1</v>
          </cell>
          <cell r="Z818">
            <v>15.0307</v>
          </cell>
          <cell r="AA818">
            <v>15.0307</v>
          </cell>
          <cell r="AB818">
            <v>1</v>
          </cell>
          <cell r="AC818">
            <v>0</v>
          </cell>
        </row>
        <row r="819">
          <cell r="C819" t="str">
            <v>ZZ20160023-1</v>
          </cell>
          <cell r="D819" t="str">
            <v>90270382-KJ-003-1</v>
          </cell>
          <cell r="E819" t="str">
            <v>中冶赛迪技术研究中心有限公司</v>
          </cell>
          <cell r="F819" t="str">
            <v>中冶赛迪技术研究中心有限公司</v>
          </cell>
          <cell r="G819" t="str">
            <v>高效能稳定喷煤关键技术委托试验及制造——给料机整改</v>
          </cell>
          <cell r="H819">
            <v>24</v>
          </cell>
          <cell r="I819">
            <v>0.26</v>
          </cell>
          <cell r="J819">
            <v>6.24</v>
          </cell>
          <cell r="K819" t="str">
            <v>文丽琴</v>
          </cell>
          <cell r="L819" t="str">
            <v>内部</v>
          </cell>
          <cell r="M819">
            <v>43259</v>
          </cell>
          <cell r="N819">
            <v>43259</v>
          </cell>
          <cell r="O819">
            <v>43373</v>
          </cell>
          <cell r="P819" t="str">
            <v>50%预付款，50%到货款</v>
          </cell>
          <cell r="Q819">
            <v>24</v>
          </cell>
          <cell r="R819" t="str">
            <v>已完工</v>
          </cell>
          <cell r="S819" t="str">
            <v>是</v>
          </cell>
          <cell r="W819" t="str">
            <v>否</v>
          </cell>
          <cell r="Y819">
            <v>1</v>
          </cell>
          <cell r="Z819">
            <v>24</v>
          </cell>
          <cell r="AA819">
            <v>24</v>
          </cell>
          <cell r="AB819">
            <v>1</v>
          </cell>
          <cell r="AC819">
            <v>0</v>
          </cell>
        </row>
        <row r="820">
          <cell r="C820" t="str">
            <v>GH20180071-0</v>
          </cell>
          <cell r="D820" t="str">
            <v>00680108-ME-005-0</v>
          </cell>
          <cell r="E820" t="str">
            <v>中冶赛迪工程技术股份有限公司</v>
          </cell>
          <cell r="F820" t="str">
            <v>中冶赛迪工程技术股份有限公司</v>
          </cell>
          <cell r="G820" t="str">
            <v>营钢炼钢产品优化升级改造-托圈挡座、吊挂机构及氧枪装置</v>
          </cell>
          <cell r="H820">
            <v>405.98172599999998</v>
          </cell>
          <cell r="I820">
            <v>0.14000000000000001</v>
          </cell>
          <cell r="J820">
            <v>56.837441640000002</v>
          </cell>
          <cell r="K820" t="str">
            <v>文丽琴</v>
          </cell>
          <cell r="L820" t="str">
            <v>内部</v>
          </cell>
          <cell r="M820">
            <v>43264</v>
          </cell>
          <cell r="N820">
            <v>43264</v>
          </cell>
          <cell r="O820">
            <v>43434</v>
          </cell>
          <cell r="P820" t="str">
            <v>预付款40万，进度125万，发货40万，到货45万，安装83.408万，投产41.676万，质保41.676万</v>
          </cell>
          <cell r="Q820">
            <v>405.98172599999998</v>
          </cell>
          <cell r="R820" t="str">
            <v>已完工</v>
          </cell>
          <cell r="S820" t="str">
            <v>是</v>
          </cell>
          <cell r="W820" t="str">
            <v>否</v>
          </cell>
          <cell r="Y820">
            <v>1</v>
          </cell>
          <cell r="Z820">
            <v>405.98172599999998</v>
          </cell>
          <cell r="AA820">
            <v>405.96850000000001</v>
          </cell>
          <cell r="AB820">
            <v>0.99996742217899703</v>
          </cell>
          <cell r="AC820">
            <v>1.3226000000031501E-2</v>
          </cell>
        </row>
        <row r="821">
          <cell r="C821" t="str">
            <v>GH20180011-2</v>
          </cell>
          <cell r="D821" t="str">
            <v>56450001-ME-008-0</v>
          </cell>
          <cell r="E821" t="str">
            <v>中冶赛迪工程技术股份有限公司</v>
          </cell>
          <cell r="F821" t="str">
            <v>印度Aarti钢铁有限公司</v>
          </cell>
          <cell r="G821" t="str">
            <v>印度Aarti项目-轧线2年期机械设备备件</v>
          </cell>
          <cell r="H821">
            <v>312.20240000000001</v>
          </cell>
          <cell r="I821">
            <v>0.2</v>
          </cell>
          <cell r="J821">
            <v>62.440480000000001</v>
          </cell>
          <cell r="K821" t="str">
            <v>文丽琴</v>
          </cell>
          <cell r="L821" t="str">
            <v>内部</v>
          </cell>
          <cell r="M821">
            <v>43270</v>
          </cell>
          <cell r="N821">
            <v>43270</v>
          </cell>
          <cell r="O821">
            <v>43424</v>
          </cell>
          <cell r="P821" t="str">
            <v>30%预付款，70%到货款</v>
          </cell>
          <cell r="Q821">
            <v>312.20240000000001</v>
          </cell>
          <cell r="R821" t="str">
            <v>已完工</v>
          </cell>
          <cell r="S821" t="str">
            <v>是</v>
          </cell>
          <cell r="W821" t="str">
            <v>否</v>
          </cell>
          <cell r="Y821">
            <v>1.0000000640610101</v>
          </cell>
          <cell r="Z821">
            <v>312.20242000000002</v>
          </cell>
          <cell r="AA821">
            <v>312.20242000000002</v>
          </cell>
          <cell r="AB821">
            <v>1.0000000640610101</v>
          </cell>
          <cell r="AC821">
            <v>0</v>
          </cell>
        </row>
        <row r="822">
          <cell r="C822" t="str">
            <v>GH20180051-0</v>
          </cell>
          <cell r="D822" t="str">
            <v>00410536-ME-010-0</v>
          </cell>
          <cell r="E822" t="str">
            <v>中冶赛迪工程技术股份有限公司</v>
          </cell>
          <cell r="F822" t="str">
            <v>宝山钢铁股份有限公司</v>
          </cell>
          <cell r="G822" t="str">
            <v>宝钢短应力线轧机成套-轧机备件</v>
          </cell>
          <cell r="H822">
            <v>684.58837600000004</v>
          </cell>
          <cell r="I822">
            <v>0.02</v>
          </cell>
          <cell r="J822">
            <v>13.691767520000001</v>
          </cell>
          <cell r="K822" t="str">
            <v>文丽琴</v>
          </cell>
          <cell r="L822" t="str">
            <v>内部</v>
          </cell>
          <cell r="M822">
            <v>43301</v>
          </cell>
          <cell r="N822">
            <v>43301</v>
          </cell>
          <cell r="O822">
            <v>43373</v>
          </cell>
          <cell r="P822" t="str">
            <v>90%到货款；10%质保金</v>
          </cell>
          <cell r="Q822">
            <v>684.58837600000004</v>
          </cell>
          <cell r="R822" t="str">
            <v>已完工</v>
          </cell>
          <cell r="S822" t="str">
            <v>是</v>
          </cell>
          <cell r="W822" t="str">
            <v>否</v>
          </cell>
          <cell r="Y822">
            <v>1</v>
          </cell>
          <cell r="Z822">
            <v>684.58837600000004</v>
          </cell>
          <cell r="AA822">
            <v>680.91337599999997</v>
          </cell>
          <cell r="AB822">
            <v>0.99463181069261997</v>
          </cell>
          <cell r="AC822">
            <v>3.67500000000007</v>
          </cell>
        </row>
        <row r="823">
          <cell r="C823" t="str">
            <v>GH20180082-0</v>
          </cell>
          <cell r="D823" t="str">
            <v>00680108-ME-125-0</v>
          </cell>
          <cell r="E823" t="str">
            <v>中冶赛迪工程技术股份有限公司</v>
          </cell>
          <cell r="F823" t="str">
            <v>五矿营口中板有限责任公司</v>
          </cell>
          <cell r="G823" t="str">
            <v>营钢炼钢改造总包-结晶振动装置</v>
          </cell>
          <cell r="H823">
            <v>233.684</v>
          </cell>
          <cell r="I823">
            <v>0.2</v>
          </cell>
          <cell r="J823">
            <v>46.736800000000002</v>
          </cell>
          <cell r="K823" t="str">
            <v>文丽琴</v>
          </cell>
          <cell r="L823" t="str">
            <v>内部</v>
          </cell>
          <cell r="M823">
            <v>43305</v>
          </cell>
          <cell r="N823">
            <v>43305</v>
          </cell>
          <cell r="O823">
            <v>43495</v>
          </cell>
          <cell r="P823" t="str">
            <v>预付20万元，进度70万，发货25万，到货20万，调试55万，投产25.8992万，质保23.9888万</v>
          </cell>
          <cell r="Q823">
            <v>233.684</v>
          </cell>
          <cell r="R823" t="str">
            <v>已完工</v>
          </cell>
          <cell r="S823" t="str">
            <v>是</v>
          </cell>
          <cell r="W823" t="str">
            <v>否</v>
          </cell>
          <cell r="Y823">
            <v>1</v>
          </cell>
          <cell r="Z823">
            <v>233.684</v>
          </cell>
          <cell r="AA823">
            <v>233.684</v>
          </cell>
          <cell r="AB823">
            <v>1</v>
          </cell>
          <cell r="AC823">
            <v>0</v>
          </cell>
        </row>
        <row r="824">
          <cell r="C824" t="str">
            <v>GH20180077-0</v>
          </cell>
          <cell r="D824" t="str">
            <v>90090001-ME-024-0</v>
          </cell>
          <cell r="E824" t="str">
            <v>西安中冶新材料有限公司</v>
          </cell>
          <cell r="F824" t="str">
            <v>西安中冶新材料有限公司</v>
          </cell>
          <cell r="G824" t="str">
            <v>西安中冶新材料钢铁短流程试验平台</v>
          </cell>
          <cell r="H824">
            <v>22.405172</v>
          </cell>
          <cell r="I824">
            <v>0.2</v>
          </cell>
          <cell r="J824">
            <v>4.4810344000000004</v>
          </cell>
          <cell r="K824" t="str">
            <v>易志群</v>
          </cell>
          <cell r="L824" t="str">
            <v>内部</v>
          </cell>
          <cell r="M824">
            <v>43297</v>
          </cell>
          <cell r="N824">
            <v>43297</v>
          </cell>
          <cell r="O824">
            <v>43434</v>
          </cell>
          <cell r="P824" t="str">
            <v>50%预付款，50%到货款</v>
          </cell>
          <cell r="Q824">
            <v>22.405172</v>
          </cell>
          <cell r="R824" t="str">
            <v>暂停</v>
          </cell>
          <cell r="S824" t="str">
            <v>否</v>
          </cell>
          <cell r="W824" t="str">
            <v>否</v>
          </cell>
          <cell r="Y824">
            <v>0</v>
          </cell>
          <cell r="Z824">
            <v>0</v>
          </cell>
          <cell r="AA824">
            <v>6.9</v>
          </cell>
          <cell r="AB824">
            <v>0.30796460745760001</v>
          </cell>
          <cell r="AC824">
            <v>0</v>
          </cell>
        </row>
        <row r="825">
          <cell r="C825" t="str">
            <v>GH20160022-2</v>
          </cell>
          <cell r="D825" t="str">
            <v>41940012-ME-001-1</v>
          </cell>
          <cell r="E825" t="str">
            <v>中冶赛迪工程技术股份有限公司　</v>
          </cell>
          <cell r="F825" t="str">
            <v>河北东海特钢集团有限公司</v>
          </cell>
          <cell r="G825" t="str">
            <v>河北东海扇形段喷淋管增补合同</v>
          </cell>
          <cell r="H825">
            <v>5.9999840000000004</v>
          </cell>
          <cell r="I825">
            <v>0.2</v>
          </cell>
          <cell r="J825">
            <v>1.1999968000000001</v>
          </cell>
          <cell r="K825" t="str">
            <v>易志群</v>
          </cell>
          <cell r="L825" t="str">
            <v>内部</v>
          </cell>
          <cell r="M825">
            <v>43318</v>
          </cell>
          <cell r="N825">
            <v>43318</v>
          </cell>
          <cell r="P825" t="str">
            <v>100%到货款</v>
          </cell>
          <cell r="Q825">
            <v>5.9999840000000004</v>
          </cell>
          <cell r="R825" t="str">
            <v>已完工</v>
          </cell>
          <cell r="S825" t="str">
            <v>是</v>
          </cell>
          <cell r="W825" t="str">
            <v>否</v>
          </cell>
          <cell r="Y825">
            <v>1</v>
          </cell>
          <cell r="Z825">
            <v>5.9999840000000004</v>
          </cell>
          <cell r="AA825">
            <v>5.9999840000000004</v>
          </cell>
          <cell r="AB825">
            <v>1</v>
          </cell>
          <cell r="AC825">
            <v>0</v>
          </cell>
        </row>
        <row r="826">
          <cell r="C826" t="str">
            <v>CT20180168-0</v>
          </cell>
          <cell r="E826" t="str">
            <v>中冶赛迪工程技术股份有限公司　</v>
          </cell>
          <cell r="F826" t="str">
            <v>合川区龙市镇</v>
          </cell>
          <cell r="G826" t="str">
            <v>合川区龙市镇畜禽养殖废弃物资源化利用示范项目</v>
          </cell>
          <cell r="H826">
            <v>230.39</v>
          </cell>
          <cell r="I826">
            <v>0.28770000000000001</v>
          </cell>
          <cell r="J826">
            <v>66.283203</v>
          </cell>
          <cell r="K826" t="str">
            <v>文丽琴</v>
          </cell>
          <cell r="L826" t="str">
            <v>内部</v>
          </cell>
          <cell r="M826">
            <v>43322</v>
          </cell>
          <cell r="N826">
            <v>43322</v>
          </cell>
          <cell r="O826">
            <v>43419</v>
          </cell>
          <cell r="P826" t="str">
            <v>50%预付款，40%提货款，10%质保金.</v>
          </cell>
          <cell r="Q826">
            <v>230.39</v>
          </cell>
          <cell r="R826" t="str">
            <v>已完工</v>
          </cell>
          <cell r="S826" t="str">
            <v>是</v>
          </cell>
          <cell r="W826" t="str">
            <v>否</v>
          </cell>
          <cell r="Y826">
            <v>1</v>
          </cell>
          <cell r="Z826">
            <v>230.39</v>
          </cell>
          <cell r="AA826">
            <v>230.39</v>
          </cell>
          <cell r="AB826">
            <v>1</v>
          </cell>
          <cell r="AC826">
            <v>0</v>
          </cell>
        </row>
        <row r="827">
          <cell r="C827" t="str">
            <v>GH20180087-0</v>
          </cell>
          <cell r="D827" t="str">
            <v>00680108-ME-150-0</v>
          </cell>
          <cell r="E827" t="str">
            <v>中冶赛迪工程技术股份有限公司　</v>
          </cell>
          <cell r="F827" t="str">
            <v>五矿营口中板有限责任公司</v>
          </cell>
          <cell r="G827" t="str">
            <v>营口厚板坯连铸-弧形段</v>
          </cell>
          <cell r="H827">
            <v>1401.2</v>
          </cell>
          <cell r="I827">
            <v>0.02</v>
          </cell>
          <cell r="J827">
            <v>28.024000000000001</v>
          </cell>
          <cell r="K827" t="str">
            <v>文丽琴</v>
          </cell>
          <cell r="L827" t="str">
            <v>内部</v>
          </cell>
          <cell r="M827">
            <v>43340</v>
          </cell>
          <cell r="N827">
            <v>43340</v>
          </cell>
          <cell r="O827">
            <v>43554</v>
          </cell>
          <cell r="P827" t="str">
            <v>预付140万，进度430万，发货145万，到货140万，调试290万，投产149.56万，质保143.84万</v>
          </cell>
          <cell r="Q827">
            <v>1401.2</v>
          </cell>
          <cell r="R827" t="str">
            <v>已完工</v>
          </cell>
          <cell r="S827" t="str">
            <v>是</v>
          </cell>
          <cell r="W827" t="str">
            <v>否</v>
          </cell>
          <cell r="Y827">
            <v>1</v>
          </cell>
          <cell r="Z827">
            <v>1401.2</v>
          </cell>
          <cell r="AA827">
            <v>1401.2</v>
          </cell>
          <cell r="AB827">
            <v>1</v>
          </cell>
          <cell r="AC827">
            <v>0</v>
          </cell>
        </row>
        <row r="828">
          <cell r="C828" t="str">
            <v>GH20180093-0</v>
          </cell>
          <cell r="D828" t="str">
            <v>58360003-ME-030-0</v>
          </cell>
          <cell r="E828" t="str">
            <v>中冶赛迪工程技术股份有限公司　</v>
          </cell>
          <cell r="F828" t="str">
            <v>福建三宝钢铁有限公司</v>
          </cell>
          <cell r="G828" t="str">
            <v>福建三宝连铸项目备件-中间罐及拉矫机</v>
          </cell>
          <cell r="H828">
            <v>228.404</v>
          </cell>
          <cell r="I828">
            <v>0.15</v>
          </cell>
          <cell r="J828">
            <v>34.260599999999997</v>
          </cell>
          <cell r="K828" t="str">
            <v>文丽琴</v>
          </cell>
          <cell r="L828" t="str">
            <v>内部</v>
          </cell>
          <cell r="M828">
            <v>43340</v>
          </cell>
          <cell r="N828">
            <v>43340</v>
          </cell>
          <cell r="O828">
            <v>43490</v>
          </cell>
          <cell r="P828" t="str">
            <v>预付款70万，进度款45万，提货款45万，到货款45万，质保23.404万</v>
          </cell>
          <cell r="Q828">
            <v>228.404</v>
          </cell>
          <cell r="R828" t="str">
            <v>已完工</v>
          </cell>
          <cell r="S828" t="str">
            <v>是</v>
          </cell>
          <cell r="W828" t="str">
            <v>否</v>
          </cell>
          <cell r="Y828">
            <v>1</v>
          </cell>
          <cell r="Z828">
            <v>228.404</v>
          </cell>
          <cell r="AA828">
            <v>228.404</v>
          </cell>
          <cell r="AB828">
            <v>1</v>
          </cell>
          <cell r="AC828">
            <v>0</v>
          </cell>
        </row>
        <row r="829">
          <cell r="C829" t="str">
            <v>GH20180070-0</v>
          </cell>
          <cell r="D829" t="str">
            <v>04230084-ME-041-0</v>
          </cell>
          <cell r="E829" t="str">
            <v>中冶赛迪工程技术股份有限公司　</v>
          </cell>
          <cell r="F829" t="str">
            <v>宁波钢铁有限公司</v>
          </cell>
          <cell r="G829" t="str">
            <v>宁钢高炉非标设备第一批</v>
          </cell>
          <cell r="H829">
            <v>304.95240000000001</v>
          </cell>
          <cell r="I829">
            <v>0.03</v>
          </cell>
          <cell r="J829">
            <v>9.1485719999999997</v>
          </cell>
          <cell r="K829" t="str">
            <v>文丽琴</v>
          </cell>
          <cell r="L829" t="str">
            <v>内部</v>
          </cell>
          <cell r="M829">
            <v>43381</v>
          </cell>
          <cell r="N829">
            <v>43381</v>
          </cell>
          <cell r="O829">
            <v>43403</v>
          </cell>
          <cell r="P829" t="str">
            <v>50%预付款，20%提货款，20%调试款，10%质保</v>
          </cell>
          <cell r="Q829">
            <v>304.95240000000001</v>
          </cell>
          <cell r="R829" t="str">
            <v>已完工</v>
          </cell>
          <cell r="S829" t="str">
            <v>是</v>
          </cell>
          <cell r="W829" t="str">
            <v>否</v>
          </cell>
          <cell r="Y829">
            <v>1</v>
          </cell>
          <cell r="Z829">
            <v>304.95240000000001</v>
          </cell>
          <cell r="AA829">
            <v>304.95238000000001</v>
          </cell>
          <cell r="AB829">
            <v>0.999999934415994</v>
          </cell>
          <cell r="AC829">
            <v>2.00000000063483E-5</v>
          </cell>
        </row>
        <row r="830">
          <cell r="C830" t="str">
            <v>KJ20180007-1</v>
          </cell>
          <cell r="D830" t="str">
            <v>90150361-KJ-001-1</v>
          </cell>
          <cell r="E830" t="str">
            <v>中冶赛迪工程技术股份有限公司　</v>
          </cell>
          <cell r="F830" t="str">
            <v>中冶赛迪工程技术股份有限公司　</v>
          </cell>
          <cell r="G830" t="str">
            <v>节能型液压站动力系统的节能方案测试与开发</v>
          </cell>
          <cell r="H830">
            <v>6.5</v>
          </cell>
          <cell r="I830">
            <v>0.38</v>
          </cell>
          <cell r="J830">
            <v>2.4700000000000002</v>
          </cell>
          <cell r="K830" t="str">
            <v>文丽琴</v>
          </cell>
          <cell r="L830" t="str">
            <v>内部</v>
          </cell>
          <cell r="M830">
            <v>43385</v>
          </cell>
          <cell r="N830">
            <v>43385</v>
          </cell>
          <cell r="O830">
            <v>43434</v>
          </cell>
          <cell r="P830" t="str">
            <v>50%预付款，50%验收款</v>
          </cell>
          <cell r="R830" t="str">
            <v>已完工</v>
          </cell>
          <cell r="S830" t="str">
            <v>是</v>
          </cell>
          <cell r="W830" t="str">
            <v>否</v>
          </cell>
          <cell r="Y830">
            <v>1</v>
          </cell>
          <cell r="Z830">
            <v>6.5</v>
          </cell>
          <cell r="AA830">
            <v>0</v>
          </cell>
          <cell r="AB830">
            <v>0</v>
          </cell>
          <cell r="AC830">
            <v>6.5</v>
          </cell>
        </row>
        <row r="831">
          <cell r="C831" t="str">
            <v>GH20180070-1</v>
          </cell>
          <cell r="D831" t="str">
            <v>04230084-ME-041-0</v>
          </cell>
          <cell r="E831" t="str">
            <v>中冶赛迪工程技术股份有限公司　</v>
          </cell>
          <cell r="F831" t="str">
            <v>宁波钢铁有限公司</v>
          </cell>
          <cell r="G831" t="str">
            <v>宁钢高炉非标设备第二批</v>
          </cell>
          <cell r="H831">
            <v>108.3556</v>
          </cell>
          <cell r="I831">
            <v>0.03</v>
          </cell>
          <cell r="J831">
            <v>3.2506680000000001</v>
          </cell>
          <cell r="K831" t="str">
            <v>文丽琴</v>
          </cell>
          <cell r="L831" t="str">
            <v>内部</v>
          </cell>
          <cell r="M831">
            <v>43381</v>
          </cell>
          <cell r="N831">
            <v>43381</v>
          </cell>
          <cell r="O831">
            <v>43539</v>
          </cell>
          <cell r="P831" t="str">
            <v>50%预付款，20%提货款，20%调试款，10%质保</v>
          </cell>
          <cell r="Q831">
            <v>108.3556</v>
          </cell>
          <cell r="R831" t="str">
            <v>已完工</v>
          </cell>
          <cell r="S831" t="str">
            <v>是</v>
          </cell>
          <cell r="W831" t="str">
            <v>否</v>
          </cell>
          <cell r="Y831">
            <v>1</v>
          </cell>
          <cell r="Z831">
            <v>108.3556</v>
          </cell>
          <cell r="AA831">
            <v>108.35562</v>
          </cell>
          <cell r="AB831">
            <v>1.00000018457745</v>
          </cell>
          <cell r="AC831">
            <v>-1.9999999992137401E-5</v>
          </cell>
        </row>
        <row r="832">
          <cell r="C832" t="str">
            <v>ZZ20160017-1</v>
          </cell>
          <cell r="D832" t="str">
            <v>43290005-ME-008-1</v>
          </cell>
          <cell r="E832" t="str">
            <v>中冶赛迪工程技术股份有限公司</v>
          </cell>
          <cell r="F832" t="str">
            <v>山东钢铁集团日照有限公司</v>
          </cell>
          <cell r="G832" t="str">
            <v>山钢日照钢铁精品基地炼钢加料溜管、香蕉湾、蒸发冷却器增补</v>
          </cell>
          <cell r="H832">
            <v>35.380000000000003</v>
          </cell>
          <cell r="I832">
            <v>0.1</v>
          </cell>
          <cell r="J832">
            <v>3.5379999999999998</v>
          </cell>
          <cell r="K832" t="str">
            <v>文丽琴</v>
          </cell>
          <cell r="L832" t="str">
            <v>内部</v>
          </cell>
          <cell r="M832">
            <v>43397</v>
          </cell>
          <cell r="N832">
            <v>43397</v>
          </cell>
          <cell r="O832">
            <v>43403</v>
          </cell>
          <cell r="P832" t="str">
            <v>50%预付款，20%提货款，20%投产款，10%质保</v>
          </cell>
          <cell r="Q832">
            <v>35.380000000000003</v>
          </cell>
          <cell r="R832" t="str">
            <v>已完工</v>
          </cell>
          <cell r="S832" t="str">
            <v>是</v>
          </cell>
          <cell r="W832" t="str">
            <v>否</v>
          </cell>
          <cell r="Y832">
            <v>1</v>
          </cell>
          <cell r="Z832">
            <v>35.380000000000003</v>
          </cell>
          <cell r="AA832">
            <v>35.380000000000003</v>
          </cell>
          <cell r="AB832">
            <v>1</v>
          </cell>
          <cell r="AC832">
            <v>0</v>
          </cell>
        </row>
        <row r="833">
          <cell r="C833" t="str">
            <v>FW20180008-0</v>
          </cell>
          <cell r="E833" t="str">
            <v>中冶赛迪技术研究中心有限公司</v>
          </cell>
          <cell r="F833" t="str">
            <v>中冶赛迪技术研究中心有限公司</v>
          </cell>
          <cell r="G833" t="str">
            <v>赛迪装备实验平台委托运维管理服务</v>
          </cell>
          <cell r="H833">
            <v>31.3</v>
          </cell>
          <cell r="I833">
            <v>1</v>
          </cell>
          <cell r="J833">
            <v>31.3</v>
          </cell>
          <cell r="K833" t="str">
            <v>文丽琴</v>
          </cell>
          <cell r="L833" t="str">
            <v>内部</v>
          </cell>
          <cell r="M833">
            <v>43350</v>
          </cell>
          <cell r="N833">
            <v>43350</v>
          </cell>
          <cell r="O833">
            <v>43465</v>
          </cell>
          <cell r="P833" t="str">
            <v>50%预付款，50%验收款</v>
          </cell>
          <cell r="Q833">
            <v>31.3</v>
          </cell>
          <cell r="R833" t="str">
            <v>已完工</v>
          </cell>
          <cell r="S833" t="str">
            <v>是</v>
          </cell>
          <cell r="W833" t="str">
            <v>否</v>
          </cell>
          <cell r="Y833">
            <v>1</v>
          </cell>
          <cell r="Z833">
            <v>31.3</v>
          </cell>
          <cell r="AA833">
            <v>31.3</v>
          </cell>
          <cell r="AB833">
            <v>1</v>
          </cell>
          <cell r="AC833">
            <v>0</v>
          </cell>
        </row>
        <row r="834">
          <cell r="C834" t="str">
            <v>KJ20170005-2</v>
          </cell>
          <cell r="D834" t="str">
            <v>90270432-KJ-005-1</v>
          </cell>
          <cell r="E834" t="str">
            <v>中冶赛迪重庆信息技术有限公司</v>
          </cell>
          <cell r="F834" t="str">
            <v>中冶赛迪重庆信息技术有限公司</v>
          </cell>
          <cell r="G834" t="str">
            <v>机器人底座</v>
          </cell>
          <cell r="H834">
            <v>3.8860000000000001</v>
          </cell>
          <cell r="I834">
            <v>1</v>
          </cell>
          <cell r="J834">
            <v>3.8860000000000001</v>
          </cell>
          <cell r="K834" t="str">
            <v>文丽琴</v>
          </cell>
          <cell r="L834" t="str">
            <v>内部</v>
          </cell>
          <cell r="M834">
            <v>43416</v>
          </cell>
          <cell r="N834">
            <v>43416</v>
          </cell>
          <cell r="P834" t="str">
            <v>100%发货款</v>
          </cell>
          <cell r="Q834">
            <v>3.8860000000000001</v>
          </cell>
          <cell r="R834" t="str">
            <v>已完工</v>
          </cell>
          <cell r="S834" t="str">
            <v>是</v>
          </cell>
          <cell r="W834" t="str">
            <v>否</v>
          </cell>
          <cell r="Y834">
            <v>1</v>
          </cell>
          <cell r="Z834">
            <v>3.8860000000000001</v>
          </cell>
          <cell r="AA834">
            <v>0</v>
          </cell>
          <cell r="AB834">
            <v>0</v>
          </cell>
          <cell r="AC834">
            <v>3.8860000000000001</v>
          </cell>
        </row>
        <row r="835">
          <cell r="C835" t="str">
            <v>GH20180011-3</v>
          </cell>
          <cell r="D835" t="str">
            <v>56450001-ME-009-0</v>
          </cell>
          <cell r="E835" t="str">
            <v>中冶赛迪工程技术股份有限公司</v>
          </cell>
          <cell r="F835" t="str">
            <v>印度Aarti钢铁有限公司</v>
          </cell>
          <cell r="G835" t="str">
            <v>印度Aarti棒材及加热炉EP -机械设备变更增补</v>
          </cell>
          <cell r="H835">
            <v>1289.9896000000001</v>
          </cell>
          <cell r="I835">
            <v>1</v>
          </cell>
          <cell r="J835">
            <v>1289.9896000000001</v>
          </cell>
          <cell r="K835" t="str">
            <v>文丽琴</v>
          </cell>
          <cell r="L835" t="str">
            <v>内部</v>
          </cell>
          <cell r="M835">
            <v>43417</v>
          </cell>
          <cell r="N835">
            <v>43417</v>
          </cell>
          <cell r="O835">
            <v>43424</v>
          </cell>
          <cell r="P835" t="str">
            <v>50%预付款，20%到货款，20%调试款，10%质保</v>
          </cell>
          <cell r="Q835">
            <v>1289.9896000000001</v>
          </cell>
          <cell r="R835" t="str">
            <v>已完工</v>
          </cell>
          <cell r="S835" t="str">
            <v>是</v>
          </cell>
          <cell r="W835" t="str">
            <v>否</v>
          </cell>
          <cell r="Y835">
            <v>1</v>
          </cell>
          <cell r="Z835">
            <v>1289.9896000000001</v>
          </cell>
          <cell r="AA835">
            <v>1289.9895799999999</v>
          </cell>
          <cell r="AB835">
            <v>0.99999998449599903</v>
          </cell>
          <cell r="AC835">
            <v>2.0000000176878499E-5</v>
          </cell>
        </row>
        <row r="836">
          <cell r="C836" t="str">
            <v>GH20180070-2</v>
          </cell>
          <cell r="D836" t="str">
            <v>04230084-ME-047-0</v>
          </cell>
          <cell r="E836" t="str">
            <v>中冶赛迪工程技术股份有限公司</v>
          </cell>
          <cell r="F836" t="str">
            <v>宁波钢铁有限公司</v>
          </cell>
          <cell r="G836" t="str">
            <v>宁钢1号高炉易地大修第三批</v>
          </cell>
          <cell r="H836">
            <v>633.54560000000004</v>
          </cell>
          <cell r="I836">
            <v>0.03</v>
          </cell>
          <cell r="J836">
            <v>19.006367999999998</v>
          </cell>
          <cell r="K836" t="str">
            <v>文丽琴</v>
          </cell>
          <cell r="L836" t="str">
            <v>内部</v>
          </cell>
          <cell r="M836">
            <v>43410</v>
          </cell>
          <cell r="N836">
            <v>43410</v>
          </cell>
          <cell r="O836">
            <v>43524</v>
          </cell>
          <cell r="P836" t="str">
            <v>50%预付款，20%提货款，20%调试款，10%质保</v>
          </cell>
          <cell r="Q836">
            <v>633.54560000000004</v>
          </cell>
          <cell r="R836" t="str">
            <v>已完工</v>
          </cell>
          <cell r="S836" t="str">
            <v>是</v>
          </cell>
          <cell r="W836" t="str">
            <v>否</v>
          </cell>
          <cell r="Y836">
            <v>1</v>
          </cell>
          <cell r="Z836">
            <v>633.54560000000004</v>
          </cell>
          <cell r="AA836">
            <v>633.54560000000004</v>
          </cell>
          <cell r="AB836">
            <v>1</v>
          </cell>
          <cell r="AC836">
            <v>0</v>
          </cell>
        </row>
        <row r="837">
          <cell r="C837" t="str">
            <v>GH20180112-0</v>
          </cell>
          <cell r="D837" t="str">
            <v>02680014-ME-001-0</v>
          </cell>
          <cell r="E837" t="str">
            <v>中冶赛迪工程技术股份有限公司</v>
          </cell>
          <cell r="F837" t="str">
            <v>衡阳华菱钢管有限公司</v>
          </cell>
          <cell r="G837" t="str">
            <v>衡阳89机组改造连轧管机区及脱管机区设备</v>
          </cell>
          <cell r="H837">
            <v>1791.615</v>
          </cell>
          <cell r="I837">
            <v>0.2</v>
          </cell>
          <cell r="J837">
            <v>358.32299999999998</v>
          </cell>
          <cell r="K837" t="str">
            <v>文丽琴</v>
          </cell>
          <cell r="L837" t="str">
            <v>内部</v>
          </cell>
          <cell r="M837">
            <v>43410</v>
          </cell>
          <cell r="N837">
            <v>43410</v>
          </cell>
          <cell r="O837">
            <v>43595</v>
          </cell>
          <cell r="P837" t="str">
            <v>30%预付款，20%进度款，20%发货款，20%调试款，10%质保</v>
          </cell>
          <cell r="Q837">
            <v>1791.615</v>
          </cell>
          <cell r="R837" t="str">
            <v>已完工</v>
          </cell>
          <cell r="S837" t="str">
            <v>是</v>
          </cell>
          <cell r="W837" t="str">
            <v>否</v>
          </cell>
          <cell r="Y837">
            <v>1</v>
          </cell>
          <cell r="Z837">
            <v>1791.615</v>
          </cell>
          <cell r="AA837">
            <v>1791.615</v>
          </cell>
          <cell r="AB837">
            <v>1</v>
          </cell>
          <cell r="AC837">
            <v>0</v>
          </cell>
        </row>
        <row r="838">
          <cell r="C838" t="str">
            <v>GH20180039-0</v>
          </cell>
          <cell r="D838" t="str">
            <v>17B203-M-005</v>
          </cell>
          <cell r="E838" t="str">
            <v>重庆新联钢铁设备技术有限公司</v>
          </cell>
          <cell r="F838" t="str">
            <v>印尼</v>
          </cell>
          <cell r="G838" t="str">
            <v>新联-印尼ALEXINDO CGL项目-光整机</v>
          </cell>
          <cell r="H838">
            <v>243.54344399999999</v>
          </cell>
          <cell r="I838">
            <v>0.1</v>
          </cell>
          <cell r="J838">
            <v>24.354344399999999</v>
          </cell>
          <cell r="K838" t="str">
            <v>文丽琴</v>
          </cell>
          <cell r="L838" t="str">
            <v>外部</v>
          </cell>
          <cell r="M838">
            <v>43172</v>
          </cell>
          <cell r="N838">
            <v>43172</v>
          </cell>
          <cell r="O838">
            <v>43419</v>
          </cell>
          <cell r="P838" t="str">
            <v>30%预付款，30%提货款，20%到货款，10%考核款，10%质保</v>
          </cell>
          <cell r="Q838">
            <v>168.960444</v>
          </cell>
          <cell r="R838" t="str">
            <v>已完工</v>
          </cell>
          <cell r="S838" t="str">
            <v>是</v>
          </cell>
          <cell r="W838" t="str">
            <v>否</v>
          </cell>
          <cell r="Y838">
            <v>1</v>
          </cell>
          <cell r="Z838">
            <v>243.54344399999999</v>
          </cell>
          <cell r="AA838">
            <v>243.54344399999999</v>
          </cell>
          <cell r="AB838">
            <v>1</v>
          </cell>
          <cell r="AC838">
            <v>0</v>
          </cell>
        </row>
        <row r="839">
          <cell r="C839" t="str">
            <v>GH20180047-0</v>
          </cell>
          <cell r="D839" t="str">
            <v>17B104-M-008</v>
          </cell>
          <cell r="E839" t="str">
            <v>重庆新联钢铁设备技术有限公司</v>
          </cell>
          <cell r="F839" t="str">
            <v>霸州市胜芳志兴制管有限公司</v>
          </cell>
          <cell r="G839" t="str">
            <v>志兴30万吨高端热镀铝机组设备-气刀</v>
          </cell>
          <cell r="H839">
            <v>62.737819999999999</v>
          </cell>
          <cell r="I839">
            <v>0.3</v>
          </cell>
          <cell r="J839">
            <v>18.821345999999998</v>
          </cell>
          <cell r="K839" t="str">
            <v>文丽琴</v>
          </cell>
          <cell r="L839" t="str">
            <v>外部</v>
          </cell>
          <cell r="M839">
            <v>43193</v>
          </cell>
          <cell r="N839">
            <v>43193</v>
          </cell>
          <cell r="O839">
            <v>43342</v>
          </cell>
          <cell r="P839" t="str">
            <v>16.2万预付，4.7万进度，31.25万提货，5.4万到货，5.4万验收，5.4万质保</v>
          </cell>
          <cell r="Q839">
            <v>62.737819999999999</v>
          </cell>
          <cell r="R839" t="str">
            <v>已完工</v>
          </cell>
          <cell r="S839" t="str">
            <v>是</v>
          </cell>
          <cell r="W839" t="str">
            <v>否</v>
          </cell>
          <cell r="Y839">
            <v>1</v>
          </cell>
          <cell r="Z839">
            <v>62.737819999999999</v>
          </cell>
          <cell r="AA839">
            <v>62.737819999999999</v>
          </cell>
          <cell r="AB839">
            <v>1</v>
          </cell>
          <cell r="AC839">
            <v>0</v>
          </cell>
        </row>
        <row r="840">
          <cell r="C840" t="str">
            <v>GH20170073-1</v>
          </cell>
          <cell r="D840" t="str">
            <v>90150341-KJ-005-0</v>
          </cell>
          <cell r="E840" t="str">
            <v>中冶赛迪工程技术股份
有限公司</v>
          </cell>
          <cell r="F840" t="str">
            <v>中华人民共和国科学
技术部</v>
          </cell>
          <cell r="G840" t="str">
            <v>炼钢电弧炉专项-废钢
加料装置、密封装置及传动装置等</v>
          </cell>
          <cell r="H840">
            <v>136.30000000000001</v>
          </cell>
          <cell r="I840">
            <v>1</v>
          </cell>
          <cell r="J840">
            <v>136.30000000000001</v>
          </cell>
          <cell r="K840" t="str">
            <v>文丽琴</v>
          </cell>
          <cell r="L840" t="str">
            <v>内部</v>
          </cell>
          <cell r="M840">
            <v>43442</v>
          </cell>
          <cell r="N840">
            <v>43442</v>
          </cell>
          <cell r="O840">
            <v>43447</v>
          </cell>
          <cell r="P840" t="str">
            <v>50%预付款，50%到货款</v>
          </cell>
          <cell r="Q840">
            <v>136.30000000000001</v>
          </cell>
          <cell r="R840" t="str">
            <v>已完工</v>
          </cell>
          <cell r="S840" t="str">
            <v>是</v>
          </cell>
          <cell r="W840" t="str">
            <v>否</v>
          </cell>
          <cell r="Y840">
            <v>1</v>
          </cell>
          <cell r="Z840">
            <v>136.30000000000001</v>
          </cell>
          <cell r="AA840">
            <v>136.30000000000001</v>
          </cell>
          <cell r="AB840">
            <v>1</v>
          </cell>
          <cell r="AC840">
            <v>0</v>
          </cell>
        </row>
        <row r="841">
          <cell r="C841" t="str">
            <v>CP20190024-0</v>
          </cell>
          <cell r="D841" t="str">
            <v>02870015-ME-002-0</v>
          </cell>
          <cell r="E841" t="str">
            <v>中冶赛迪上海工程技术
有限公司</v>
          </cell>
          <cell r="F841" t="str">
            <v>马鞍山钢铁股份有限
公司</v>
          </cell>
          <cell r="G841" t="str">
            <v>马钢焦化新建筒仓-圆
盘给料机19025</v>
          </cell>
          <cell r="H841">
            <v>772.29650000000004</v>
          </cell>
          <cell r="I841">
            <v>0.1</v>
          </cell>
          <cell r="J841">
            <v>77.229650000000007</v>
          </cell>
          <cell r="K841" t="str">
            <v>文丽琴</v>
          </cell>
          <cell r="L841" t="str">
            <v>内部</v>
          </cell>
          <cell r="M841">
            <v>43474</v>
          </cell>
          <cell r="N841">
            <v>43474</v>
          </cell>
          <cell r="O841">
            <v>43687</v>
          </cell>
          <cell r="P841" t="str">
            <v>10%预付款，60%到货款，20%调试款，10%质保</v>
          </cell>
          <cell r="Q841">
            <v>386.14825000000002</v>
          </cell>
          <cell r="R841" t="str">
            <v>已完工</v>
          </cell>
          <cell r="S841" t="str">
            <v>是</v>
          </cell>
          <cell r="W841" t="str">
            <v>否</v>
          </cell>
          <cell r="Y841">
            <v>0.9</v>
          </cell>
          <cell r="Z841">
            <v>695.06685000000004</v>
          </cell>
          <cell r="AA841">
            <v>696.09199999999998</v>
          </cell>
          <cell r="AB841">
            <v>0.90132740469495798</v>
          </cell>
          <cell r="AC841">
            <v>0</v>
          </cell>
        </row>
        <row r="842">
          <cell r="C842" t="str">
            <v>KJ20180035-0</v>
          </cell>
          <cell r="D842" t="str">
            <v>90270489-KJ-002-0</v>
          </cell>
          <cell r="E842" t="str">
            <v>中冶赛迪技术研究中心有限公司</v>
          </cell>
          <cell r="F842" t="str">
            <v>中冶赛迪技术研究中心有限公司</v>
          </cell>
          <cell r="G842" t="str">
            <v>电弧炉智能集束环孔喷枪试验样机及试验</v>
          </cell>
          <cell r="H842">
            <v>11.88448</v>
          </cell>
          <cell r="I842">
            <v>0.18</v>
          </cell>
          <cell r="J842">
            <v>2.1392064</v>
          </cell>
          <cell r="K842" t="str">
            <v>文丽琴</v>
          </cell>
          <cell r="L842" t="str">
            <v>内部</v>
          </cell>
          <cell r="M842">
            <v>43507</v>
          </cell>
          <cell r="N842">
            <v>43507</v>
          </cell>
          <cell r="O842">
            <v>43516</v>
          </cell>
          <cell r="P842" t="str">
            <v>50%预付款，50%验收款</v>
          </cell>
          <cell r="Q842">
            <v>11.88448</v>
          </cell>
          <cell r="R842" t="str">
            <v>部分完工</v>
          </cell>
          <cell r="S842" t="str">
            <v>部分发货</v>
          </cell>
          <cell r="W842" t="str">
            <v>否</v>
          </cell>
          <cell r="Y842">
            <v>0.5</v>
          </cell>
          <cell r="Z842">
            <v>5.94224</v>
          </cell>
          <cell r="AA842">
            <v>6.1</v>
          </cell>
          <cell r="AB842">
            <v>0.51327445542421701</v>
          </cell>
          <cell r="AC842">
            <v>0</v>
          </cell>
        </row>
        <row r="843">
          <cell r="C843" t="str">
            <v>FW20190005-0</v>
          </cell>
          <cell r="D843" t="str">
            <v>90270370KJ-012-0</v>
          </cell>
          <cell r="E843" t="str">
            <v>中冶赛迪技术研究中心有限公司</v>
          </cell>
          <cell r="F843" t="str">
            <v>中冶赛迪技术研究中心有限公司</v>
          </cell>
          <cell r="G843" t="str">
            <v>电液直驱小方坯连铸结晶器振动工程样机测试服务</v>
          </cell>
          <cell r="H843">
            <v>8.7672410000000003</v>
          </cell>
          <cell r="I843">
            <v>0.3</v>
          </cell>
          <cell r="J843">
            <v>2.6301722999999999</v>
          </cell>
          <cell r="K843" t="str">
            <v>文丽琴</v>
          </cell>
          <cell r="L843" t="str">
            <v>内部</v>
          </cell>
          <cell r="M843">
            <v>43521</v>
          </cell>
          <cell r="N843">
            <v>43521</v>
          </cell>
          <cell r="O843">
            <v>43575</v>
          </cell>
          <cell r="P843" t="str">
            <v>50%预付款，50%验收款</v>
          </cell>
          <cell r="Q843">
            <v>8.7672410000000003</v>
          </cell>
          <cell r="R843" t="str">
            <v>已完工</v>
          </cell>
          <cell r="S843" t="str">
            <v>是</v>
          </cell>
          <cell r="W843" t="str">
            <v>否</v>
          </cell>
          <cell r="Y843">
            <v>1</v>
          </cell>
          <cell r="Z843">
            <v>8.7672410000000003</v>
          </cell>
          <cell r="AA843">
            <v>8.7672410000000003</v>
          </cell>
          <cell r="AB843">
            <v>1</v>
          </cell>
          <cell r="AC843">
            <v>0</v>
          </cell>
        </row>
        <row r="844">
          <cell r="C844" t="str">
            <v>GH20190034-0</v>
          </cell>
          <cell r="D844" t="str">
            <v>03940047-ME-001-0</v>
          </cell>
          <cell r="E844" t="str">
            <v>中冶赛迪工程技术股份有限公司</v>
          </cell>
          <cell r="F844" t="str">
            <v>敬业钢铁有限公司</v>
          </cell>
          <cell r="G844" t="str">
            <v>敬业1780热轧平整机组设备</v>
          </cell>
          <cell r="H844">
            <v>1558.62069</v>
          </cell>
          <cell r="I844">
            <v>0.1</v>
          </cell>
          <cell r="J844">
            <v>155.86206899999999</v>
          </cell>
          <cell r="K844" t="str">
            <v>文丽琴</v>
          </cell>
          <cell r="L844" t="str">
            <v>内部</v>
          </cell>
          <cell r="M844">
            <v>43546</v>
          </cell>
          <cell r="N844">
            <v>43546</v>
          </cell>
          <cell r="O844">
            <v>43728</v>
          </cell>
          <cell r="P844" t="str">
            <v>50%预付款，20%发货款，20%投产款，10%质保款</v>
          </cell>
          <cell r="Q844">
            <v>1558.62069</v>
          </cell>
          <cell r="R844" t="str">
            <v>已完工</v>
          </cell>
          <cell r="S844" t="str">
            <v>是</v>
          </cell>
          <cell r="W844" t="str">
            <v>否</v>
          </cell>
          <cell r="Y844">
            <v>1</v>
          </cell>
          <cell r="Z844">
            <v>1558.62069</v>
          </cell>
          <cell r="AA844">
            <v>1558.62069</v>
          </cell>
          <cell r="AB844">
            <v>1</v>
          </cell>
          <cell r="AC844">
            <v>0</v>
          </cell>
        </row>
        <row r="845">
          <cell r="C845" t="str">
            <v>GH20190025-0</v>
          </cell>
          <cell r="D845" t="str">
            <v>59590002-ME-011-0</v>
          </cell>
          <cell r="E845" t="str">
            <v>中冶赛迪工程技术股份有限公司</v>
          </cell>
          <cell r="F845" t="str">
            <v>广西钢铁集团有限公司</v>
          </cell>
          <cell r="G845" t="str">
            <v>柳钢防城港高炉总包-非标设备</v>
          </cell>
          <cell r="H845">
            <v>1773.0974739999999</v>
          </cell>
          <cell r="I845">
            <v>0.05</v>
          </cell>
          <cell r="J845">
            <v>88.654873699999996</v>
          </cell>
          <cell r="K845" t="str">
            <v>文丽琴</v>
          </cell>
          <cell r="L845" t="str">
            <v>内部</v>
          </cell>
          <cell r="M845">
            <v>43556</v>
          </cell>
          <cell r="N845">
            <v>43556</v>
          </cell>
          <cell r="O845">
            <v>43738</v>
          </cell>
          <cell r="P845" t="str">
            <v>50%预付款，20%发货款，20%调试款，5%质保金1，5%质保金2</v>
          </cell>
          <cell r="Q845">
            <v>1773.0974739999999</v>
          </cell>
          <cell r="R845" t="str">
            <v>已完工</v>
          </cell>
          <cell r="S845" t="str">
            <v>是</v>
          </cell>
          <cell r="W845" t="str">
            <v>否</v>
          </cell>
          <cell r="Y845">
            <v>1</v>
          </cell>
          <cell r="Z845">
            <v>1773.0974739999999</v>
          </cell>
          <cell r="AA845">
            <v>1773.0974269999999</v>
          </cell>
          <cell r="AB845">
            <v>0.99999997349271497</v>
          </cell>
          <cell r="AC845">
            <v>0</v>
          </cell>
        </row>
        <row r="846">
          <cell r="C846" t="str">
            <v>GH20190025-1</v>
          </cell>
          <cell r="D846" t="str">
            <v>59590002-ME-011-0</v>
          </cell>
          <cell r="E846" t="str">
            <v>中冶赛迪工程技术股份有限公司</v>
          </cell>
          <cell r="F846" t="str">
            <v>广西钢铁集团有限公司</v>
          </cell>
          <cell r="G846" t="str">
            <v>柳钢防城港高炉总包-摆动溜槽及探尺</v>
          </cell>
          <cell r="H846">
            <v>256.05482599999999</v>
          </cell>
          <cell r="I846">
            <v>0.05</v>
          </cell>
          <cell r="J846">
            <v>12.802741299999999</v>
          </cell>
          <cell r="K846" t="str">
            <v>文丽琴</v>
          </cell>
          <cell r="L846" t="str">
            <v>内部</v>
          </cell>
          <cell r="M846">
            <v>43556</v>
          </cell>
          <cell r="N846">
            <v>43556</v>
          </cell>
          <cell r="O846">
            <v>43738</v>
          </cell>
          <cell r="P846" t="str">
            <v>50%预付款，20%发货款，20%调试款，5%质保金1，5%质保金2</v>
          </cell>
          <cell r="Q846">
            <v>256.05482599999999</v>
          </cell>
          <cell r="R846" t="str">
            <v>已完工</v>
          </cell>
          <cell r="S846" t="str">
            <v>是</v>
          </cell>
          <cell r="W846" t="str">
            <v>否</v>
          </cell>
          <cell r="Y846">
            <v>1</v>
          </cell>
          <cell r="Z846">
            <v>256.05482599999999</v>
          </cell>
          <cell r="AA846">
            <v>256.05484300000001</v>
          </cell>
          <cell r="AB846">
            <v>1.0000000663920301</v>
          </cell>
          <cell r="AC846">
            <v>-1.7000000013922501E-5</v>
          </cell>
        </row>
        <row r="847">
          <cell r="C847" t="str">
            <v>GH20190023-0</v>
          </cell>
          <cell r="D847" t="str">
            <v>83180002-ME-006-0</v>
          </cell>
          <cell r="E847" t="str">
            <v>中冶赛迪工程技术股份有限公司</v>
          </cell>
          <cell r="F847" t="str">
            <v>五矿发展股份有限公司</v>
          </cell>
          <cell r="G847" t="str">
            <v>中国五矿曹妃甸国际矿石交易中心漏斗等非标设备</v>
          </cell>
          <cell r="H847">
            <v>3068.4675400000001</v>
          </cell>
          <cell r="I847">
            <v>0.15</v>
          </cell>
          <cell r="J847">
            <v>460.27013099999999</v>
          </cell>
          <cell r="K847" t="str">
            <v>文丽琴</v>
          </cell>
          <cell r="L847" t="str">
            <v>内部</v>
          </cell>
          <cell r="M847">
            <v>43599</v>
          </cell>
          <cell r="N847">
            <v>43599</v>
          </cell>
          <cell r="O847">
            <v>43768</v>
          </cell>
          <cell r="P847" t="str">
            <v>50%预付款，20%发货款，20%考核款，10%质保</v>
          </cell>
          <cell r="Q847">
            <v>3068.4675000000002</v>
          </cell>
          <cell r="R847" t="str">
            <v>已完工</v>
          </cell>
          <cell r="S847" t="str">
            <v>是</v>
          </cell>
          <cell r="W847" t="str">
            <v>是</v>
          </cell>
          <cell r="Y847">
            <v>1</v>
          </cell>
          <cell r="Z847">
            <v>3068.4675400000001</v>
          </cell>
          <cell r="AA847">
            <v>3068.4675400000001</v>
          </cell>
          <cell r="AB847">
            <v>1</v>
          </cell>
          <cell r="AC847">
            <v>0</v>
          </cell>
        </row>
        <row r="848">
          <cell r="C848" t="str">
            <v>KJ20190012-0</v>
          </cell>
          <cell r="D848" t="str">
            <v>90270444-KJ-003-0</v>
          </cell>
          <cell r="E848" t="str">
            <v>中冶赛迪技术研究中心有限公司</v>
          </cell>
          <cell r="F848" t="str">
            <v>中冶赛迪技术研究中心有限公司</v>
          </cell>
          <cell r="G848" t="str">
            <v>双模块减径机样机试制及工程验证</v>
          </cell>
          <cell r="H848">
            <v>347.96</v>
          </cell>
          <cell r="I848">
            <v>1</v>
          </cell>
          <cell r="J848">
            <v>347.96</v>
          </cell>
          <cell r="K848" t="str">
            <v>文丽琴</v>
          </cell>
          <cell r="L848" t="str">
            <v>内部</v>
          </cell>
          <cell r="M848">
            <v>43592</v>
          </cell>
          <cell r="N848">
            <v>43592</v>
          </cell>
          <cell r="O848">
            <v>43676</v>
          </cell>
          <cell r="P848" t="str">
            <v>50%预付款，40%发货款，10%验收款</v>
          </cell>
          <cell r="Q848">
            <v>347.96</v>
          </cell>
          <cell r="R848" t="str">
            <v>已完工</v>
          </cell>
          <cell r="S848" t="str">
            <v>是</v>
          </cell>
          <cell r="W848" t="str">
            <v>否</v>
          </cell>
          <cell r="Y848">
            <v>1</v>
          </cell>
          <cell r="Z848">
            <v>347.96</v>
          </cell>
          <cell r="AA848">
            <v>347.96</v>
          </cell>
          <cell r="AB848">
            <v>1</v>
          </cell>
          <cell r="AC848">
            <v>0</v>
          </cell>
        </row>
        <row r="849">
          <cell r="C849" t="str">
            <v>CT20180168-1</v>
          </cell>
          <cell r="D849" t="str">
            <v>90150571-KJ-001-1</v>
          </cell>
          <cell r="E849" t="str">
            <v>中冶赛迪工程技术股份有限公司　</v>
          </cell>
          <cell r="F849" t="str">
            <v>合川区龙市镇</v>
          </cell>
          <cell r="G849" t="str">
            <v>合川区龙市镇畜禽粪污资源化技术产业化验证平台建设</v>
          </cell>
          <cell r="H849">
            <v>50</v>
          </cell>
          <cell r="I849">
            <v>1</v>
          </cell>
          <cell r="J849">
            <v>50</v>
          </cell>
          <cell r="K849" t="str">
            <v>文丽琴</v>
          </cell>
          <cell r="L849" t="str">
            <v>内部</v>
          </cell>
          <cell r="M849">
            <v>43602</v>
          </cell>
          <cell r="N849">
            <v>43602</v>
          </cell>
          <cell r="O849">
            <v>43694</v>
          </cell>
          <cell r="P849" t="str">
            <v>100%发货款</v>
          </cell>
          <cell r="Q849">
            <v>50</v>
          </cell>
          <cell r="R849" t="str">
            <v>已完工</v>
          </cell>
          <cell r="S849" t="str">
            <v>是</v>
          </cell>
          <cell r="W849" t="str">
            <v>否</v>
          </cell>
          <cell r="Y849">
            <v>1</v>
          </cell>
          <cell r="Z849">
            <v>50</v>
          </cell>
          <cell r="AA849">
            <v>50</v>
          </cell>
          <cell r="AB849">
            <v>1</v>
          </cell>
          <cell r="AC849">
            <v>0</v>
          </cell>
        </row>
        <row r="850">
          <cell r="C850" t="str">
            <v>GH20190064-0</v>
          </cell>
          <cell r="D850" t="str">
            <v>46720038ME-001-3</v>
          </cell>
          <cell r="E850" t="str">
            <v>中冶赛迪上海工程技术有限公司</v>
          </cell>
          <cell r="F850" t="str">
            <v>关丹钢厂</v>
          </cell>
          <cell r="G850" t="str">
            <v>关丹钢厂线棒材成套项目-增补油气润滑系统卫星站</v>
          </cell>
          <cell r="H850">
            <v>14.995100000000001</v>
          </cell>
          <cell r="I850">
            <v>0.21</v>
          </cell>
          <cell r="J850">
            <v>3.148971</v>
          </cell>
          <cell r="K850" t="str">
            <v>文丽琴</v>
          </cell>
          <cell r="L850" t="str">
            <v>内部</v>
          </cell>
          <cell r="M850">
            <v>43627</v>
          </cell>
          <cell r="N850">
            <v>43627</v>
          </cell>
          <cell r="P850" t="str">
            <v>100%到货款</v>
          </cell>
          <cell r="Q850">
            <v>14.995100000000001</v>
          </cell>
          <cell r="R850" t="str">
            <v>已完工</v>
          </cell>
          <cell r="S850" t="str">
            <v>是</v>
          </cell>
          <cell r="W850" t="str">
            <v>否</v>
          </cell>
          <cell r="Y850">
            <v>1</v>
          </cell>
          <cell r="Z850">
            <v>14.995100000000001</v>
          </cell>
          <cell r="AA850">
            <v>14.995100000000001</v>
          </cell>
          <cell r="AB850">
            <v>1</v>
          </cell>
          <cell r="AC850">
            <v>0</v>
          </cell>
        </row>
        <row r="851">
          <cell r="C851" t="str">
            <v>GH20190050-0</v>
          </cell>
          <cell r="D851" t="str">
            <v>04090014-ME-001-0</v>
          </cell>
          <cell r="E851" t="str">
            <v>中冶赛迪工程技术股份有限公司</v>
          </cell>
          <cell r="F851" t="str">
            <v>石家庄钢铁有限责任公司</v>
          </cell>
          <cell r="G851" t="str">
            <v>石钢搬迁大棒项目</v>
          </cell>
          <cell r="H851">
            <v>4959.2700000000004</v>
          </cell>
          <cell r="I851">
            <v>0.03</v>
          </cell>
          <cell r="J851">
            <v>148.77809999999999</v>
          </cell>
          <cell r="K851" t="str">
            <v>文丽琴</v>
          </cell>
          <cell r="L851" t="str">
            <v>内部</v>
          </cell>
          <cell r="M851">
            <v>43637</v>
          </cell>
          <cell r="N851">
            <v>43637</v>
          </cell>
          <cell r="O851">
            <v>43799</v>
          </cell>
          <cell r="P851" t="str">
            <v>50%预付款，20%发货款，20%投产款，10%质保</v>
          </cell>
          <cell r="Q851">
            <v>4959.2700000000004</v>
          </cell>
          <cell r="R851" t="str">
            <v>已完工</v>
          </cell>
          <cell r="S851" t="str">
            <v>是</v>
          </cell>
          <cell r="W851" t="str">
            <v>否</v>
          </cell>
          <cell r="Y851">
            <v>1</v>
          </cell>
          <cell r="Z851">
            <v>4959.2700000000004</v>
          </cell>
          <cell r="AA851">
            <v>4959.2700000000004</v>
          </cell>
          <cell r="AB851">
            <v>1</v>
          </cell>
          <cell r="AC851">
            <v>0</v>
          </cell>
        </row>
        <row r="852">
          <cell r="C852" t="str">
            <v>GH20190051-0</v>
          </cell>
          <cell r="D852" t="str">
            <v>04090015-ME-001-0</v>
          </cell>
          <cell r="E852" t="str">
            <v>中冶赛迪工程技术股份有限公司</v>
          </cell>
          <cell r="F852" t="str">
            <v>石家庄钢铁有限责任公司</v>
          </cell>
          <cell r="G852" t="str">
            <v>石钢搬迁高线项目</v>
          </cell>
          <cell r="H852">
            <v>2483.69</v>
          </cell>
          <cell r="I852">
            <v>0.03</v>
          </cell>
          <cell r="J852">
            <v>74.5107</v>
          </cell>
          <cell r="K852" t="str">
            <v>文丽琴</v>
          </cell>
          <cell r="L852" t="str">
            <v>内部</v>
          </cell>
          <cell r="M852">
            <v>43637</v>
          </cell>
          <cell r="N852">
            <v>43637</v>
          </cell>
          <cell r="O852">
            <v>43799</v>
          </cell>
          <cell r="P852" t="str">
            <v>50%预付款，20%发货款，20%投产款，10%质保</v>
          </cell>
          <cell r="Q852">
            <v>2483.69</v>
          </cell>
          <cell r="R852" t="str">
            <v>已完工</v>
          </cell>
          <cell r="S852" t="str">
            <v>是</v>
          </cell>
          <cell r="W852" t="str">
            <v>否</v>
          </cell>
          <cell r="Y852">
            <v>1</v>
          </cell>
          <cell r="Z852">
            <v>2483.69</v>
          </cell>
          <cell r="AA852">
            <v>2483.69</v>
          </cell>
          <cell r="AB852">
            <v>1</v>
          </cell>
          <cell r="AC852">
            <v>0</v>
          </cell>
        </row>
        <row r="853">
          <cell r="C853" t="str">
            <v>FW20190054-0</v>
          </cell>
          <cell r="D853" t="str">
            <v>90270408-KJ-004-0</v>
          </cell>
          <cell r="E853" t="str">
            <v>中冶赛迪技术研究中心有限公司</v>
          </cell>
          <cell r="F853" t="str">
            <v>中冶赛迪技术研究中心有限公司</v>
          </cell>
          <cell r="G853" t="str">
            <v>炼铁运维管理服务</v>
          </cell>
          <cell r="H853">
            <v>31.3</v>
          </cell>
          <cell r="I853">
            <v>0.1</v>
          </cell>
          <cell r="J853">
            <v>3.13</v>
          </cell>
          <cell r="K853" t="str">
            <v>文丽琴</v>
          </cell>
          <cell r="L853" t="str">
            <v>内部</v>
          </cell>
          <cell r="M853">
            <v>43640</v>
          </cell>
          <cell r="N853">
            <v>43640</v>
          </cell>
          <cell r="O853">
            <v>43830</v>
          </cell>
          <cell r="P853" t="str">
            <v>50%预付款，50%验收款</v>
          </cell>
          <cell r="Q853">
            <v>31.3</v>
          </cell>
          <cell r="R853" t="str">
            <v>已完工</v>
          </cell>
          <cell r="S853" t="str">
            <v>是</v>
          </cell>
          <cell r="W853" t="str">
            <v>否</v>
          </cell>
          <cell r="Y853">
            <v>1</v>
          </cell>
          <cell r="Z853">
            <v>31.3</v>
          </cell>
          <cell r="AA853">
            <v>31.3</v>
          </cell>
          <cell r="AB853">
            <v>1</v>
          </cell>
          <cell r="AC853">
            <v>0</v>
          </cell>
        </row>
        <row r="854">
          <cell r="C854" t="str">
            <v>GH20190025-2</v>
          </cell>
          <cell r="D854" t="str">
            <v>59590002-ME-011-1</v>
          </cell>
          <cell r="E854" t="str">
            <v>中冶赛迪工程技术股份有限公司</v>
          </cell>
          <cell r="F854" t="str">
            <v>广西钢铁集团有限公司</v>
          </cell>
          <cell r="G854" t="str">
            <v>柳钢高炉非标设备补充合同</v>
          </cell>
          <cell r="H854">
            <v>231.48050000000001</v>
          </cell>
          <cell r="I854">
            <v>1</v>
          </cell>
          <cell r="J854">
            <v>231.48050000000001</v>
          </cell>
          <cell r="K854" t="str">
            <v>文丽琴</v>
          </cell>
          <cell r="L854" t="str">
            <v>内部</v>
          </cell>
          <cell r="M854">
            <v>43658</v>
          </cell>
          <cell r="N854">
            <v>43658</v>
          </cell>
          <cell r="O854">
            <v>43738</v>
          </cell>
          <cell r="P854" t="str">
            <v>50%预付款，20%发货款，20%调试款，5%质保金1，5%质保金2</v>
          </cell>
          <cell r="Q854">
            <v>231.48050000000001</v>
          </cell>
          <cell r="R854" t="str">
            <v>已完工</v>
          </cell>
          <cell r="S854" t="str">
            <v>是</v>
          </cell>
          <cell r="W854" t="str">
            <v>否</v>
          </cell>
          <cell r="Y854">
            <v>1</v>
          </cell>
          <cell r="Z854">
            <v>231.48050000000001</v>
          </cell>
          <cell r="AA854">
            <v>231.48050000000001</v>
          </cell>
          <cell r="AB854">
            <v>1</v>
          </cell>
          <cell r="AC854">
            <v>0</v>
          </cell>
        </row>
        <row r="855">
          <cell r="C855" t="str">
            <v>GH20190045-0</v>
          </cell>
          <cell r="D855" t="str">
            <v>83710041-ME-004-0</v>
          </cell>
          <cell r="E855" t="str">
            <v>中冶赛迪工程技术股份有限公司</v>
          </cell>
          <cell r="F855" t="str">
            <v>中冶赛迪集团英国分公司</v>
          </cell>
          <cell r="G855" t="str">
            <v>TATA-UK入口辊道供货-FSB除鳞箱过渡导板</v>
          </cell>
          <cell r="H855">
            <v>13.8</v>
          </cell>
          <cell r="I855">
            <v>0.18</v>
          </cell>
          <cell r="J855">
            <v>2.484</v>
          </cell>
          <cell r="K855" t="str">
            <v>文丽琴</v>
          </cell>
          <cell r="L855" t="str">
            <v>内部</v>
          </cell>
          <cell r="M855">
            <v>43647</v>
          </cell>
          <cell r="N855">
            <v>43647</v>
          </cell>
          <cell r="O855">
            <v>43661</v>
          </cell>
          <cell r="P855" t="str">
            <v>100%发货款</v>
          </cell>
          <cell r="R855" t="str">
            <v>已完工</v>
          </cell>
          <cell r="S855" t="str">
            <v>是</v>
          </cell>
          <cell r="W855" t="str">
            <v>否</v>
          </cell>
          <cell r="Y855">
            <v>1</v>
          </cell>
          <cell r="Z855">
            <v>13.8</v>
          </cell>
          <cell r="AA855">
            <v>13.8</v>
          </cell>
          <cell r="AB855">
            <v>1</v>
          </cell>
          <cell r="AC855">
            <v>0</v>
          </cell>
        </row>
        <row r="856">
          <cell r="C856" t="str">
            <v>GH20190052-0</v>
          </cell>
          <cell r="D856" t="str">
            <v>83710042-ME-006-0</v>
          </cell>
          <cell r="E856" t="str">
            <v>中冶赛迪工程技术股份有限公司</v>
          </cell>
          <cell r="F856" t="str">
            <v>印度塔塔钢铁公司</v>
          </cell>
          <cell r="G856" t="str">
            <v>塔塔KPO-2BF喷煤除尘EP-水渣设备</v>
          </cell>
          <cell r="H856">
            <v>634</v>
          </cell>
          <cell r="I856">
            <v>0.1</v>
          </cell>
          <cell r="J856">
            <v>63.4</v>
          </cell>
          <cell r="K856" t="str">
            <v>文丽琴</v>
          </cell>
          <cell r="L856" t="str">
            <v>内部</v>
          </cell>
          <cell r="M856">
            <v>43692</v>
          </cell>
          <cell r="N856">
            <v>43692</v>
          </cell>
          <cell r="O856">
            <v>43890</v>
          </cell>
          <cell r="P856" t="str">
            <v>50%预付款，15%进度款，5%到货款，20%调试款，10%质保</v>
          </cell>
          <cell r="Q856">
            <v>634</v>
          </cell>
          <cell r="R856" t="str">
            <v>暂停</v>
          </cell>
          <cell r="S856" t="str">
            <v>否</v>
          </cell>
          <cell r="W856" t="str">
            <v>否</v>
          </cell>
          <cell r="Y856">
            <v>0.65</v>
          </cell>
          <cell r="Z856">
            <v>412.1</v>
          </cell>
          <cell r="AA856">
            <v>412.1</v>
          </cell>
          <cell r="AB856">
            <v>0.65</v>
          </cell>
          <cell r="AC856">
            <v>0</v>
          </cell>
        </row>
        <row r="857">
          <cell r="C857" t="str">
            <v>GH20190050-1</v>
          </cell>
          <cell r="D857" t="str">
            <v>04090014-ME-005-0</v>
          </cell>
          <cell r="E857" t="str">
            <v>中冶赛迪工程技术股份有限公司</v>
          </cell>
          <cell r="F857" t="str">
            <v>石家庄钢铁有限责任公司</v>
          </cell>
          <cell r="G857" t="str">
            <v>石钢搬迁大棒项目第二批</v>
          </cell>
          <cell r="H857">
            <v>2198.36</v>
          </cell>
          <cell r="I857">
            <v>0.03</v>
          </cell>
          <cell r="J857">
            <v>65.950800000000001</v>
          </cell>
          <cell r="K857" t="str">
            <v>文丽琴</v>
          </cell>
          <cell r="L857" t="str">
            <v>内部</v>
          </cell>
          <cell r="M857">
            <v>43697</v>
          </cell>
          <cell r="N857">
            <v>43697</v>
          </cell>
          <cell r="O857">
            <v>43809</v>
          </cell>
          <cell r="P857" t="str">
            <v>30%预付款，30%发货款，30%投产款，10%质保</v>
          </cell>
          <cell r="Q857">
            <v>2198.36</v>
          </cell>
          <cell r="R857" t="str">
            <v>已完工</v>
          </cell>
          <cell r="S857" t="str">
            <v>是</v>
          </cell>
          <cell r="W857" t="str">
            <v>否</v>
          </cell>
          <cell r="Y857">
            <v>1</v>
          </cell>
          <cell r="Z857">
            <v>2198.36</v>
          </cell>
          <cell r="AA857">
            <v>2198.36</v>
          </cell>
          <cell r="AB857">
            <v>1</v>
          </cell>
          <cell r="AC857">
            <v>0</v>
          </cell>
        </row>
        <row r="858">
          <cell r="C858" t="str">
            <v>GH20190051-1</v>
          </cell>
          <cell r="D858" t="str">
            <v>04090015-ME-005-0</v>
          </cell>
          <cell r="E858" t="str">
            <v>中冶赛迪工程技术股份有限公司</v>
          </cell>
          <cell r="F858" t="str">
            <v>石家庄钢铁有限责任公司</v>
          </cell>
          <cell r="G858" t="str">
            <v>石钢搬迁高线项目第二批</v>
          </cell>
          <cell r="H858">
            <v>1953.54</v>
          </cell>
          <cell r="I858">
            <v>0.03</v>
          </cell>
          <cell r="J858">
            <v>58.606200000000001</v>
          </cell>
          <cell r="K858" t="str">
            <v>文丽琴</v>
          </cell>
          <cell r="L858" t="str">
            <v>内部</v>
          </cell>
          <cell r="M858">
            <v>43697</v>
          </cell>
          <cell r="N858">
            <v>43697</v>
          </cell>
          <cell r="O858">
            <v>43809</v>
          </cell>
          <cell r="P858" t="str">
            <v>30%预付款，30%发货款，30%投产款，10%质保</v>
          </cell>
          <cell r="Q858">
            <v>1953.54</v>
          </cell>
          <cell r="R858" t="str">
            <v>已完工</v>
          </cell>
          <cell r="S858" t="str">
            <v>是</v>
          </cell>
          <cell r="W858" t="str">
            <v>否</v>
          </cell>
          <cell r="Y858">
            <v>1</v>
          </cell>
          <cell r="Z858">
            <v>1953.54</v>
          </cell>
          <cell r="AA858">
            <v>1953.54</v>
          </cell>
          <cell r="AB858">
            <v>1</v>
          </cell>
          <cell r="AC858">
            <v>0</v>
          </cell>
        </row>
        <row r="859">
          <cell r="C859" t="str">
            <v>GH20190051-2</v>
          </cell>
          <cell r="D859" t="str">
            <v>04090015-ME-005-0</v>
          </cell>
          <cell r="E859" t="str">
            <v>中冶赛迪工程技术股份有限公司</v>
          </cell>
          <cell r="F859" t="str">
            <v>石家庄钢铁有限责任公司</v>
          </cell>
          <cell r="G859" t="str">
            <v>石钢高线散卷冷却线和集卷打包设备第三批</v>
          </cell>
          <cell r="H859">
            <v>185.5</v>
          </cell>
          <cell r="I859">
            <v>0.03</v>
          </cell>
          <cell r="J859">
            <v>5.5650000000000004</v>
          </cell>
          <cell r="K859" t="str">
            <v>文丽琴</v>
          </cell>
          <cell r="L859" t="str">
            <v>内部</v>
          </cell>
          <cell r="M859">
            <v>43697</v>
          </cell>
          <cell r="N859">
            <v>43697</v>
          </cell>
          <cell r="O859">
            <v>43809</v>
          </cell>
          <cell r="P859" t="str">
            <v>30%预付款，30%发货款，30%投产款，10%质保</v>
          </cell>
          <cell r="Q859">
            <v>185.5</v>
          </cell>
          <cell r="R859" t="str">
            <v>已完工</v>
          </cell>
          <cell r="S859" t="str">
            <v>是</v>
          </cell>
          <cell r="W859" t="str">
            <v>否</v>
          </cell>
          <cell r="Y859">
            <v>1</v>
          </cell>
          <cell r="Z859">
            <v>185.5</v>
          </cell>
          <cell r="AA859">
            <v>185.5</v>
          </cell>
          <cell r="AB859">
            <v>1</v>
          </cell>
          <cell r="AC859">
            <v>0</v>
          </cell>
        </row>
        <row r="860">
          <cell r="C860" t="str">
            <v>GH20190050-2</v>
          </cell>
          <cell r="D860" t="str">
            <v>04090014-ME-005-0</v>
          </cell>
          <cell r="E860" t="str">
            <v>中冶赛迪工程技术股份有限公司</v>
          </cell>
          <cell r="F860" t="str">
            <v>石家庄钢铁有限责任公司</v>
          </cell>
          <cell r="G860" t="str">
            <v>石钢大棒冷床等设备第三批</v>
          </cell>
          <cell r="H860">
            <v>4302.9799999999996</v>
          </cell>
          <cell r="I860">
            <v>0.03</v>
          </cell>
          <cell r="J860">
            <v>129.08940000000001</v>
          </cell>
          <cell r="K860" t="str">
            <v>文丽琴</v>
          </cell>
          <cell r="L860" t="str">
            <v>内部</v>
          </cell>
          <cell r="M860">
            <v>43697</v>
          </cell>
          <cell r="N860">
            <v>43697</v>
          </cell>
          <cell r="O860">
            <v>43809</v>
          </cell>
          <cell r="P860" t="str">
            <v>30%预付款，30%发货款，30%投产款，10%质保</v>
          </cell>
          <cell r="Q860">
            <v>4302.9799999999996</v>
          </cell>
          <cell r="R860" t="str">
            <v>已完工</v>
          </cell>
          <cell r="S860" t="str">
            <v>是</v>
          </cell>
          <cell r="W860" t="str">
            <v>否</v>
          </cell>
          <cell r="Y860">
            <v>1</v>
          </cell>
          <cell r="Z860">
            <v>4302.9799999999996</v>
          </cell>
          <cell r="AA860">
            <v>4302.9799999999996</v>
          </cell>
          <cell r="AB860">
            <v>1</v>
          </cell>
          <cell r="AC860">
            <v>0</v>
          </cell>
        </row>
        <row r="861">
          <cell r="C861" t="str">
            <v>CP20190202-0</v>
          </cell>
          <cell r="D861" t="str">
            <v>00870379-ME-017-0</v>
          </cell>
          <cell r="E861" t="str">
            <v>中冶赛迪上海工程技术有限公司</v>
          </cell>
          <cell r="F861" t="str">
            <v>宝钢湛江钢铁有限公司</v>
          </cell>
          <cell r="G861" t="str">
            <v>湛江3BF系统1650连铸项目-三环减速机</v>
          </cell>
          <cell r="H861">
            <v>192.89099999999999</v>
          </cell>
          <cell r="I861">
            <v>0.28810000000000002</v>
          </cell>
          <cell r="J861">
            <v>55.571897100000001</v>
          </cell>
          <cell r="K861" t="str">
            <v>文丽琴</v>
          </cell>
          <cell r="L861" t="str">
            <v>内部</v>
          </cell>
          <cell r="M861">
            <v>43703</v>
          </cell>
          <cell r="N861">
            <v>43703</v>
          </cell>
          <cell r="O861">
            <v>43814</v>
          </cell>
          <cell r="P861" t="str">
            <v>95万元预付款，35万元进度，43万元调试，19.891万元质保</v>
          </cell>
          <cell r="Q861">
            <v>192.89099999999999</v>
          </cell>
          <cell r="R861" t="str">
            <v>已完工</v>
          </cell>
          <cell r="S861" t="str">
            <v>是</v>
          </cell>
          <cell r="W861" t="str">
            <v>否</v>
          </cell>
          <cell r="Y861">
            <v>1</v>
          </cell>
          <cell r="Z861">
            <v>192.89099999999999</v>
          </cell>
          <cell r="AA861">
            <v>192.89099999999999</v>
          </cell>
          <cell r="AB861">
            <v>1</v>
          </cell>
          <cell r="AC861">
            <v>0</v>
          </cell>
        </row>
        <row r="862">
          <cell r="C862" t="str">
            <v>CP20190206-0</v>
          </cell>
          <cell r="D862" t="str">
            <v>00680108-ME-168-0</v>
          </cell>
          <cell r="E862" t="str">
            <v>中冶赛迪工程技术股份有限公司</v>
          </cell>
          <cell r="F862" t="str">
            <v>五矿营口中板有限责任公司</v>
          </cell>
          <cell r="G862" t="str">
            <v>营口炼钢连铸项目-销轴等部件</v>
          </cell>
          <cell r="H862">
            <v>18.701499999999999</v>
          </cell>
          <cell r="J862">
            <v>0</v>
          </cell>
          <cell r="K862" t="str">
            <v>文丽琴</v>
          </cell>
          <cell r="L862" t="str">
            <v>内部</v>
          </cell>
          <cell r="M862">
            <v>43703</v>
          </cell>
          <cell r="N862">
            <v>43703</v>
          </cell>
          <cell r="O862">
            <v>43707</v>
          </cell>
          <cell r="P862" t="str">
            <v>17万元提货款，1.691万元质保</v>
          </cell>
          <cell r="Q862">
            <v>18.701499999999999</v>
          </cell>
          <cell r="R862" t="str">
            <v>已完工</v>
          </cell>
          <cell r="S862" t="str">
            <v>是</v>
          </cell>
          <cell r="W862" t="str">
            <v>否</v>
          </cell>
          <cell r="Y862">
            <v>1</v>
          </cell>
          <cell r="Z862">
            <v>18.701499999999999</v>
          </cell>
          <cell r="AA862">
            <v>18.701499999999999</v>
          </cell>
          <cell r="AB862">
            <v>1</v>
          </cell>
          <cell r="AC862">
            <v>0</v>
          </cell>
        </row>
        <row r="863">
          <cell r="C863" t="str">
            <v>ZZ20160017-2</v>
          </cell>
          <cell r="D863" t="str">
            <v>43290005-ME-008-2</v>
          </cell>
          <cell r="E863" t="str">
            <v>中冶赛迪工程技术股份有限公司</v>
          </cell>
          <cell r="F863" t="str">
            <v>山东钢铁集团日照有限公司</v>
          </cell>
          <cell r="G863" t="str">
            <v>山钢日照钢铁精品基地炼钢加料溜管等设备现场增补费用</v>
          </cell>
          <cell r="H863">
            <v>7.2320000000000002</v>
          </cell>
          <cell r="I863">
            <v>0</v>
          </cell>
          <cell r="J863">
            <v>0</v>
          </cell>
          <cell r="K863" t="str">
            <v>文丽琴</v>
          </cell>
          <cell r="L863" t="str">
            <v>内部</v>
          </cell>
          <cell r="M863">
            <v>43696</v>
          </cell>
          <cell r="N863">
            <v>43696</v>
          </cell>
          <cell r="O863">
            <v>43768</v>
          </cell>
          <cell r="P863" t="str">
            <v>50%预付款，20%发货款，20%投产款，10%质保</v>
          </cell>
          <cell r="Q863">
            <v>7.2320000000000002</v>
          </cell>
          <cell r="R863" t="str">
            <v>已完工</v>
          </cell>
          <cell r="S863" t="str">
            <v>是</v>
          </cell>
          <cell r="W863" t="str">
            <v>否</v>
          </cell>
          <cell r="Y863">
            <v>1</v>
          </cell>
          <cell r="Z863">
            <v>7.2320000000000002</v>
          </cell>
          <cell r="AA863">
            <v>7.2320000000000002</v>
          </cell>
          <cell r="AB863">
            <v>1</v>
          </cell>
          <cell r="AC863">
            <v>0</v>
          </cell>
        </row>
        <row r="864">
          <cell r="C864" t="str">
            <v>GH20190078-0</v>
          </cell>
          <cell r="D864" t="str">
            <v>28350048-ME-005-0</v>
          </cell>
          <cell r="E864" t="str">
            <v>中冶赛迪工程技术股份有限公司</v>
          </cell>
          <cell r="F864" t="str">
            <v>唐山瑞丰钢铁（集团）有限公司</v>
          </cell>
          <cell r="G864" t="str">
            <v>瑞丰3流板坯连铸机-大包回转台等设备</v>
          </cell>
          <cell r="H864">
            <v>2866.81</v>
          </cell>
          <cell r="I864">
            <v>0.02</v>
          </cell>
          <cell r="J864">
            <v>57.336199999999998</v>
          </cell>
          <cell r="K864" t="str">
            <v>文丽琴</v>
          </cell>
          <cell r="L864" t="str">
            <v>内部</v>
          </cell>
          <cell r="M864">
            <v>43752</v>
          </cell>
          <cell r="N864">
            <v>43752</v>
          </cell>
          <cell r="O864">
            <v>43966</v>
          </cell>
          <cell r="P864" t="str">
            <v>50%预付款，20%进度款，20%调试款，10%质保</v>
          </cell>
          <cell r="Q864">
            <v>2866.81</v>
          </cell>
          <cell r="R864" t="str">
            <v>已完工</v>
          </cell>
          <cell r="S864" t="str">
            <v>是</v>
          </cell>
          <cell r="W864" t="str">
            <v>否</v>
          </cell>
          <cell r="Y864">
            <v>1</v>
          </cell>
          <cell r="Z864">
            <v>2866.81</v>
          </cell>
          <cell r="AA864">
            <v>2866.8150000000001</v>
          </cell>
          <cell r="AB864">
            <v>1.00000174409884</v>
          </cell>
          <cell r="AC864">
            <v>-5.0000000005638902E-3</v>
          </cell>
        </row>
        <row r="865">
          <cell r="C865" t="str">
            <v>GH20190074-0</v>
          </cell>
          <cell r="D865" t="str">
            <v>23480007-ME-017-0</v>
          </cell>
          <cell r="E865" t="str">
            <v>中冶赛迪工程技术股份有限公司</v>
          </cell>
          <cell r="F865" t="str">
            <v>吉林建龙钢铁有限责任公司</v>
          </cell>
          <cell r="G865" t="str">
            <v>吉林建龙结晶振动装置</v>
          </cell>
          <cell r="H865">
            <v>108.6382</v>
          </cell>
          <cell r="I865">
            <v>0.18</v>
          </cell>
          <cell r="J865">
            <v>19.554876</v>
          </cell>
          <cell r="K865" t="str">
            <v>文丽琴</v>
          </cell>
          <cell r="L865" t="str">
            <v>内部</v>
          </cell>
          <cell r="M865">
            <v>43748</v>
          </cell>
          <cell r="N865">
            <v>43748</v>
          </cell>
          <cell r="O865">
            <v>43881</v>
          </cell>
          <cell r="P865" t="str">
            <v>50%预付款，20%进度款，20%调试款，10%质保</v>
          </cell>
          <cell r="Q865">
            <v>108.6382</v>
          </cell>
          <cell r="R865" t="str">
            <v>已完工</v>
          </cell>
          <cell r="S865" t="str">
            <v>是</v>
          </cell>
          <cell r="W865" t="str">
            <v>否</v>
          </cell>
          <cell r="Y865">
            <v>1</v>
          </cell>
          <cell r="Z865">
            <v>108.6382</v>
          </cell>
          <cell r="AA865">
            <v>97.674300000000002</v>
          </cell>
          <cell r="AB865">
            <v>0.89907877707841299</v>
          </cell>
          <cell r="AC865">
            <v>10.963900000000001</v>
          </cell>
        </row>
        <row r="866">
          <cell r="C866" t="str">
            <v>GH20190078-1</v>
          </cell>
          <cell r="D866" t="str">
            <v>28350048-ME-005-0</v>
          </cell>
          <cell r="E866" t="str">
            <v>中冶赛迪工程技术股份有限公司</v>
          </cell>
          <cell r="F866" t="str">
            <v>唐山瑞丰钢铁（集团）有限公司</v>
          </cell>
          <cell r="G866" t="str">
            <v>瑞丰3流板坯连铸机-中间罐倾翻电机减速器机</v>
          </cell>
          <cell r="H866">
            <v>39.549999999999997</v>
          </cell>
          <cell r="I866">
            <v>0.2</v>
          </cell>
          <cell r="J866">
            <v>7.91</v>
          </cell>
          <cell r="K866" t="str">
            <v>文丽琴</v>
          </cell>
          <cell r="L866" t="str">
            <v>内部</v>
          </cell>
          <cell r="M866">
            <v>43752</v>
          </cell>
          <cell r="N866">
            <v>43752</v>
          </cell>
          <cell r="O866">
            <v>43966</v>
          </cell>
          <cell r="P866" t="str">
            <v>50%预付款，20%进度款，20%调试款，10%质保</v>
          </cell>
          <cell r="Q866">
            <v>39.549999999999997</v>
          </cell>
          <cell r="R866" t="str">
            <v>已完工</v>
          </cell>
          <cell r="S866" t="str">
            <v>是</v>
          </cell>
          <cell r="W866" t="str">
            <v>否</v>
          </cell>
          <cell r="Y866">
            <v>1</v>
          </cell>
          <cell r="Z866">
            <v>39.549999999999997</v>
          </cell>
          <cell r="AA866">
            <v>39.555</v>
          </cell>
          <cell r="AB866">
            <v>1.0001264222503199</v>
          </cell>
          <cell r="AC866">
            <v>-5.0000000000025597E-3</v>
          </cell>
        </row>
        <row r="867">
          <cell r="C867" t="str">
            <v>GH20190093-0</v>
          </cell>
          <cell r="D867" t="str">
            <v>03830152-ME-002-0</v>
          </cell>
          <cell r="E867" t="str">
            <v>中冶赛迪工程技术股份有限公司</v>
          </cell>
          <cell r="F867" t="str">
            <v>太原钢铁（集团）有限公司</v>
          </cell>
          <cell r="G867" t="str">
            <v>太钢不锈钢2#连铸机改造-结晶器液压振动装置</v>
          </cell>
          <cell r="H867">
            <v>71.19</v>
          </cell>
          <cell r="I867">
            <v>0.1</v>
          </cell>
          <cell r="J867">
            <v>7.1189999999999998</v>
          </cell>
          <cell r="K867" t="str">
            <v>文丽琴</v>
          </cell>
          <cell r="L867" t="str">
            <v>内部</v>
          </cell>
          <cell r="M867">
            <v>43768</v>
          </cell>
          <cell r="N867">
            <v>43768</v>
          </cell>
          <cell r="O867">
            <v>43920</v>
          </cell>
          <cell r="P867" t="str">
            <v>预付35万元，进度15万元，调试14万元，质保7.19万元</v>
          </cell>
          <cell r="Q867">
            <v>71.19</v>
          </cell>
          <cell r="R867" t="str">
            <v>已完工</v>
          </cell>
          <cell r="S867" t="str">
            <v>是</v>
          </cell>
          <cell r="W867" t="str">
            <v>否</v>
          </cell>
          <cell r="Y867">
            <v>1</v>
          </cell>
          <cell r="Z867">
            <v>71.19</v>
          </cell>
          <cell r="AA867">
            <v>71.19</v>
          </cell>
          <cell r="AB867">
            <v>1</v>
          </cell>
          <cell r="AC867">
            <v>0</v>
          </cell>
        </row>
        <row r="868">
          <cell r="C868" t="str">
            <v>KJ20190030-0</v>
          </cell>
          <cell r="D868" t="str">
            <v>90270552-KJ-003-0</v>
          </cell>
          <cell r="E868" t="str">
            <v>中冶赛迪技术研究中心有限公司</v>
          </cell>
          <cell r="F868" t="str">
            <v>中冶赛迪技术研究中心有限公司</v>
          </cell>
          <cell r="G868" t="str">
            <v>万能轧机样机试制及工程验证</v>
          </cell>
          <cell r="H868">
            <v>580</v>
          </cell>
          <cell r="I868">
            <v>1</v>
          </cell>
          <cell r="J868">
            <v>580</v>
          </cell>
          <cell r="K868" t="str">
            <v>文丽琴</v>
          </cell>
          <cell r="L868" t="str">
            <v>内部</v>
          </cell>
          <cell r="M868">
            <v>43777</v>
          </cell>
          <cell r="N868">
            <v>43777</v>
          </cell>
          <cell r="O868">
            <v>43829</v>
          </cell>
          <cell r="P868" t="str">
            <v>50%预付款，40%进度款，10%样机测试</v>
          </cell>
          <cell r="Q868">
            <v>580</v>
          </cell>
          <cell r="R868" t="str">
            <v>已完工</v>
          </cell>
          <cell r="S868" t="str">
            <v>是</v>
          </cell>
          <cell r="W868" t="str">
            <v>是</v>
          </cell>
          <cell r="Y868">
            <v>1</v>
          </cell>
          <cell r="Z868">
            <v>580</v>
          </cell>
          <cell r="AA868">
            <v>580</v>
          </cell>
          <cell r="AB868">
            <v>1</v>
          </cell>
          <cell r="AC868">
            <v>0</v>
          </cell>
        </row>
        <row r="869">
          <cell r="C869" t="str">
            <v>GH20190085-0</v>
          </cell>
          <cell r="D869" t="str">
            <v>55250008-ME-032-0</v>
          </cell>
          <cell r="E869" t="str">
            <v>中冶赛迪工程技术股份有限公司</v>
          </cell>
          <cell r="F869" t="str">
            <v>河北太行钢铁集团有限公司</v>
          </cell>
          <cell r="G869" t="str">
            <v>河北太行高炉冷却壁安装附件等设备</v>
          </cell>
          <cell r="H869">
            <v>218.994</v>
          </cell>
          <cell r="I869">
            <v>0.05</v>
          </cell>
          <cell r="J869">
            <v>10.9497</v>
          </cell>
          <cell r="K869" t="str">
            <v>文丽琴</v>
          </cell>
          <cell r="L869" t="str">
            <v>内部</v>
          </cell>
          <cell r="M869">
            <v>43774</v>
          </cell>
          <cell r="N869">
            <v>43774</v>
          </cell>
          <cell r="O869">
            <v>43799</v>
          </cell>
          <cell r="P869" t="str">
            <v>预付款50%，进度款20%，验收款20%，质保金10%.</v>
          </cell>
          <cell r="Q869">
            <v>218.994</v>
          </cell>
          <cell r="R869" t="str">
            <v>已完工</v>
          </cell>
          <cell r="S869" t="str">
            <v>是</v>
          </cell>
          <cell r="W869" t="str">
            <v>是</v>
          </cell>
          <cell r="Y869">
            <v>1</v>
          </cell>
          <cell r="Z869">
            <v>218.994</v>
          </cell>
          <cell r="AA869">
            <v>218.994</v>
          </cell>
          <cell r="AB869">
            <v>1</v>
          </cell>
          <cell r="AC869">
            <v>0</v>
          </cell>
        </row>
        <row r="870">
          <cell r="C870" t="str">
            <v>KJ20190017-0</v>
          </cell>
          <cell r="D870" t="str">
            <v>90270544-KJ-013-0</v>
          </cell>
          <cell r="E870" t="str">
            <v>中冶赛迪技术研究中心有限公司</v>
          </cell>
          <cell r="F870" t="str">
            <v>中冶赛迪技术研究中心有限公司</v>
          </cell>
          <cell r="G870" t="str">
            <v>赛迪技术智能工业机器人安装板</v>
          </cell>
          <cell r="H870">
            <v>0.85</v>
          </cell>
          <cell r="I870">
            <v>0.2</v>
          </cell>
          <cell r="J870">
            <v>0.17</v>
          </cell>
          <cell r="K870" t="str">
            <v>文丽琴</v>
          </cell>
          <cell r="L870" t="str">
            <v>内部</v>
          </cell>
          <cell r="M870">
            <v>43798</v>
          </cell>
          <cell r="N870">
            <v>43798</v>
          </cell>
          <cell r="O870">
            <v>43830</v>
          </cell>
          <cell r="P870" t="str">
            <v>90%预付款，10%验收款</v>
          </cell>
          <cell r="Q870">
            <v>0.85</v>
          </cell>
          <cell r="R870" t="str">
            <v>已完工</v>
          </cell>
          <cell r="S870" t="str">
            <v>是</v>
          </cell>
          <cell r="W870" t="str">
            <v>否</v>
          </cell>
          <cell r="Y870">
            <v>1</v>
          </cell>
          <cell r="Z870">
            <v>0.85</v>
          </cell>
          <cell r="AA870">
            <v>0.85</v>
          </cell>
          <cell r="AB870">
            <v>1</v>
          </cell>
          <cell r="AC870">
            <v>0</v>
          </cell>
        </row>
        <row r="871">
          <cell r="C871" t="str">
            <v>KJ20190029-0</v>
          </cell>
          <cell r="D871" t="str">
            <v>90270544-KJ-013-0</v>
          </cell>
          <cell r="E871" t="str">
            <v>中冶赛迪技术研究中心有限公司</v>
          </cell>
          <cell r="F871" t="str">
            <v>中冶赛迪技术研究中心有限公司</v>
          </cell>
          <cell r="G871" t="str">
            <v>研发机器人项目-泥炮机加泥口模拟装置</v>
          </cell>
          <cell r="H871">
            <v>7.0867000000000004</v>
          </cell>
          <cell r="I871">
            <v>0.35</v>
          </cell>
          <cell r="J871">
            <v>2.4803449999999998</v>
          </cell>
          <cell r="K871" t="str">
            <v>文丽琴</v>
          </cell>
          <cell r="L871" t="str">
            <v>内部</v>
          </cell>
          <cell r="M871">
            <v>43798</v>
          </cell>
          <cell r="N871">
            <v>43798</v>
          </cell>
          <cell r="O871">
            <v>43830</v>
          </cell>
          <cell r="P871" t="str">
            <v>90%预付款，10%验收款</v>
          </cell>
          <cell r="Q871">
            <v>7.0867000000000004</v>
          </cell>
          <cell r="R871" t="str">
            <v>已完工</v>
          </cell>
          <cell r="S871" t="str">
            <v>是</v>
          </cell>
          <cell r="W871" t="str">
            <v>否</v>
          </cell>
          <cell r="Y871">
            <v>1</v>
          </cell>
          <cell r="Z871">
            <v>7.0867000000000004</v>
          </cell>
          <cell r="AA871">
            <v>7.0867000000000004</v>
          </cell>
          <cell r="AB871">
            <v>1</v>
          </cell>
          <cell r="AC871">
            <v>0</v>
          </cell>
        </row>
        <row r="872">
          <cell r="C872" t="str">
            <v>GH20190083-0</v>
          </cell>
          <cell r="D872" t="str">
            <v>00410601-ME-001-0</v>
          </cell>
          <cell r="E872" t="str">
            <v>中冶赛迪工程技术股份有限公司</v>
          </cell>
          <cell r="F872" t="str">
            <v>宝钢</v>
          </cell>
          <cell r="G872" t="str">
            <v>宝钢2BF水渣转鼓EP设备供货</v>
          </cell>
          <cell r="H872">
            <v>570</v>
          </cell>
          <cell r="I872">
            <v>0.1</v>
          </cell>
          <cell r="J872">
            <v>57</v>
          </cell>
          <cell r="K872" t="str">
            <v>文丽琴</v>
          </cell>
          <cell r="L872" t="str">
            <v>内部</v>
          </cell>
          <cell r="M872">
            <v>43805</v>
          </cell>
          <cell r="N872">
            <v>43805</v>
          </cell>
          <cell r="O872">
            <v>43981</v>
          </cell>
          <cell r="P872" t="str">
            <v>20%预付款，65%到货款，5%调试款，10%质保</v>
          </cell>
          <cell r="Q872">
            <v>570</v>
          </cell>
          <cell r="R872" t="str">
            <v>已完工</v>
          </cell>
          <cell r="S872" t="str">
            <v>是</v>
          </cell>
          <cell r="W872" t="str">
            <v>否</v>
          </cell>
          <cell r="Y872">
            <v>1</v>
          </cell>
          <cell r="Z872">
            <v>570</v>
          </cell>
          <cell r="AA872">
            <v>512.11500000000001</v>
          </cell>
          <cell r="AB872">
            <v>0.89844736842105299</v>
          </cell>
          <cell r="AC872">
            <v>57.884999999999998</v>
          </cell>
        </row>
        <row r="873">
          <cell r="C873" t="str">
            <v>GH20190102-0</v>
          </cell>
          <cell r="D873" t="str">
            <v>55250012-ME-001-0</v>
          </cell>
          <cell r="E873" t="str">
            <v>中冶赛迪工程技术股份有限公司</v>
          </cell>
          <cell r="F873" t="str">
            <v>河北太行钢铁集团有限公司</v>
          </cell>
          <cell r="G873" t="str">
            <v>河北太行钢铁原料场-刮板取料机</v>
          </cell>
          <cell r="H873">
            <v>1516</v>
          </cell>
          <cell r="I873">
            <v>0.14799999999999999</v>
          </cell>
          <cell r="J873">
            <v>224.36799999999999</v>
          </cell>
          <cell r="K873" t="str">
            <v>文丽琴</v>
          </cell>
          <cell r="L873" t="str">
            <v>内部</v>
          </cell>
          <cell r="M873">
            <v>43805</v>
          </cell>
          <cell r="N873">
            <v>43805</v>
          </cell>
          <cell r="O873">
            <v>43981</v>
          </cell>
          <cell r="P873" t="str">
            <v>50%预付款，20%发货款，20%考核验收，10%质保</v>
          </cell>
          <cell r="Q873">
            <v>1516</v>
          </cell>
          <cell r="R873" t="str">
            <v>已完工</v>
          </cell>
          <cell r="S873" t="str">
            <v>是</v>
          </cell>
          <cell r="W873" t="str">
            <v>否</v>
          </cell>
          <cell r="Y873">
            <v>1</v>
          </cell>
          <cell r="Z873">
            <v>1516</v>
          </cell>
          <cell r="AA873">
            <v>1516</v>
          </cell>
          <cell r="AB873">
            <v>1</v>
          </cell>
          <cell r="AC873">
            <v>0</v>
          </cell>
        </row>
        <row r="874">
          <cell r="C874" t="str">
            <v>GH20190112-0</v>
          </cell>
          <cell r="D874" t="str">
            <v>12190015-ME-103-0</v>
          </cell>
          <cell r="E874" t="str">
            <v>中冶赛迪工程技术股份有限公司</v>
          </cell>
          <cell r="F874" t="str">
            <v>江苏徐钢钢铁集团有限公司</v>
          </cell>
          <cell r="G874" t="str">
            <v>徐钢吊挂、挡座及氧枪装置等设备</v>
          </cell>
          <cell r="H874">
            <v>249.98990000000001</v>
          </cell>
          <cell r="I874">
            <v>0.15</v>
          </cell>
          <cell r="J874">
            <v>37.498485000000002</v>
          </cell>
          <cell r="K874" t="str">
            <v>文丽琴</v>
          </cell>
          <cell r="L874" t="str">
            <v>内部</v>
          </cell>
          <cell r="M874">
            <v>43817</v>
          </cell>
          <cell r="N874">
            <v>43817</v>
          </cell>
          <cell r="O874">
            <v>44042</v>
          </cell>
          <cell r="P874" t="str">
            <v>50%预付款，20%进度款，20%调试款，10%质保</v>
          </cell>
          <cell r="Q874">
            <v>249.98990000000001</v>
          </cell>
          <cell r="R874" t="str">
            <v>已完工</v>
          </cell>
          <cell r="S874" t="str">
            <v>是</v>
          </cell>
          <cell r="W874" t="str">
            <v>否</v>
          </cell>
          <cell r="Y874">
            <v>0.9</v>
          </cell>
          <cell r="Z874">
            <v>224.99091000000001</v>
          </cell>
          <cell r="AA874">
            <v>200</v>
          </cell>
          <cell r="AB874">
            <v>0.80003232130578095</v>
          </cell>
          <cell r="AC874">
            <v>24.99091</v>
          </cell>
        </row>
        <row r="875">
          <cell r="C875" t="str">
            <v>GH20190100-0</v>
          </cell>
          <cell r="D875" t="str">
            <v>12190016-ME-017-0</v>
          </cell>
          <cell r="E875" t="str">
            <v>中冶赛迪工程技术股份有限公司</v>
          </cell>
          <cell r="F875" t="str">
            <v>徐州东南钢铁集团有限公司</v>
          </cell>
          <cell r="G875" t="str">
            <v>徐州东南钢铁高炉非标设备</v>
          </cell>
          <cell r="H875">
            <v>1307.548</v>
          </cell>
          <cell r="I875">
            <v>7.0000000000000007E-2</v>
          </cell>
          <cell r="J875">
            <v>91.528360000000006</v>
          </cell>
          <cell r="K875" t="str">
            <v>文丽琴</v>
          </cell>
          <cell r="L875" t="str">
            <v>内部</v>
          </cell>
          <cell r="M875">
            <v>43801</v>
          </cell>
          <cell r="N875">
            <v>43801</v>
          </cell>
          <cell r="O875">
            <v>44099</v>
          </cell>
          <cell r="P875" t="str">
            <v>50%预付款，20%进度款，20%调试款，10%质保</v>
          </cell>
          <cell r="Q875">
            <v>1307.548</v>
          </cell>
          <cell r="R875" t="str">
            <v>已完工</v>
          </cell>
          <cell r="S875" t="str">
            <v>是</v>
          </cell>
          <cell r="W875" t="str">
            <v>否</v>
          </cell>
          <cell r="Y875">
            <v>1</v>
          </cell>
          <cell r="Z875">
            <v>1307.548</v>
          </cell>
          <cell r="AA875">
            <v>1257.9192</v>
          </cell>
          <cell r="AB875">
            <v>0.96204437619116101</v>
          </cell>
          <cell r="AC875">
            <v>49.628799999999998</v>
          </cell>
        </row>
        <row r="876">
          <cell r="C876" t="str">
            <v>GH20190085-1</v>
          </cell>
          <cell r="D876" t="str">
            <v>55250008-ME-008-0</v>
          </cell>
          <cell r="E876" t="str">
            <v>中冶赛迪工程技术股份有限公司</v>
          </cell>
          <cell r="F876" t="str">
            <v>河北太行钢铁集团有限公司</v>
          </cell>
          <cell r="G876" t="str">
            <v>河北太行高炉非标设备</v>
          </cell>
          <cell r="H876">
            <v>1416.0798400000001</v>
          </cell>
          <cell r="I876">
            <v>0.14000000000000001</v>
          </cell>
          <cell r="J876">
            <v>198.25117760000001</v>
          </cell>
          <cell r="K876" t="str">
            <v>文丽琴</v>
          </cell>
          <cell r="L876" t="str">
            <v>内部</v>
          </cell>
          <cell r="M876">
            <v>43805</v>
          </cell>
          <cell r="N876">
            <v>43805</v>
          </cell>
          <cell r="O876">
            <v>43931</v>
          </cell>
          <cell r="P876" t="str">
            <v>50%预付款，20%发货款，20%考核验收，10%质保</v>
          </cell>
          <cell r="Q876">
            <v>1416.0798400000001</v>
          </cell>
          <cell r="R876" t="str">
            <v>已完工</v>
          </cell>
          <cell r="S876" t="str">
            <v>是</v>
          </cell>
          <cell r="W876" t="str">
            <v>否</v>
          </cell>
          <cell r="Y876">
            <v>1</v>
          </cell>
          <cell r="Z876">
            <v>1416.0798400000001</v>
          </cell>
          <cell r="AA876">
            <v>1416.0798400000001</v>
          </cell>
          <cell r="AB876">
            <v>1</v>
          </cell>
          <cell r="AC876">
            <v>0</v>
          </cell>
        </row>
        <row r="877">
          <cell r="C877" t="str">
            <v>GH20190057-0</v>
          </cell>
          <cell r="D877" t="str">
            <v>60890002-ME-003-0</v>
          </cell>
          <cell r="E877" t="str">
            <v>中冶赛迪上海工程技术有限公司</v>
          </cell>
          <cell r="F877" t="str">
            <v>江苏常宝普莱森钢管有限公司</v>
          </cell>
          <cell r="G877" t="str">
            <v>江苏常宝普莱森特种专用管材生产线项目-穿孔机等设备</v>
          </cell>
          <cell r="H877">
            <v>1836.66</v>
          </cell>
          <cell r="I877">
            <v>0.05</v>
          </cell>
          <cell r="J877">
            <v>91.832999999999998</v>
          </cell>
          <cell r="K877" t="str">
            <v>文丽琴</v>
          </cell>
          <cell r="L877" t="str">
            <v>内部</v>
          </cell>
          <cell r="M877">
            <v>43844</v>
          </cell>
          <cell r="N877">
            <v>43844</v>
          </cell>
          <cell r="O877">
            <v>43946</v>
          </cell>
          <cell r="P877" t="str">
            <v>预付款10%，进度款1-10%，进度款2-10%，发货款25%，到货款25%，调试款10，质保金10%.</v>
          </cell>
          <cell r="Q877">
            <v>1041.99</v>
          </cell>
          <cell r="R877" t="str">
            <v>已完工</v>
          </cell>
          <cell r="S877" t="str">
            <v>是</v>
          </cell>
          <cell r="W877" t="str">
            <v>否</v>
          </cell>
          <cell r="Y877">
            <v>1</v>
          </cell>
          <cell r="Z877">
            <v>1836.66</v>
          </cell>
          <cell r="AA877">
            <v>1836.66</v>
          </cell>
          <cell r="AB877">
            <v>1</v>
          </cell>
          <cell r="AC877">
            <v>0</v>
          </cell>
        </row>
        <row r="878">
          <cell r="C878" t="str">
            <v>GH20200004-0</v>
          </cell>
          <cell r="D878" t="str">
            <v>12240068-ME-056-0</v>
          </cell>
          <cell r="E878" t="str">
            <v>中冶赛迪上海工程技术有限公司</v>
          </cell>
          <cell r="F878" t="str">
            <v>宝钢德盛不锈钢有限公司</v>
          </cell>
          <cell r="G878" t="str">
            <v>宝钢德盛1780热轧主
轧线设备EP-钢卷运输系统</v>
          </cell>
          <cell r="H878">
            <v>600</v>
          </cell>
          <cell r="I878">
            <v>0.03</v>
          </cell>
          <cell r="J878">
            <v>18</v>
          </cell>
          <cell r="K878" t="str">
            <v>文丽琴</v>
          </cell>
          <cell r="L878" t="str">
            <v>内部</v>
          </cell>
          <cell r="M878">
            <v>43885</v>
          </cell>
          <cell r="N878">
            <v>43885</v>
          </cell>
          <cell r="O878">
            <v>43955</v>
          </cell>
          <cell r="P878" t="str">
            <v>预付款50%，提货款20%，调试款20%，质保金10%.</v>
          </cell>
          <cell r="Q878">
            <v>600</v>
          </cell>
          <cell r="R878" t="str">
            <v>已完工</v>
          </cell>
          <cell r="S878" t="str">
            <v>是</v>
          </cell>
          <cell r="W878" t="str">
            <v>否</v>
          </cell>
          <cell r="Y878">
            <v>1</v>
          </cell>
          <cell r="Z878">
            <v>600</v>
          </cell>
          <cell r="AA878">
            <v>600</v>
          </cell>
          <cell r="AB878">
            <v>1</v>
          </cell>
          <cell r="AC878">
            <v>0</v>
          </cell>
        </row>
        <row r="879">
          <cell r="C879" t="str">
            <v>CP20200020-0</v>
          </cell>
          <cell r="D879" t="str">
            <v>12190015-ME-024-0</v>
          </cell>
          <cell r="E879" t="str">
            <v>中冶赛迪工程技术股份有限公司</v>
          </cell>
          <cell r="F879" t="str">
            <v>江苏徐钢钢铁集团有
限公司</v>
          </cell>
          <cell r="G879" t="str">
            <v>徐钢三期技改项目-三环减速机20032</v>
          </cell>
          <cell r="H879">
            <v>17.402000000000001</v>
          </cell>
          <cell r="I879">
            <v>0.31</v>
          </cell>
          <cell r="J879">
            <v>5.3946199999999997</v>
          </cell>
          <cell r="K879" t="str">
            <v>文丽琴</v>
          </cell>
          <cell r="L879" t="str">
            <v>内部</v>
          </cell>
          <cell r="M879">
            <v>43874</v>
          </cell>
          <cell r="N879">
            <v>43874</v>
          </cell>
          <cell r="O879">
            <v>43997</v>
          </cell>
          <cell r="P879" t="str">
            <v>预付款8.5万元，发货3.5万
元，调试3.5万元，质保1.902万元</v>
          </cell>
          <cell r="Q879">
            <v>17.402000000000001</v>
          </cell>
          <cell r="R879" t="str">
            <v>已完工</v>
          </cell>
          <cell r="S879" t="str">
            <v>是</v>
          </cell>
          <cell r="W879" t="str">
            <v>否</v>
          </cell>
          <cell r="Y879">
            <v>1</v>
          </cell>
          <cell r="Z879">
            <v>17.402000000000001</v>
          </cell>
          <cell r="AA879">
            <v>17.402000000000001</v>
          </cell>
          <cell r="AB879">
            <v>1</v>
          </cell>
          <cell r="AC879">
            <v>0</v>
          </cell>
        </row>
        <row r="880">
          <cell r="C880" t="str">
            <v>KJ20200001-0</v>
          </cell>
          <cell r="D880" t="str">
            <v>90270588-CEST0101-001</v>
          </cell>
          <cell r="E880" t="str">
            <v>中冶赛迪技术研究中心有限公司</v>
          </cell>
          <cell r="F880" t="str">
            <v>中冶赛迪工程技术股份有限公司</v>
          </cell>
          <cell r="G880" t="str">
            <v>重钢7#连铸机振动台</v>
          </cell>
          <cell r="H880">
            <v>40.002000000000002</v>
          </cell>
          <cell r="I880">
            <v>0.25</v>
          </cell>
          <cell r="J880">
            <v>10.000500000000001</v>
          </cell>
          <cell r="K880" t="str">
            <v>文丽琴</v>
          </cell>
          <cell r="L880" t="str">
            <v>内部</v>
          </cell>
          <cell r="M880">
            <v>43886</v>
          </cell>
          <cell r="N880">
            <v>43886</v>
          </cell>
          <cell r="O880">
            <v>43951</v>
          </cell>
          <cell r="P880" t="str">
            <v>预付款10%，进度款20%，发货款30%，调试款20，10%投产，质保金10%.</v>
          </cell>
          <cell r="Q880">
            <v>40.002000000000002</v>
          </cell>
          <cell r="R880" t="str">
            <v>已完工</v>
          </cell>
          <cell r="S880" t="str">
            <v>是</v>
          </cell>
          <cell r="W880" t="str">
            <v>否</v>
          </cell>
          <cell r="Y880">
            <v>1</v>
          </cell>
          <cell r="Z880">
            <v>40.002000000000002</v>
          </cell>
          <cell r="AA880">
            <v>40.002000000000002</v>
          </cell>
          <cell r="AB880">
            <v>1</v>
          </cell>
          <cell r="AC880">
            <v>0</v>
          </cell>
        </row>
        <row r="881">
          <cell r="C881" t="str">
            <v>KJ20200004-0</v>
          </cell>
          <cell r="D881" t="str">
            <v>90270588-CEST0101-002</v>
          </cell>
          <cell r="E881" t="str">
            <v>中冶赛迪技术研究中心有限公司</v>
          </cell>
          <cell r="F881" t="str">
            <v>中冶赛迪工程技术股份有限公司</v>
          </cell>
          <cell r="G881" t="str">
            <v>徐钢连铸机振动台及测试</v>
          </cell>
          <cell r="H881">
            <v>49.945999999999998</v>
          </cell>
          <cell r="I881">
            <v>0.35</v>
          </cell>
          <cell r="J881">
            <v>17.481100000000001</v>
          </cell>
          <cell r="K881" t="str">
            <v>文丽琴</v>
          </cell>
          <cell r="L881" t="str">
            <v>内部</v>
          </cell>
          <cell r="M881">
            <v>43886</v>
          </cell>
          <cell r="N881">
            <v>43886</v>
          </cell>
          <cell r="O881">
            <v>43971</v>
          </cell>
          <cell r="P881" t="str">
            <v>预付款10%，进度款20%，发货款30%，调试款20，10%投产，质保金10%.</v>
          </cell>
          <cell r="Q881">
            <v>49.945999999999998</v>
          </cell>
          <cell r="R881" t="str">
            <v>已完工</v>
          </cell>
          <cell r="S881" t="str">
            <v>是</v>
          </cell>
          <cell r="W881" t="str">
            <v>否</v>
          </cell>
          <cell r="Y881">
            <v>1</v>
          </cell>
          <cell r="Z881">
            <v>49.945999999999998</v>
          </cell>
          <cell r="AA881">
            <v>49.945999999999998</v>
          </cell>
          <cell r="AB881">
            <v>1</v>
          </cell>
          <cell r="AC881">
            <v>0</v>
          </cell>
        </row>
        <row r="882">
          <cell r="C882" t="str">
            <v>GH20180042-1</v>
          </cell>
          <cell r="D882" t="str">
            <v>00680107-ME-001-1</v>
          </cell>
          <cell r="E882" t="str">
            <v>中冶赛迪工程技术股份有限公司</v>
          </cell>
          <cell r="F882" t="str">
            <v>五矿营口中板有限责任公司</v>
          </cell>
          <cell r="G882" t="str">
            <v>营口中板HGC改造液压阀和滤芯</v>
          </cell>
          <cell r="H882">
            <v>1.8419000000000001</v>
          </cell>
          <cell r="I882">
            <v>1</v>
          </cell>
          <cell r="J882">
            <v>1.8419000000000001</v>
          </cell>
          <cell r="K882" t="str">
            <v>文丽琴</v>
          </cell>
          <cell r="L882" t="str">
            <v>内部</v>
          </cell>
          <cell r="M882">
            <v>43839</v>
          </cell>
          <cell r="N882">
            <v>43839</v>
          </cell>
          <cell r="O882">
            <v>43845</v>
          </cell>
          <cell r="P882" t="str">
            <v>100%投产款</v>
          </cell>
          <cell r="Q882">
            <v>1.8419000000000001</v>
          </cell>
          <cell r="R882" t="str">
            <v>已完工</v>
          </cell>
          <cell r="S882" t="str">
            <v>是</v>
          </cell>
          <cell r="W882" t="str">
            <v>否</v>
          </cell>
          <cell r="Y882">
            <v>1</v>
          </cell>
          <cell r="Z882">
            <v>1.8419000000000001</v>
          </cell>
          <cell r="AA882">
            <v>0</v>
          </cell>
          <cell r="AB882">
            <v>0</v>
          </cell>
          <cell r="AC882">
            <v>1.8419000000000001</v>
          </cell>
        </row>
        <row r="883">
          <cell r="C883" t="str">
            <v>GH20190072-0</v>
          </cell>
          <cell r="D883" t="str">
            <v>82840113-ME-001-0</v>
          </cell>
          <cell r="E883" t="str">
            <v>中冶赛迪工程技术股份有限公司</v>
          </cell>
          <cell r="F883" t="str">
            <v>陕钢集团公司汉钢分公司</v>
          </cell>
          <cell r="G883" t="str">
            <v>汉钢转炉吊挂系统改造项目</v>
          </cell>
          <cell r="H883">
            <v>169.99719999999999</v>
          </cell>
          <cell r="I883">
            <v>0.15</v>
          </cell>
          <cell r="J883">
            <v>25.499580000000002</v>
          </cell>
          <cell r="K883" t="str">
            <v>文丽琴</v>
          </cell>
          <cell r="L883" t="str">
            <v>内部</v>
          </cell>
          <cell r="M883">
            <v>43829</v>
          </cell>
          <cell r="N883">
            <v>43829</v>
          </cell>
          <cell r="O883">
            <v>43983</v>
          </cell>
          <cell r="P883" t="str">
            <v>50%预付款，20%进度款，20%调试款，10%质保</v>
          </cell>
          <cell r="Q883">
            <v>169.99719999999999</v>
          </cell>
          <cell r="R883" t="str">
            <v>已完工</v>
          </cell>
          <cell r="S883" t="str">
            <v>是</v>
          </cell>
          <cell r="W883" t="str">
            <v>否</v>
          </cell>
          <cell r="Y883">
            <v>0.9</v>
          </cell>
          <cell r="Z883">
            <v>152.99748</v>
          </cell>
          <cell r="AA883">
            <v>119</v>
          </cell>
          <cell r="AB883">
            <v>0.70001152960166402</v>
          </cell>
          <cell r="AC883">
            <v>0</v>
          </cell>
        </row>
        <row r="884">
          <cell r="C884" t="str">
            <v>GH20190025-3</v>
          </cell>
          <cell r="D884" t="str">
            <v>59590002-ME-011-2</v>
          </cell>
          <cell r="E884" t="str">
            <v>中冶赛迪工程技术股份有限公司</v>
          </cell>
          <cell r="F884" t="str">
            <v>广西钢铁集团有限公司</v>
          </cell>
          <cell r="G884" t="str">
            <v>柳钢防城港高炉总包-非标设备补充第二批</v>
          </cell>
          <cell r="H884">
            <v>20.373899999999999</v>
          </cell>
          <cell r="I884">
            <v>1</v>
          </cell>
          <cell r="J884">
            <v>20.373899999999999</v>
          </cell>
          <cell r="K884" t="str">
            <v>文丽琴</v>
          </cell>
          <cell r="L884" t="str">
            <v>内部</v>
          </cell>
          <cell r="M884">
            <v>43826</v>
          </cell>
          <cell r="N884">
            <v>43826</v>
          </cell>
          <cell r="O884">
            <v>43850</v>
          </cell>
          <cell r="P884" t="str">
            <v>100%到货款</v>
          </cell>
          <cell r="Q884">
            <v>20.373899999999999</v>
          </cell>
          <cell r="R884" t="str">
            <v>已完工</v>
          </cell>
          <cell r="S884" t="str">
            <v>是</v>
          </cell>
          <cell r="W884" t="str">
            <v>否</v>
          </cell>
          <cell r="Y884">
            <v>1</v>
          </cell>
          <cell r="Z884">
            <v>20.373899999999999</v>
          </cell>
          <cell r="AA884">
            <v>20.373899999999999</v>
          </cell>
          <cell r="AB884">
            <v>1</v>
          </cell>
          <cell r="AC884">
            <v>0</v>
          </cell>
        </row>
        <row r="885">
          <cell r="C885" t="str">
            <v>GH20200012-0</v>
          </cell>
          <cell r="D885" t="str">
            <v>12240077-ME-015-0</v>
          </cell>
          <cell r="E885" t="str">
            <v>中冶赛迪工程技术股份有限公司</v>
          </cell>
          <cell r="F885" t="str">
            <v>宝钢德盛不锈钢有限公司</v>
          </cell>
          <cell r="G885" t="str">
            <v>宝钢德盛高炉非标设备</v>
          </cell>
          <cell r="H885">
            <v>1256.001094</v>
          </cell>
          <cell r="I885">
            <v>7.0000000000000007E-2</v>
          </cell>
          <cell r="J885">
            <v>87.92007658</v>
          </cell>
          <cell r="K885" t="str">
            <v>文丽琴</v>
          </cell>
          <cell r="L885" t="str">
            <v>内部</v>
          </cell>
          <cell r="M885">
            <v>43920</v>
          </cell>
          <cell r="N885">
            <v>43920</v>
          </cell>
          <cell r="O885">
            <v>44084</v>
          </cell>
          <cell r="P885" t="str">
            <v>50%预付款，20%发货款，20%调试款，10%质保</v>
          </cell>
          <cell r="Q885">
            <v>1256.001094</v>
          </cell>
          <cell r="R885" t="str">
            <v>已完工</v>
          </cell>
          <cell r="S885" t="str">
            <v>是</v>
          </cell>
          <cell r="W885" t="str">
            <v>否</v>
          </cell>
          <cell r="Y885">
            <v>0.9</v>
          </cell>
          <cell r="Z885">
            <v>1130.4009845999999</v>
          </cell>
          <cell r="AA885">
            <v>1130.400985</v>
          </cell>
          <cell r="AB885">
            <v>0.90000000031847105</v>
          </cell>
          <cell r="AC885">
            <v>-4.00000089939567E-7</v>
          </cell>
        </row>
        <row r="886">
          <cell r="C886" t="str">
            <v>GH20200011-0</v>
          </cell>
          <cell r="D886" t="str">
            <v>00510266-ME-004-0</v>
          </cell>
          <cell r="E886" t="str">
            <v>中冶赛迪工程技术股份有限公司</v>
          </cell>
          <cell r="F886" t="str">
            <v>重庆钢铁股份有限公司</v>
          </cell>
          <cell r="G886" t="str">
            <v>重钢双高棒项目</v>
          </cell>
          <cell r="H886">
            <v>5718.42</v>
          </cell>
          <cell r="I886">
            <v>1.4999999999999999E-2</v>
          </cell>
          <cell r="J886">
            <v>85.776300000000006</v>
          </cell>
          <cell r="K886" t="str">
            <v>文丽琴</v>
          </cell>
          <cell r="L886" t="str">
            <v>内部</v>
          </cell>
          <cell r="M886">
            <v>43917</v>
          </cell>
          <cell r="N886">
            <v>43917</v>
          </cell>
          <cell r="O886">
            <v>44022</v>
          </cell>
          <cell r="P886" t="str">
            <v>50%预付款，20%发货款，20%投产验收，10%质保</v>
          </cell>
          <cell r="Q886">
            <v>5718.42</v>
          </cell>
          <cell r="R886" t="str">
            <v>已完工</v>
          </cell>
          <cell r="S886" t="str">
            <v>是</v>
          </cell>
          <cell r="W886" t="str">
            <v>否</v>
          </cell>
          <cell r="Y886">
            <v>1</v>
          </cell>
          <cell r="Z886">
            <v>5718.42</v>
          </cell>
          <cell r="AA886">
            <v>5718.42</v>
          </cell>
          <cell r="AB886">
            <v>1</v>
          </cell>
          <cell r="AC886">
            <v>0</v>
          </cell>
        </row>
        <row r="887">
          <cell r="C887" t="str">
            <v>GH20200011-1</v>
          </cell>
          <cell r="D887" t="str">
            <v>00510266-ME-004-0</v>
          </cell>
          <cell r="E887" t="str">
            <v>中冶赛迪工程技术股份有限公司</v>
          </cell>
          <cell r="F887" t="str">
            <v>重庆钢铁股份有限公司</v>
          </cell>
          <cell r="G887" t="str">
            <v>重钢双高棒设备第一批</v>
          </cell>
          <cell r="H887">
            <v>4535.2</v>
          </cell>
          <cell r="I887">
            <v>1.4999999999999999E-2</v>
          </cell>
          <cell r="J887">
            <v>68.028000000000006</v>
          </cell>
          <cell r="K887" t="str">
            <v>文丽琴</v>
          </cell>
          <cell r="L887" t="str">
            <v>内部</v>
          </cell>
          <cell r="M887">
            <v>43917</v>
          </cell>
          <cell r="N887">
            <v>43917</v>
          </cell>
          <cell r="O887">
            <v>44022</v>
          </cell>
          <cell r="P887" t="str">
            <v>50%预付款，20%发货款，20%投产验收，10%质保</v>
          </cell>
          <cell r="Q887">
            <v>4535.2</v>
          </cell>
          <cell r="R887" t="str">
            <v>已完工</v>
          </cell>
          <cell r="S887" t="str">
            <v>是</v>
          </cell>
          <cell r="W887" t="str">
            <v>否</v>
          </cell>
          <cell r="Y887">
            <v>1</v>
          </cell>
          <cell r="Z887">
            <v>4535.2</v>
          </cell>
          <cell r="AA887">
            <v>4429.8153920000004</v>
          </cell>
          <cell r="AB887">
            <v>0.97676296348562397</v>
          </cell>
          <cell r="AC887">
            <v>105.384608</v>
          </cell>
        </row>
        <row r="888">
          <cell r="C888" t="str">
            <v>GH20170083-1</v>
          </cell>
          <cell r="D888" t="str">
            <v>16B203-M-007-BG01</v>
          </cell>
          <cell r="E888" t="str">
            <v>重庆新联钢铁设备技术有限公司</v>
          </cell>
          <cell r="F888" t="str">
            <v>PT. TATA Metal Lestari</v>
          </cell>
          <cell r="G888" t="str">
            <v>印尼TATA Metal CGL项目B类非标设备增补</v>
          </cell>
          <cell r="H888">
            <v>15.496</v>
          </cell>
          <cell r="I888">
            <v>1</v>
          </cell>
          <cell r="J888">
            <v>15.496</v>
          </cell>
          <cell r="K888" t="str">
            <v>文丽琴</v>
          </cell>
          <cell r="L888" t="str">
            <v>内部</v>
          </cell>
          <cell r="M888">
            <v>43929</v>
          </cell>
          <cell r="N888">
            <v>43929</v>
          </cell>
          <cell r="O888">
            <v>43936</v>
          </cell>
          <cell r="P888" t="str">
            <v>100%到货款</v>
          </cell>
          <cell r="Q888">
            <v>15.496</v>
          </cell>
          <cell r="R888" t="str">
            <v>已完工</v>
          </cell>
          <cell r="S888" t="str">
            <v>是</v>
          </cell>
          <cell r="W888" t="str">
            <v>否</v>
          </cell>
          <cell r="Y888">
            <v>1</v>
          </cell>
          <cell r="Z888">
            <v>15.496</v>
          </cell>
          <cell r="AA888">
            <v>15.496</v>
          </cell>
          <cell r="AB888">
            <v>1</v>
          </cell>
          <cell r="AC888">
            <v>0</v>
          </cell>
        </row>
        <row r="889">
          <cell r="C889" t="str">
            <v>GH20200022-0</v>
          </cell>
          <cell r="D889" t="str">
            <v>13180038-ME-006-0</v>
          </cell>
          <cell r="E889" t="str">
            <v>中冶赛迪工程技术股份有限公司</v>
          </cell>
          <cell r="F889" t="str">
            <v>日照钢铁有限公司</v>
          </cell>
          <cell r="G889" t="str">
            <v>日钢高炉非标设备</v>
          </cell>
          <cell r="H889">
            <v>1268.785085</v>
          </cell>
          <cell r="I889">
            <v>0.11</v>
          </cell>
          <cell r="J889">
            <v>139.56635935</v>
          </cell>
          <cell r="K889" t="str">
            <v>文丽琴</v>
          </cell>
          <cell r="L889" t="str">
            <v>内部</v>
          </cell>
          <cell r="M889">
            <v>43971</v>
          </cell>
          <cell r="N889">
            <v>43971</v>
          </cell>
          <cell r="O889">
            <v>44165</v>
          </cell>
          <cell r="P889" t="str">
            <v>50%预付款，20%进度款，20%调试款，10%质保</v>
          </cell>
          <cell r="R889" t="str">
            <v>已完工</v>
          </cell>
          <cell r="S889" t="str">
            <v>部分发货</v>
          </cell>
          <cell r="W889" t="str">
            <v>否</v>
          </cell>
          <cell r="Y889">
            <v>0.7</v>
          </cell>
          <cell r="Z889">
            <v>888.14955950000001</v>
          </cell>
          <cell r="AA889">
            <v>894.17802900000004</v>
          </cell>
          <cell r="AB889">
            <v>0.70475137166354695</v>
          </cell>
          <cell r="AC889">
            <v>0</v>
          </cell>
        </row>
        <row r="890">
          <cell r="C890" t="str">
            <v>GH20190085-2</v>
          </cell>
          <cell r="D890" t="str">
            <v>55250008-ME-008-1</v>
          </cell>
          <cell r="E890" t="str">
            <v>中冶赛迪工程技术股份有限公司</v>
          </cell>
          <cell r="F890" t="str">
            <v>河北太行钢铁集团有限公司</v>
          </cell>
          <cell r="G890" t="str">
            <v>河北太行高炉非标、贮运非标设备增补</v>
          </cell>
          <cell r="H890">
            <v>119.152</v>
          </cell>
          <cell r="I890">
            <v>1</v>
          </cell>
          <cell r="J890">
            <v>119.152</v>
          </cell>
          <cell r="K890" t="str">
            <v>文丽琴</v>
          </cell>
          <cell r="L890" t="str">
            <v>内部</v>
          </cell>
          <cell r="M890">
            <v>43960</v>
          </cell>
          <cell r="N890">
            <v>43960</v>
          </cell>
          <cell r="O890">
            <v>44002</v>
          </cell>
          <cell r="P890" t="str">
            <v>预付款50%，发货款20%，验收款20%，质保金10%.</v>
          </cell>
          <cell r="Q890">
            <v>119.152</v>
          </cell>
          <cell r="R890" t="str">
            <v>已完工</v>
          </cell>
          <cell r="S890" t="str">
            <v>是</v>
          </cell>
          <cell r="W890" t="str">
            <v>否</v>
          </cell>
          <cell r="Y890">
            <v>1</v>
          </cell>
          <cell r="Z890">
            <v>119.152</v>
          </cell>
          <cell r="AA890">
            <v>119.152</v>
          </cell>
          <cell r="AB890">
            <v>1</v>
          </cell>
          <cell r="AC890">
            <v>0</v>
          </cell>
        </row>
        <row r="891">
          <cell r="C891" t="str">
            <v>GH20200004-1</v>
          </cell>
          <cell r="D891" t="str">
            <v>12240068-ME-056-1</v>
          </cell>
          <cell r="E891" t="str">
            <v>中冶赛迪上海工程技术有限公司</v>
          </cell>
          <cell r="F891" t="str">
            <v>宝钢德盛不锈钢有限公司</v>
          </cell>
          <cell r="G891" t="str">
            <v>宝钢德盛1780-钢卷运输系统设备备件</v>
          </cell>
          <cell r="H891">
            <v>23.532</v>
          </cell>
          <cell r="I891">
            <v>0.18</v>
          </cell>
          <cell r="J891">
            <v>4.23576</v>
          </cell>
          <cell r="K891" t="str">
            <v>文丽琴</v>
          </cell>
          <cell r="L891" t="str">
            <v>内部</v>
          </cell>
          <cell r="M891">
            <v>44004</v>
          </cell>
          <cell r="N891">
            <v>44004</v>
          </cell>
          <cell r="O891">
            <v>44073</v>
          </cell>
          <cell r="P891" t="str">
            <v>50%预付款，50%发货款</v>
          </cell>
          <cell r="Q891">
            <v>23.532</v>
          </cell>
          <cell r="R891" t="str">
            <v>已完工</v>
          </cell>
          <cell r="S891" t="str">
            <v>是</v>
          </cell>
          <cell r="W891" t="str">
            <v>否</v>
          </cell>
          <cell r="Y891">
            <v>1</v>
          </cell>
          <cell r="Z891">
            <v>23.532</v>
          </cell>
          <cell r="AA891">
            <v>23.532</v>
          </cell>
          <cell r="AB891">
            <v>1</v>
          </cell>
          <cell r="AC891">
            <v>0</v>
          </cell>
        </row>
        <row r="892">
          <cell r="C892" t="str">
            <v>KJ20200032-0</v>
          </cell>
          <cell r="D892" t="str">
            <v>90270542-KJ-001-0</v>
          </cell>
          <cell r="E892" t="str">
            <v>中冶赛迪技术研究中心有限公司</v>
          </cell>
          <cell r="F892" t="str">
            <v>中冶赛迪技术研究中心有限公司</v>
          </cell>
          <cell r="G892" t="str">
            <v>超高速小方坯连铸结晶器振动装置供货及集成测试服务</v>
          </cell>
          <cell r="H892">
            <v>35.93</v>
          </cell>
          <cell r="I892">
            <v>0.31</v>
          </cell>
          <cell r="J892">
            <v>11.138299999999999</v>
          </cell>
          <cell r="K892" t="str">
            <v>文丽琴</v>
          </cell>
          <cell r="L892" t="str">
            <v>内部</v>
          </cell>
          <cell r="M892">
            <v>44021</v>
          </cell>
          <cell r="N892">
            <v>44021</v>
          </cell>
          <cell r="O892">
            <v>44084</v>
          </cell>
          <cell r="P892" t="str">
            <v>50%预付款，50%验收款</v>
          </cell>
          <cell r="Q892">
            <v>35.93</v>
          </cell>
          <cell r="R892" t="str">
            <v>已完工</v>
          </cell>
          <cell r="S892" t="str">
            <v>是</v>
          </cell>
          <cell r="W892" t="str">
            <v>否</v>
          </cell>
          <cell r="Y892">
            <v>1</v>
          </cell>
          <cell r="Z892">
            <v>35.93</v>
          </cell>
          <cell r="AA892">
            <v>35.93</v>
          </cell>
          <cell r="AB892">
            <v>1</v>
          </cell>
          <cell r="AC892">
            <v>0</v>
          </cell>
        </row>
        <row r="893">
          <cell r="C893" t="str">
            <v>GH20200037-0</v>
          </cell>
          <cell r="D893" t="str">
            <v>47510006-ME-038-0</v>
          </cell>
          <cell r="E893" t="str">
            <v>中冶赛迪工程技术股份有限公司</v>
          </cell>
          <cell r="F893" t="str">
            <v>山东钢铁股份有限公司莱芜分公司</v>
          </cell>
          <cell r="G893" t="str">
            <v>莱钢炼钢连铸总包-氧枪装置等设备</v>
          </cell>
          <cell r="H893">
            <v>489.25</v>
          </cell>
          <cell r="I893">
            <v>0.18</v>
          </cell>
          <cell r="J893">
            <v>88.064999999999998</v>
          </cell>
          <cell r="K893" t="str">
            <v>文丽琴</v>
          </cell>
          <cell r="L893" t="str">
            <v>内部</v>
          </cell>
          <cell r="M893">
            <v>44032</v>
          </cell>
          <cell r="N893">
            <v>44032</v>
          </cell>
          <cell r="O893">
            <v>44165</v>
          </cell>
          <cell r="P893" t="str">
            <v>50%预付款，20%发货款，20%投产款，10%质保</v>
          </cell>
          <cell r="Q893">
            <v>489.25</v>
          </cell>
          <cell r="R893" t="str">
            <v>已完工</v>
          </cell>
          <cell r="S893" t="str">
            <v>是</v>
          </cell>
          <cell r="W893" t="str">
            <v>否</v>
          </cell>
          <cell r="Y893">
            <v>0.9</v>
          </cell>
          <cell r="Z893">
            <v>440.32499999999999</v>
          </cell>
          <cell r="AA893">
            <v>440.32499999999999</v>
          </cell>
          <cell r="AB893">
            <v>0.9</v>
          </cell>
          <cell r="AC893">
            <v>0</v>
          </cell>
        </row>
        <row r="894">
          <cell r="C894" t="str">
            <v>GH20200033-0</v>
          </cell>
          <cell r="D894" t="str">
            <v>00510292-ME-001-0</v>
          </cell>
          <cell r="E894" t="str">
            <v>中冶赛迪工程技术股份有限公司</v>
          </cell>
          <cell r="F894" t="str">
            <v>重庆钢铁股份有限公司</v>
          </cell>
          <cell r="G894" t="str">
            <v>重钢二炼钢转炉改造项目-氧枪装置等设备</v>
          </cell>
          <cell r="H894">
            <v>511.2</v>
          </cell>
          <cell r="I894">
            <v>0.14000000000000001</v>
          </cell>
          <cell r="J894">
            <v>71.567999999999998</v>
          </cell>
          <cell r="K894" t="str">
            <v>文丽琴</v>
          </cell>
          <cell r="L894" t="str">
            <v>内部</v>
          </cell>
          <cell r="M894">
            <v>44029</v>
          </cell>
          <cell r="N894">
            <v>44029</v>
          </cell>
          <cell r="O894">
            <v>44134</v>
          </cell>
          <cell r="P894" t="str">
            <v>50%预付款，20%发货款，20%投产款，10%质保</v>
          </cell>
          <cell r="Q894">
            <v>511.2</v>
          </cell>
          <cell r="R894" t="str">
            <v>已完工</v>
          </cell>
          <cell r="S894" t="str">
            <v>是</v>
          </cell>
          <cell r="W894" t="str">
            <v>否</v>
          </cell>
          <cell r="Y894">
            <v>1</v>
          </cell>
          <cell r="Z894">
            <v>511.2</v>
          </cell>
          <cell r="AA894">
            <v>511.2</v>
          </cell>
          <cell r="AB894">
            <v>1</v>
          </cell>
          <cell r="AC894">
            <v>0</v>
          </cell>
        </row>
        <row r="895">
          <cell r="C895" t="str">
            <v>GH20200033-1</v>
          </cell>
          <cell r="D895" t="str">
            <v>00510292-ME-001-0</v>
          </cell>
          <cell r="E895" t="str">
            <v>中冶赛迪工程技术股份有限公司</v>
          </cell>
          <cell r="F895" t="str">
            <v>重庆钢铁股份有限公司</v>
          </cell>
          <cell r="G895" t="str">
            <v>重钢2炼钢转炉改造项目第二批设备</v>
          </cell>
          <cell r="H895">
            <v>528.82939999999996</v>
          </cell>
          <cell r="I895">
            <v>0.14000000000000001</v>
          </cell>
          <cell r="J895">
            <v>74.036116000000007</v>
          </cell>
          <cell r="K895" t="str">
            <v>文丽琴</v>
          </cell>
          <cell r="L895" t="str">
            <v>内部</v>
          </cell>
          <cell r="M895">
            <v>44029</v>
          </cell>
          <cell r="N895">
            <v>44029</v>
          </cell>
          <cell r="O895">
            <v>44134</v>
          </cell>
          <cell r="P895" t="str">
            <v>50%预付款，20%发货款，20%投产款，10%质保</v>
          </cell>
          <cell r="Q895">
            <v>528.82939999999996</v>
          </cell>
          <cell r="R895" t="str">
            <v>已完工</v>
          </cell>
          <cell r="S895" t="str">
            <v>是</v>
          </cell>
          <cell r="W895" t="str">
            <v>否</v>
          </cell>
          <cell r="Y895">
            <v>1</v>
          </cell>
          <cell r="Z895">
            <v>528.82939999999996</v>
          </cell>
          <cell r="AA895">
            <v>528.82939999999996</v>
          </cell>
          <cell r="AB895">
            <v>1</v>
          </cell>
          <cell r="AC895">
            <v>0</v>
          </cell>
        </row>
        <row r="896">
          <cell r="C896" t="str">
            <v>CP20200064-0</v>
          </cell>
          <cell r="D896" t="str">
            <v>12190016-ME-017-0</v>
          </cell>
          <cell r="E896" t="str">
            <v>中冶赛迪工程技术股份有限公司</v>
          </cell>
          <cell r="F896" t="str">
            <v>徐州东南钢铁集团有限公司</v>
          </cell>
          <cell r="G896" t="str">
            <v>江苏徐钢PZHE22圆盘给料装置20075</v>
          </cell>
          <cell r="H896">
            <v>90.14</v>
          </cell>
          <cell r="I896">
            <v>0.3</v>
          </cell>
          <cell r="J896">
            <v>27.042000000000002</v>
          </cell>
          <cell r="K896" t="str">
            <v>文丽琴</v>
          </cell>
          <cell r="L896" t="str">
            <v>内部</v>
          </cell>
          <cell r="M896">
            <v>44035</v>
          </cell>
          <cell r="N896">
            <v>44035</v>
          </cell>
          <cell r="O896">
            <v>44073</v>
          </cell>
          <cell r="P896" t="str">
            <v>50%预付款，20%进度款，20%调试款，10%质保</v>
          </cell>
          <cell r="Q896">
            <v>90.14</v>
          </cell>
          <cell r="R896" t="str">
            <v>已完工</v>
          </cell>
          <cell r="S896" t="str">
            <v>是</v>
          </cell>
          <cell r="W896" t="str">
            <v>否</v>
          </cell>
          <cell r="Y896">
            <v>0.9</v>
          </cell>
          <cell r="Z896">
            <v>81.126000000000005</v>
          </cell>
          <cell r="AA896">
            <v>0</v>
          </cell>
          <cell r="AB896">
            <v>0</v>
          </cell>
          <cell r="AC896">
            <v>81.126000000000005</v>
          </cell>
        </row>
        <row r="897">
          <cell r="C897" t="str">
            <v>GH20200056-0</v>
          </cell>
          <cell r="D897" t="str">
            <v>40400020-ME-002-0</v>
          </cell>
          <cell r="E897" t="str">
            <v>中冶赛迪工程技术股份有限公司</v>
          </cell>
          <cell r="F897" t="str">
            <v>河北津西钢铁集团股份有限公司</v>
          </cell>
          <cell r="G897" t="str">
            <v>津西连铸-结晶器液振动装置及中间罐倾翻减速机</v>
          </cell>
          <cell r="H897">
            <v>105.9036</v>
          </cell>
          <cell r="I897">
            <v>0.19</v>
          </cell>
          <cell r="J897">
            <v>20.121683999999998</v>
          </cell>
          <cell r="K897" t="str">
            <v>文丽琴</v>
          </cell>
          <cell r="L897" t="str">
            <v>内部</v>
          </cell>
          <cell r="M897">
            <v>44015</v>
          </cell>
          <cell r="N897">
            <v>44015</v>
          </cell>
          <cell r="O897">
            <v>44134</v>
          </cell>
          <cell r="P897" t="str">
            <v>50%预付款，20%发货款，20%投产款，10%质保</v>
          </cell>
          <cell r="Q897">
            <v>105.9036</v>
          </cell>
          <cell r="R897" t="str">
            <v>已完工</v>
          </cell>
          <cell r="S897" t="str">
            <v>是</v>
          </cell>
          <cell r="W897" t="str">
            <v>否</v>
          </cell>
          <cell r="Y897">
            <v>0.95</v>
          </cell>
          <cell r="Z897">
            <v>100.60842</v>
          </cell>
          <cell r="AA897">
            <v>100.60842</v>
          </cell>
          <cell r="AB897">
            <v>0.95</v>
          </cell>
          <cell r="AC897">
            <v>0</v>
          </cell>
        </row>
        <row r="898">
          <cell r="C898" t="str">
            <v>CP20200205-0</v>
          </cell>
          <cell r="D898" t="str">
            <v>44020010-ME-029-0</v>
          </cell>
          <cell r="E898" t="str">
            <v>重庆赛迪热工环保工程技术有限公司</v>
          </cell>
          <cell r="F898" t="str">
            <v>湛江宝发赛迪转底炉技术有限公司</v>
          </cell>
          <cell r="G898" t="str">
            <v>热工环保-宝钢湛江二期转底炉圆盘给料机20205</v>
          </cell>
          <cell r="H898">
            <v>28.25</v>
          </cell>
          <cell r="I898">
            <v>0.3</v>
          </cell>
          <cell r="J898">
            <v>8.4749999999999996</v>
          </cell>
          <cell r="K898" t="str">
            <v>文丽琴</v>
          </cell>
          <cell r="L898" t="str">
            <v>内部</v>
          </cell>
          <cell r="M898">
            <v>44090</v>
          </cell>
          <cell r="N898">
            <v>44090</v>
          </cell>
          <cell r="O898">
            <v>44226</v>
          </cell>
          <cell r="P898" t="str">
            <v>50%预付款，20%发货款，20%投产款，10%质保</v>
          </cell>
          <cell r="Q898">
            <v>28.25</v>
          </cell>
          <cell r="R898" t="str">
            <v>已完工</v>
          </cell>
          <cell r="S898" t="str">
            <v>是</v>
          </cell>
          <cell r="W898" t="str">
            <v>否</v>
          </cell>
          <cell r="Y898">
            <v>0.9</v>
          </cell>
          <cell r="Z898">
            <v>25.425000000000001</v>
          </cell>
          <cell r="AA898">
            <v>25.425000000000001</v>
          </cell>
          <cell r="AB898">
            <v>0.9</v>
          </cell>
          <cell r="AC898">
            <v>0</v>
          </cell>
        </row>
        <row r="899">
          <cell r="C899" t="str">
            <v>FW20200025-0</v>
          </cell>
          <cell r="D899" t="str">
            <v>90270599KJ0220</v>
          </cell>
          <cell r="E899" t="str">
            <v>中冶赛迪技术研究中心有限公司</v>
          </cell>
          <cell r="F899" t="str">
            <v>中冶赛迪技术研究中心有限公司</v>
          </cell>
          <cell r="G899" t="str">
            <v>赛迪装备实验平台委托运维管理服务</v>
          </cell>
          <cell r="H899">
            <v>51.1</v>
          </cell>
          <cell r="I899">
            <v>0.3</v>
          </cell>
          <cell r="J899">
            <v>15.33</v>
          </cell>
          <cell r="K899" t="str">
            <v>文丽琴</v>
          </cell>
          <cell r="L899" t="str">
            <v>内部</v>
          </cell>
          <cell r="M899">
            <v>44056</v>
          </cell>
          <cell r="N899">
            <v>44056</v>
          </cell>
          <cell r="O899">
            <v>44196</v>
          </cell>
          <cell r="P899" t="str">
            <v>50%预付款，50%发货款</v>
          </cell>
          <cell r="Q899">
            <v>51.1</v>
          </cell>
          <cell r="R899" t="str">
            <v>未完工</v>
          </cell>
          <cell r="S899" t="str">
            <v>是</v>
          </cell>
          <cell r="W899" t="str">
            <v>否</v>
          </cell>
          <cell r="Y899">
            <v>1</v>
          </cell>
          <cell r="Z899">
            <v>51.1</v>
          </cell>
          <cell r="AA899">
            <v>51.1</v>
          </cell>
          <cell r="AB899">
            <v>1</v>
          </cell>
          <cell r="AC899">
            <v>0</v>
          </cell>
        </row>
        <row r="900">
          <cell r="C900" t="str">
            <v>GH20200079-0</v>
          </cell>
          <cell r="D900" t="str">
            <v>67640031-ME-001-0</v>
          </cell>
          <cell r="E900" t="str">
            <v>中冶赛迪上海工程技术有限公司</v>
          </cell>
          <cell r="F900" t="str">
            <v>中天钢铁集团（南通）有限公司</v>
          </cell>
          <cell r="G900" t="str">
            <v>中天精品钢原料场-刮板取料机</v>
          </cell>
          <cell r="H900">
            <v>6033</v>
          </cell>
          <cell r="I900">
            <v>0.01</v>
          </cell>
          <cell r="J900">
            <v>60.33</v>
          </cell>
          <cell r="K900" t="str">
            <v>文丽琴</v>
          </cell>
          <cell r="L900" t="str">
            <v>内部</v>
          </cell>
          <cell r="M900">
            <v>44102</v>
          </cell>
          <cell r="N900">
            <v>44102</v>
          </cell>
          <cell r="O900">
            <v>44346</v>
          </cell>
          <cell r="P900" t="str">
            <v>预付款10%，进度款20%，提货款20%，到货款20%，投产款20%，质保金10%.</v>
          </cell>
          <cell r="Q900">
            <v>6033</v>
          </cell>
          <cell r="R900" t="str">
            <v>已完工</v>
          </cell>
          <cell r="S900" t="str">
            <v>是</v>
          </cell>
          <cell r="W900" t="str">
            <v>否</v>
          </cell>
          <cell r="Y900">
            <v>0.9</v>
          </cell>
          <cell r="Z900">
            <v>5429.7</v>
          </cell>
          <cell r="AA900">
            <v>4406.3999999999996</v>
          </cell>
          <cell r="AB900">
            <v>0.73038289408254597</v>
          </cell>
          <cell r="AC900">
            <v>1023.3</v>
          </cell>
        </row>
        <row r="901">
          <cell r="C901" t="str">
            <v>GH20200080-0</v>
          </cell>
          <cell r="D901" t="str">
            <v>67640034-ME-001-0</v>
          </cell>
          <cell r="E901" t="str">
            <v>中冶赛迪上海工程技术有限公司</v>
          </cell>
          <cell r="F901" t="str">
            <v>中天钢铁集团（南通）有限公司</v>
          </cell>
          <cell r="G901" t="str">
            <v>中天精品钢煤场-刮板取料机</v>
          </cell>
          <cell r="H901">
            <v>3411</v>
          </cell>
          <cell r="I901">
            <v>0</v>
          </cell>
          <cell r="J901">
            <v>0</v>
          </cell>
          <cell r="K901" t="str">
            <v>文丽琴</v>
          </cell>
          <cell r="L901" t="str">
            <v>内部</v>
          </cell>
          <cell r="M901">
            <v>44102</v>
          </cell>
          <cell r="N901">
            <v>44102</v>
          </cell>
          <cell r="O901">
            <v>44346</v>
          </cell>
          <cell r="P901" t="str">
            <v>预付款30%，进度款20%，提货款20%，到货款10%，调试款10%，质保金10%.</v>
          </cell>
          <cell r="Q901">
            <v>3411</v>
          </cell>
          <cell r="R901" t="str">
            <v>已完工</v>
          </cell>
          <cell r="S901" t="str">
            <v>是</v>
          </cell>
          <cell r="W901" t="str">
            <v>否</v>
          </cell>
          <cell r="Y901">
            <v>0.9</v>
          </cell>
          <cell r="Z901">
            <v>3069.9</v>
          </cell>
          <cell r="AA901">
            <v>2545.5</v>
          </cell>
          <cell r="AB901">
            <v>0.74626209322779202</v>
          </cell>
          <cell r="AC901">
            <v>524.400000000001</v>
          </cell>
        </row>
        <row r="902">
          <cell r="C902" t="str">
            <v>GH20200086-0</v>
          </cell>
          <cell r="D902" t="str">
            <v>67640036-ME-001-0</v>
          </cell>
          <cell r="E902" t="str">
            <v>中冶赛迪上海工程技术有限公司</v>
          </cell>
          <cell r="F902" t="str">
            <v>中天钢铁集团（南通）有限公司</v>
          </cell>
          <cell r="G902" t="str">
            <v>中天钢铁连铸大包回转台等设备</v>
          </cell>
          <cell r="H902">
            <v>1854.0136</v>
          </cell>
          <cell r="I902">
            <v>0.05</v>
          </cell>
          <cell r="J902">
            <v>92.700680000000006</v>
          </cell>
          <cell r="K902" t="str">
            <v>文丽琴</v>
          </cell>
          <cell r="L902" t="str">
            <v>内部</v>
          </cell>
          <cell r="M902">
            <v>44125</v>
          </cell>
          <cell r="N902">
            <v>44125</v>
          </cell>
          <cell r="O902">
            <v>44285</v>
          </cell>
          <cell r="P902" t="str">
            <v>50%预付款，20%发货款，20%调试款，10%质保</v>
          </cell>
          <cell r="Q902">
            <v>1421.0315000000001</v>
          </cell>
          <cell r="R902" t="str">
            <v>已完工</v>
          </cell>
          <cell r="S902" t="str">
            <v>是</v>
          </cell>
          <cell r="W902" t="str">
            <v>否</v>
          </cell>
          <cell r="Y902">
            <v>0.9</v>
          </cell>
          <cell r="Z902">
            <v>1668.6122399999999</v>
          </cell>
          <cell r="AA902">
            <v>1295</v>
          </cell>
          <cell r="AB902">
            <v>0.69848462816022505</v>
          </cell>
          <cell r="AC902">
            <v>373.61223999999999</v>
          </cell>
        </row>
        <row r="903">
          <cell r="C903" t="str">
            <v>GH20200033-2</v>
          </cell>
          <cell r="D903" t="str">
            <v>00510292-ME-001-1</v>
          </cell>
          <cell r="E903" t="str">
            <v>中冶赛迪工程技术股份有限公司</v>
          </cell>
          <cell r="F903" t="str">
            <v>重庆钢铁股份有限公司</v>
          </cell>
          <cell r="G903" t="str">
            <v>重钢2炼钢转炉改造项目增补</v>
          </cell>
          <cell r="H903">
            <v>31.594799999999999</v>
          </cell>
          <cell r="I903">
            <v>0.18</v>
          </cell>
          <cell r="J903">
            <v>5.6870640000000003</v>
          </cell>
          <cell r="K903" t="str">
            <v>文丽琴</v>
          </cell>
          <cell r="L903" t="str">
            <v>内部</v>
          </cell>
          <cell r="M903">
            <v>44133</v>
          </cell>
          <cell r="N903">
            <v>44133</v>
          </cell>
          <cell r="O903">
            <v>44150</v>
          </cell>
          <cell r="P903" t="str">
            <v>50%预付款，20%发货款，20%调试款，10%质保</v>
          </cell>
          <cell r="Q903">
            <v>31.594799999999999</v>
          </cell>
          <cell r="R903" t="str">
            <v>已完工</v>
          </cell>
          <cell r="S903" t="str">
            <v>是</v>
          </cell>
          <cell r="W903" t="str">
            <v>否</v>
          </cell>
          <cell r="Y903">
            <v>0.9</v>
          </cell>
          <cell r="Z903">
            <v>28.435320000000001</v>
          </cell>
          <cell r="AA903">
            <v>22.11636</v>
          </cell>
          <cell r="AB903">
            <v>0.7</v>
          </cell>
          <cell r="AC903">
            <v>6.3189599999999997</v>
          </cell>
        </row>
        <row r="904">
          <cell r="C904" t="str">
            <v>GH20200085-0</v>
          </cell>
          <cell r="D904" t="str">
            <v>67640037-ME-002-0</v>
          </cell>
          <cell r="E904" t="str">
            <v>中冶赛迪工程技术股份有限公司</v>
          </cell>
          <cell r="F904" t="str">
            <v>中天钢铁集团（南通）有限公司</v>
          </cell>
          <cell r="G904" t="str">
            <v>中天钢铁炼钢转炉吊挂、托圈挡座及氧枪装置</v>
          </cell>
          <cell r="H904">
            <v>828.85500000000002</v>
          </cell>
          <cell r="I904">
            <v>0.13</v>
          </cell>
          <cell r="J904">
            <v>107.75115</v>
          </cell>
          <cell r="K904" t="str">
            <v>文丽琴</v>
          </cell>
          <cell r="L904" t="str">
            <v>内部</v>
          </cell>
          <cell r="M904">
            <v>44144</v>
          </cell>
          <cell r="N904">
            <v>44144</v>
          </cell>
          <cell r="O904">
            <v>44331</v>
          </cell>
          <cell r="P904" t="str">
            <v>50%预付款，20%发货款，20%调试款，10%质保</v>
          </cell>
          <cell r="Q904">
            <v>828.85500000000002</v>
          </cell>
          <cell r="R904" t="str">
            <v>已完工</v>
          </cell>
          <cell r="S904" t="str">
            <v>是</v>
          </cell>
          <cell r="W904" t="str">
            <v>否</v>
          </cell>
          <cell r="Y904">
            <v>0.9</v>
          </cell>
          <cell r="Z904">
            <v>745.96950000000004</v>
          </cell>
          <cell r="AA904">
            <v>580.19849999999997</v>
          </cell>
          <cell r="AB904">
            <v>0.7</v>
          </cell>
          <cell r="AC904">
            <v>165.77099999999999</v>
          </cell>
        </row>
        <row r="905">
          <cell r="C905" t="str">
            <v>CP20200227-0</v>
          </cell>
          <cell r="D905" t="str">
            <v>12240084-ME-009-0</v>
          </cell>
          <cell r="E905" t="str">
            <v>中冶赛迪工程技术股份有限公司</v>
          </cell>
          <cell r="F905" t="str">
            <v>宝钢德盛不锈钢有限公司</v>
          </cell>
          <cell r="G905" t="str">
            <v>宝钢德盛原料场项目圆盘给料装置20228</v>
          </cell>
          <cell r="H905">
            <v>350</v>
          </cell>
          <cell r="I905">
            <v>0.13</v>
          </cell>
          <cell r="J905">
            <v>45.5</v>
          </cell>
          <cell r="K905" t="str">
            <v>文丽琴</v>
          </cell>
          <cell r="L905" t="str">
            <v>内部</v>
          </cell>
          <cell r="M905">
            <v>44148</v>
          </cell>
          <cell r="N905">
            <v>44148</v>
          </cell>
          <cell r="O905">
            <v>44252</v>
          </cell>
          <cell r="P905" t="str">
            <v>50%预付款，20%发货款，10%到货款，10%调试款，10%质保</v>
          </cell>
          <cell r="Q905">
            <v>350</v>
          </cell>
          <cell r="R905" t="str">
            <v>已完工</v>
          </cell>
          <cell r="S905" t="str">
            <v>是</v>
          </cell>
          <cell r="W905" t="str">
            <v>否</v>
          </cell>
          <cell r="Y905">
            <v>0.9</v>
          </cell>
          <cell r="Z905">
            <v>315</v>
          </cell>
          <cell r="AA905">
            <v>315</v>
          </cell>
          <cell r="AB905">
            <v>0.9</v>
          </cell>
          <cell r="AC905">
            <v>0</v>
          </cell>
        </row>
        <row r="906">
          <cell r="C906" t="str">
            <v>CP20200252-0</v>
          </cell>
          <cell r="D906" t="str">
            <v>67640032-ME-026-0</v>
          </cell>
          <cell r="E906" t="str">
            <v>重庆赛迪热工环保工程技术有限公司</v>
          </cell>
          <cell r="F906" t="str">
            <v>中天钢铁集团（南通）有限公司</v>
          </cell>
          <cell r="G906" t="str">
            <v>中天固废项目圆盘给料机20252</v>
          </cell>
          <cell r="H906">
            <v>187.01499999999999</v>
          </cell>
          <cell r="J906">
            <v>0</v>
          </cell>
          <cell r="K906" t="str">
            <v>文丽琴</v>
          </cell>
          <cell r="L906" t="str">
            <v>内部</v>
          </cell>
          <cell r="M906">
            <v>44147</v>
          </cell>
          <cell r="N906">
            <v>44147</v>
          </cell>
          <cell r="O906">
            <v>44283</v>
          </cell>
          <cell r="P906" t="str">
            <v>50%预付款，20%发货款，20%投产款，10%质保</v>
          </cell>
          <cell r="Q906">
            <v>187.01499999999999</v>
          </cell>
          <cell r="R906" t="str">
            <v>已完工</v>
          </cell>
          <cell r="S906" t="str">
            <v>是</v>
          </cell>
          <cell r="W906" t="str">
            <v>否</v>
          </cell>
          <cell r="Y906">
            <v>0.9</v>
          </cell>
          <cell r="Z906">
            <v>168.3135</v>
          </cell>
          <cell r="AA906">
            <v>168.3135</v>
          </cell>
          <cell r="AB906">
            <v>0.9</v>
          </cell>
          <cell r="AC906">
            <v>0</v>
          </cell>
        </row>
        <row r="907">
          <cell r="C907" t="str">
            <v>GH20200011-2</v>
          </cell>
          <cell r="D907" t="str">
            <v>00510266-ME-004-1</v>
          </cell>
          <cell r="E907" t="str">
            <v>中冶赛迪工程技术股份有限公司</v>
          </cell>
          <cell r="F907" t="str">
            <v>重庆钢铁股份有限公司</v>
          </cell>
          <cell r="G907" t="str">
            <v>重钢双高棒第二批设备</v>
          </cell>
          <cell r="H907">
            <v>828.96799999999996</v>
          </cell>
          <cell r="I907">
            <v>0.01</v>
          </cell>
          <cell r="J907">
            <v>8.2896800000000006</v>
          </cell>
          <cell r="K907" t="str">
            <v>文丽琴</v>
          </cell>
          <cell r="L907" t="str">
            <v>内部</v>
          </cell>
          <cell r="M907">
            <v>44166</v>
          </cell>
          <cell r="N907">
            <v>44166</v>
          </cell>
          <cell r="O907">
            <v>44180</v>
          </cell>
          <cell r="P907" t="str">
            <v>50%预付款，20%发货款，20%投产款，10%质保</v>
          </cell>
          <cell r="Q907">
            <v>828.96799999999996</v>
          </cell>
          <cell r="R907" t="str">
            <v>已完工</v>
          </cell>
          <cell r="S907" t="str">
            <v>是</v>
          </cell>
          <cell r="W907" t="str">
            <v>否</v>
          </cell>
          <cell r="Y907">
            <v>0.9</v>
          </cell>
          <cell r="Z907">
            <v>746.07119999999998</v>
          </cell>
          <cell r="AA907">
            <v>746.06759999999997</v>
          </cell>
          <cell r="AB907">
            <v>0.89999565725094299</v>
          </cell>
          <cell r="AC907">
            <v>3.6000000000058199E-3</v>
          </cell>
        </row>
        <row r="908">
          <cell r="C908" t="str">
            <v>GH20200087-0</v>
          </cell>
          <cell r="D908" t="str">
            <v>67640028-ME-033-0</v>
          </cell>
          <cell r="E908" t="str">
            <v>中冶赛迪工程技术股份有限公司</v>
          </cell>
          <cell r="F908" t="str">
            <v>中天钢铁集团（南通）有限公司</v>
          </cell>
          <cell r="G908" t="str">
            <v>中天钢铁炼铁高炉探尺及摆动溜槽</v>
          </cell>
          <cell r="H908">
            <v>276.83999999999997</v>
          </cell>
          <cell r="I908">
            <v>0.05</v>
          </cell>
          <cell r="J908">
            <v>13.842000000000001</v>
          </cell>
          <cell r="K908" t="str">
            <v>文丽琴</v>
          </cell>
          <cell r="L908" t="str">
            <v>内部</v>
          </cell>
          <cell r="M908">
            <v>44173</v>
          </cell>
          <cell r="N908">
            <v>44173</v>
          </cell>
          <cell r="O908">
            <v>44346</v>
          </cell>
          <cell r="P908" t="str">
            <v>50%预付款，20%发货款，20%调试款，10%质保</v>
          </cell>
          <cell r="Q908">
            <v>276.83999999999997</v>
          </cell>
          <cell r="R908" t="str">
            <v>已完工</v>
          </cell>
          <cell r="S908" t="str">
            <v>是</v>
          </cell>
          <cell r="W908" t="str">
            <v>否</v>
          </cell>
          <cell r="Y908">
            <v>0.9</v>
          </cell>
          <cell r="Z908">
            <v>249.15600000000001</v>
          </cell>
          <cell r="AA908">
            <v>193.78800000000001</v>
          </cell>
          <cell r="AB908">
            <v>0.7</v>
          </cell>
          <cell r="AC908">
            <v>55.368000000000002</v>
          </cell>
        </row>
        <row r="909">
          <cell r="C909" t="str">
            <v>GH20180007-1</v>
          </cell>
          <cell r="D909" t="str">
            <v>28390023-ME-026-0</v>
          </cell>
          <cell r="E909" t="str">
            <v>中冶赛迪工程技术股份有限公司</v>
          </cell>
          <cell r="F909" t="str">
            <v>沧州中铁装备制造材料有限公司</v>
          </cell>
          <cell r="G909" t="str">
            <v>沧州中铁一炼钢转炉改造项目氧枪编码器增补</v>
          </cell>
          <cell r="H909">
            <v>1.30854</v>
          </cell>
          <cell r="I909">
            <v>0.2</v>
          </cell>
          <cell r="J909">
            <v>0.261708</v>
          </cell>
          <cell r="K909" t="str">
            <v>文丽琴</v>
          </cell>
          <cell r="L909" t="str">
            <v>内部</v>
          </cell>
          <cell r="M909">
            <v>44132</v>
          </cell>
          <cell r="N909">
            <v>44132</v>
          </cell>
          <cell r="O909">
            <v>44163</v>
          </cell>
          <cell r="P909" t="str">
            <v>100%到货款</v>
          </cell>
          <cell r="Q909">
            <v>1.30854</v>
          </cell>
          <cell r="R909" t="str">
            <v>已完工</v>
          </cell>
          <cell r="S909" t="str">
            <v>是</v>
          </cell>
          <cell r="W909" t="str">
            <v>否</v>
          </cell>
          <cell r="Y909">
            <v>1</v>
          </cell>
          <cell r="Z909">
            <v>1.30854</v>
          </cell>
          <cell r="AA909">
            <v>1.3085</v>
          </cell>
          <cell r="AB909">
            <v>0.99996943158023399</v>
          </cell>
          <cell r="AC909">
            <v>4.0000000000039997E-5</v>
          </cell>
        </row>
        <row r="910">
          <cell r="C910" t="str">
            <v>GH20200107-0</v>
          </cell>
          <cell r="D910" t="str">
            <v>67640032-ME-010-1</v>
          </cell>
          <cell r="E910" t="str">
            <v>重庆赛迪热工环保工程技术有限公司</v>
          </cell>
          <cell r="F910" t="str">
            <v>中天钢铁集团（南通）有限公司</v>
          </cell>
          <cell r="G910" t="str">
            <v>中天钢铁固废项目-喷淋装置</v>
          </cell>
          <cell r="H910">
            <v>28.928000000000001</v>
          </cell>
          <cell r="I910">
            <v>0.1</v>
          </cell>
          <cell r="J910">
            <v>2.8927999999999998</v>
          </cell>
          <cell r="K910" t="str">
            <v>文丽琴</v>
          </cell>
          <cell r="L910" t="str">
            <v>内部</v>
          </cell>
          <cell r="M910">
            <v>44173</v>
          </cell>
          <cell r="N910">
            <v>44173</v>
          </cell>
          <cell r="O910">
            <v>44255</v>
          </cell>
          <cell r="P910" t="str">
            <v>50%预付款，20%到货款，20%投产款，10%质保</v>
          </cell>
          <cell r="Q910">
            <v>28.928000000000001</v>
          </cell>
          <cell r="R910" t="str">
            <v>已完工</v>
          </cell>
          <cell r="S910" t="str">
            <v>是</v>
          </cell>
          <cell r="W910" t="str">
            <v>否</v>
          </cell>
          <cell r="Y910">
            <v>0.9</v>
          </cell>
          <cell r="Z910">
            <v>26.0352</v>
          </cell>
          <cell r="AA910">
            <v>26.0352</v>
          </cell>
          <cell r="AB910">
            <v>0.9</v>
          </cell>
          <cell r="AC910">
            <v>0</v>
          </cell>
        </row>
        <row r="911">
          <cell r="C911" t="str">
            <v>GH20200106-0</v>
          </cell>
          <cell r="D911" t="str">
            <v>00230132-ME-043-0</v>
          </cell>
          <cell r="E911" t="str">
            <v>中冶赛迪工程技术股份有限公司</v>
          </cell>
          <cell r="F911" t="str">
            <v>武钢集团昆明钢铁股份有限公司</v>
          </cell>
          <cell r="G911" t="str">
            <v>昆钢炼钢连铸总包-氧枪升降装置及吊挂挡座</v>
          </cell>
          <cell r="H911">
            <v>590</v>
          </cell>
          <cell r="I911">
            <v>0.17</v>
          </cell>
          <cell r="J911">
            <v>100.3</v>
          </cell>
          <cell r="K911" t="str">
            <v>文丽琴</v>
          </cell>
          <cell r="L911" t="str">
            <v>内部</v>
          </cell>
          <cell r="M911">
            <v>44159</v>
          </cell>
          <cell r="N911">
            <v>44159</v>
          </cell>
          <cell r="O911">
            <v>44346</v>
          </cell>
          <cell r="P911" t="str">
            <v>50%预付款，20%发货款，20%投产款，10%质保</v>
          </cell>
          <cell r="Q911">
            <v>590</v>
          </cell>
          <cell r="R911" t="str">
            <v>已完工</v>
          </cell>
          <cell r="S911" t="str">
            <v>是</v>
          </cell>
          <cell r="W911" t="str">
            <v>否</v>
          </cell>
          <cell r="Y911">
            <v>0.9</v>
          </cell>
          <cell r="Z911">
            <v>531</v>
          </cell>
          <cell r="AA911">
            <v>531</v>
          </cell>
          <cell r="AB911">
            <v>0.9</v>
          </cell>
          <cell r="AC911">
            <v>0</v>
          </cell>
        </row>
        <row r="912">
          <cell r="C912" t="str">
            <v>GH20200099-0</v>
          </cell>
          <cell r="D912" t="str">
            <v>23480011-ME-011-0</v>
          </cell>
          <cell r="E912" t="str">
            <v>中冶赛迪工程技术股份有限公司</v>
          </cell>
          <cell r="F912" t="str">
            <v>吉林建龙钢铁有限责任公司</v>
          </cell>
          <cell r="G912" t="str">
            <v>吉林建龙2号板坯连铸机改造项目-结晶振动装置</v>
          </cell>
          <cell r="H912">
            <v>116.6951</v>
          </cell>
          <cell r="I912">
            <v>0.2</v>
          </cell>
          <cell r="J912">
            <v>23.339020000000001</v>
          </cell>
          <cell r="K912" t="str">
            <v>文丽琴</v>
          </cell>
          <cell r="L912" t="str">
            <v>内部</v>
          </cell>
          <cell r="M912">
            <v>44176</v>
          </cell>
          <cell r="N912">
            <v>44176</v>
          </cell>
          <cell r="O912">
            <v>44270</v>
          </cell>
          <cell r="P912" t="str">
            <v>50%预付款，20%发货款，20%调试款，10%质保</v>
          </cell>
          <cell r="Q912">
            <v>116.6951</v>
          </cell>
          <cell r="R912" t="str">
            <v>已完工</v>
          </cell>
          <cell r="S912" t="str">
            <v>是</v>
          </cell>
          <cell r="W912" t="str">
            <v>否</v>
          </cell>
          <cell r="Y912">
            <v>0.9</v>
          </cell>
          <cell r="Z912">
            <v>105.02558999999999</v>
          </cell>
          <cell r="AA912">
            <v>80</v>
          </cell>
          <cell r="AB912">
            <v>0.68554720806614799</v>
          </cell>
          <cell r="AC912">
            <v>25.025590000000001</v>
          </cell>
        </row>
        <row r="913">
          <cell r="C913" t="str">
            <v>GH20200100-0</v>
          </cell>
          <cell r="D913" t="str">
            <v>00230142-ME-036-0</v>
          </cell>
          <cell r="E913" t="str">
            <v>中冶赛迪工程技术股份有限公司</v>
          </cell>
          <cell r="F913" t="str">
            <v>云南玉溪仙福钢铁有限公司</v>
          </cell>
          <cell r="G913" t="str">
            <v>云南仙福四流板坯连铸-结晶振动装置</v>
          </cell>
          <cell r="H913">
            <v>96.818399999999997</v>
          </cell>
          <cell r="I913">
            <v>0.2</v>
          </cell>
          <cell r="J913">
            <v>19.363679999999999</v>
          </cell>
          <cell r="K913" t="str">
            <v>文丽琴</v>
          </cell>
          <cell r="L913" t="str">
            <v>内部</v>
          </cell>
          <cell r="M913">
            <v>44208</v>
          </cell>
          <cell r="N913">
            <v>44208</v>
          </cell>
          <cell r="O913">
            <v>44316</v>
          </cell>
          <cell r="P913" t="str">
            <v>50%预付款，20%发货款，20%调试款，10%质保</v>
          </cell>
          <cell r="Q913">
            <v>96.818399999999997</v>
          </cell>
          <cell r="R913" t="str">
            <v>已完工</v>
          </cell>
          <cell r="S913" t="str">
            <v>是</v>
          </cell>
          <cell r="W913" t="str">
            <v>是</v>
          </cell>
          <cell r="Y913">
            <v>1</v>
          </cell>
          <cell r="Z913">
            <v>96.818399999999997</v>
          </cell>
          <cell r="AA913">
            <v>96.818399999999997</v>
          </cell>
          <cell r="AB913">
            <v>1</v>
          </cell>
          <cell r="AC913">
            <v>0</v>
          </cell>
        </row>
        <row r="914">
          <cell r="C914" t="str">
            <v>GH20200056-1</v>
          </cell>
          <cell r="D914" t="str">
            <v>40400020-ME-002-0</v>
          </cell>
          <cell r="E914" t="str">
            <v>中冶赛迪工程技术股份有限公司</v>
          </cell>
          <cell r="F914" t="str">
            <v>河北津西钢铁集团股份有限公司</v>
          </cell>
          <cell r="G914" t="str">
            <v>津西连铸-结晶器液振动装置备件</v>
          </cell>
          <cell r="H914">
            <v>28.668099999999999</v>
          </cell>
          <cell r="I914">
            <v>0.2</v>
          </cell>
          <cell r="J914">
            <v>5.7336200000000002</v>
          </cell>
          <cell r="K914" t="str">
            <v>文丽琴</v>
          </cell>
          <cell r="L914" t="str">
            <v>内部</v>
          </cell>
          <cell r="M914">
            <v>44114</v>
          </cell>
          <cell r="N914">
            <v>44114</v>
          </cell>
          <cell r="O914">
            <v>44195</v>
          </cell>
          <cell r="P914" t="str">
            <v>50%预付款，20%发货款，20%调试款，10%质保</v>
          </cell>
          <cell r="Q914">
            <v>28.668099999999999</v>
          </cell>
          <cell r="R914" t="str">
            <v>已完工</v>
          </cell>
          <cell r="S914" t="str">
            <v>是</v>
          </cell>
          <cell r="W914" t="str">
            <v>否</v>
          </cell>
          <cell r="Y914">
            <v>1</v>
          </cell>
          <cell r="Z914">
            <v>28.668099999999999</v>
          </cell>
          <cell r="AA914">
            <v>26.725629999999999</v>
          </cell>
          <cell r="AB914">
            <v>0.932242806464328</v>
          </cell>
          <cell r="AC914">
            <v>1.9424699999999999</v>
          </cell>
        </row>
        <row r="915">
          <cell r="C915" t="str">
            <v>GH20200104-0</v>
          </cell>
          <cell r="D915" t="str">
            <v>12240084-ME-006-0</v>
          </cell>
          <cell r="E915" t="str">
            <v>中冶赛迪工程技术股份有限公司</v>
          </cell>
          <cell r="F915" t="str">
            <v>宝钢德盛不锈钢有限公司</v>
          </cell>
          <cell r="G915" t="str">
            <v>宝钢德盛原料场项目-清洁化转运装置</v>
          </cell>
          <cell r="H915">
            <v>836</v>
          </cell>
          <cell r="I915">
            <v>0.05</v>
          </cell>
          <cell r="J915">
            <v>41.8</v>
          </cell>
          <cell r="K915" t="str">
            <v>文丽琴</v>
          </cell>
          <cell r="L915" t="str">
            <v>内部</v>
          </cell>
          <cell r="M915">
            <v>44189</v>
          </cell>
          <cell r="N915">
            <v>44189</v>
          </cell>
          <cell r="O915">
            <v>44285</v>
          </cell>
          <cell r="P915" t="str">
            <v>50%预付款，20%发货款，20%调试款，10%质保</v>
          </cell>
          <cell r="Q915">
            <v>836</v>
          </cell>
          <cell r="R915" t="str">
            <v>已完工</v>
          </cell>
          <cell r="S915" t="str">
            <v>是</v>
          </cell>
          <cell r="W915" t="str">
            <v>否</v>
          </cell>
          <cell r="Y915">
            <v>0.9</v>
          </cell>
          <cell r="Z915">
            <v>752.4</v>
          </cell>
          <cell r="AA915">
            <v>752.4</v>
          </cell>
          <cell r="AB915">
            <v>0.9</v>
          </cell>
          <cell r="AC915">
            <v>0</v>
          </cell>
        </row>
        <row r="916">
          <cell r="C916" t="str">
            <v>GH20200105-0</v>
          </cell>
          <cell r="D916" t="str">
            <v>40250011-ME-010-0</v>
          </cell>
          <cell r="E916" t="str">
            <v>中冶赛迪工程技术股份有限公司</v>
          </cell>
          <cell r="F916" t="str">
            <v>包钢万腾特殊钢有限公司</v>
          </cell>
          <cell r="G916" t="str">
            <v>包钢万腾3号连铸项目-结晶振动装置</v>
          </cell>
          <cell r="H916">
            <v>70.5</v>
          </cell>
          <cell r="I916">
            <v>0.2</v>
          </cell>
          <cell r="J916">
            <v>14.1</v>
          </cell>
          <cell r="K916" t="str">
            <v>文丽琴</v>
          </cell>
          <cell r="L916" t="str">
            <v>内部</v>
          </cell>
          <cell r="M916">
            <v>44201</v>
          </cell>
          <cell r="N916">
            <v>44201</v>
          </cell>
          <cell r="O916">
            <v>44362</v>
          </cell>
          <cell r="P916" t="str">
            <v>50%预付款，20%发货款，20%调试款，10%质保</v>
          </cell>
          <cell r="R916" t="str">
            <v>已完工</v>
          </cell>
          <cell r="S916" t="str">
            <v>是</v>
          </cell>
          <cell r="W916" t="str">
            <v>否</v>
          </cell>
          <cell r="Y916">
            <v>0.9</v>
          </cell>
          <cell r="Z916">
            <v>63.45</v>
          </cell>
          <cell r="AA916">
            <v>63.45</v>
          </cell>
          <cell r="AB916">
            <v>0.9</v>
          </cell>
          <cell r="AC916">
            <v>0</v>
          </cell>
        </row>
        <row r="917">
          <cell r="C917" t="str">
            <v>CP20200189-0</v>
          </cell>
          <cell r="D917" t="str">
            <v>90170045-EN-002-0</v>
          </cell>
          <cell r="E917" t="str">
            <v>重庆赛迪热工环保工程技术有限公司</v>
          </cell>
          <cell r="F917" t="str">
            <v>重庆赛迪热工环保工程技术有限公司</v>
          </cell>
          <cell r="G917" t="str">
            <v>首钢京含锌固废处置项目-圆盘给料机20190</v>
          </cell>
          <cell r="H917">
            <v>37.402999999999999</v>
          </cell>
          <cell r="I917">
            <v>0.05</v>
          </cell>
          <cell r="J917">
            <v>1.87015</v>
          </cell>
          <cell r="K917" t="str">
            <v>文丽琴</v>
          </cell>
          <cell r="L917" t="str">
            <v>内部</v>
          </cell>
          <cell r="M917">
            <v>44215</v>
          </cell>
          <cell r="N917">
            <v>44215</v>
          </cell>
          <cell r="O917">
            <v>44226</v>
          </cell>
          <cell r="P917" t="str">
            <v>50%预付款，20%发货款，20%调试款，10%质保</v>
          </cell>
          <cell r="Q917">
            <v>37.402999999999999</v>
          </cell>
          <cell r="R917" t="str">
            <v>已完工</v>
          </cell>
          <cell r="S917" t="str">
            <v>是</v>
          </cell>
          <cell r="W917" t="str">
            <v>否</v>
          </cell>
          <cell r="Y917">
            <v>0.9</v>
          </cell>
          <cell r="Z917">
            <v>33.662700000000001</v>
          </cell>
          <cell r="AA917">
            <v>33.662700000000001</v>
          </cell>
          <cell r="AB917">
            <v>0.9</v>
          </cell>
          <cell r="AC917">
            <v>0</v>
          </cell>
        </row>
        <row r="918">
          <cell r="C918" t="str">
            <v>GH20200072-0</v>
          </cell>
          <cell r="D918" t="str">
            <v>00510325-ME-001-0</v>
          </cell>
          <cell r="E918" t="str">
            <v>中冶赛迪工程技术股份有限公司</v>
          </cell>
          <cell r="F918" t="str">
            <v>重庆钢铁股份有限公司</v>
          </cell>
          <cell r="G918" t="str">
            <v>重钢线棒材改造项目</v>
          </cell>
          <cell r="H918">
            <v>45803.080999999998</v>
          </cell>
          <cell r="I918">
            <v>7.0000000000000007E-2</v>
          </cell>
          <cell r="J918">
            <v>3206.21567</v>
          </cell>
          <cell r="K918" t="str">
            <v>文丽琴</v>
          </cell>
          <cell r="L918" t="str">
            <v>内部</v>
          </cell>
          <cell r="M918">
            <v>44155</v>
          </cell>
          <cell r="N918">
            <v>44155</v>
          </cell>
          <cell r="O918">
            <v>44255</v>
          </cell>
          <cell r="P918" t="str">
            <v>50%预付款，20%发货款，20%调试款，10%质保</v>
          </cell>
          <cell r="Q918">
            <v>45803.080999999998</v>
          </cell>
          <cell r="R918" t="str">
            <v>已完工</v>
          </cell>
          <cell r="S918" t="str">
            <v>是</v>
          </cell>
          <cell r="W918" t="str">
            <v>否</v>
          </cell>
          <cell r="Y918">
            <v>0.9</v>
          </cell>
          <cell r="Z918">
            <v>41222.772900000004</v>
          </cell>
          <cell r="AA918">
            <v>36756.354379999997</v>
          </cell>
          <cell r="AB918">
            <v>0.80248650478337902</v>
          </cell>
          <cell r="AC918">
            <v>4466.4185199999802</v>
          </cell>
        </row>
        <row r="919">
          <cell r="C919" t="str">
            <v>CP20200264-0</v>
          </cell>
          <cell r="D919" t="str">
            <v>67640034-ME-017-0</v>
          </cell>
          <cell r="E919" t="str">
            <v>中冶赛迪上海工程技术有限公司</v>
          </cell>
          <cell r="F919" t="str">
            <v>中天钢铁集团（南通）有限公司</v>
          </cell>
          <cell r="G919" t="str">
            <v>中天精品钢综合煤场EP-定量圆盘给料装置20264</v>
          </cell>
          <cell r="H919">
            <v>261</v>
          </cell>
          <cell r="I919">
            <v>0.3</v>
          </cell>
          <cell r="J919">
            <v>78.3</v>
          </cell>
          <cell r="K919" t="str">
            <v>文丽琴</v>
          </cell>
          <cell r="L919" t="str">
            <v>内部</v>
          </cell>
          <cell r="M919">
            <v>44234</v>
          </cell>
          <cell r="N919">
            <v>44234</v>
          </cell>
          <cell r="O919">
            <v>44346</v>
          </cell>
          <cell r="P919" t="str">
            <v>50%预付款，20%发货款，20%调试款，10%质保</v>
          </cell>
          <cell r="Q919">
            <v>261</v>
          </cell>
          <cell r="R919" t="str">
            <v>已完工</v>
          </cell>
          <cell r="S919" t="str">
            <v>是</v>
          </cell>
          <cell r="W919" t="str">
            <v>否</v>
          </cell>
          <cell r="Y919">
            <v>0.9</v>
          </cell>
          <cell r="Z919">
            <v>234.9</v>
          </cell>
          <cell r="AA919">
            <v>182.7</v>
          </cell>
          <cell r="AB919">
            <v>0.7</v>
          </cell>
          <cell r="AC919">
            <v>52.2</v>
          </cell>
        </row>
        <row r="920">
          <cell r="C920" t="str">
            <v>CP20200265-0</v>
          </cell>
          <cell r="D920" t="str">
            <v>67640031-ME-017-0</v>
          </cell>
          <cell r="E920" t="str">
            <v>中冶赛迪上海工程技术有限公司</v>
          </cell>
          <cell r="F920" t="str">
            <v>中天钢铁集团（南通）有限公司</v>
          </cell>
          <cell r="G920" t="str">
            <v>中天精品钢原料场EP-定量圆盘给料装置20265</v>
          </cell>
          <cell r="H920">
            <v>980</v>
          </cell>
          <cell r="I920">
            <v>0.3</v>
          </cell>
          <cell r="J920">
            <v>294</v>
          </cell>
          <cell r="K920" t="str">
            <v>文丽琴</v>
          </cell>
          <cell r="L920" t="str">
            <v>内部</v>
          </cell>
          <cell r="M920">
            <v>44234</v>
          </cell>
          <cell r="N920">
            <v>44234</v>
          </cell>
          <cell r="O920">
            <v>44346</v>
          </cell>
          <cell r="P920" t="str">
            <v>50%预付款，20%发货款，20%调试款，10%质保</v>
          </cell>
          <cell r="Q920">
            <v>980</v>
          </cell>
          <cell r="R920" t="str">
            <v>已完工</v>
          </cell>
          <cell r="S920" t="str">
            <v>是</v>
          </cell>
          <cell r="W920" t="str">
            <v>否</v>
          </cell>
          <cell r="Y920">
            <v>0.9</v>
          </cell>
          <cell r="Z920">
            <v>882</v>
          </cell>
          <cell r="AA920">
            <v>686</v>
          </cell>
          <cell r="AB920">
            <v>0.7</v>
          </cell>
          <cell r="AC920">
            <v>196</v>
          </cell>
        </row>
        <row r="921">
          <cell r="C921" t="str">
            <v>GH20210025-0</v>
          </cell>
          <cell r="D921" t="str">
            <v>67640031-ME-017-0</v>
          </cell>
          <cell r="E921" t="str">
            <v>中冶赛迪上海工程技术有限公司</v>
          </cell>
          <cell r="F921" t="str">
            <v>中天钢铁集团（南通）有限公司</v>
          </cell>
          <cell r="G921" t="str">
            <v>中天原料场自动清料装置</v>
          </cell>
          <cell r="H921">
            <v>18</v>
          </cell>
          <cell r="I921">
            <v>0.3</v>
          </cell>
          <cell r="J921">
            <v>5.4</v>
          </cell>
          <cell r="K921" t="str">
            <v>文丽琴</v>
          </cell>
          <cell r="L921" t="str">
            <v>内部</v>
          </cell>
          <cell r="M921">
            <v>44234</v>
          </cell>
          <cell r="N921">
            <v>44234</v>
          </cell>
          <cell r="O921">
            <v>44346</v>
          </cell>
          <cell r="P921" t="str">
            <v>50%预付款，20%发货款，20%调试款，10%质保</v>
          </cell>
          <cell r="Q921">
            <v>18</v>
          </cell>
          <cell r="R921" t="str">
            <v>已完工</v>
          </cell>
          <cell r="S921" t="str">
            <v>是</v>
          </cell>
          <cell r="W921" t="str">
            <v>否</v>
          </cell>
          <cell r="Y921">
            <v>0.9</v>
          </cell>
          <cell r="Z921">
            <v>16.2</v>
          </cell>
          <cell r="AA921">
            <v>12.6</v>
          </cell>
          <cell r="AB921">
            <v>0.7</v>
          </cell>
          <cell r="AC921">
            <v>3.6</v>
          </cell>
        </row>
        <row r="922">
          <cell r="C922" t="str">
            <v>GH20210026-0</v>
          </cell>
          <cell r="D922" t="str">
            <v>CUK-U-R-BIS02-21-004</v>
          </cell>
          <cell r="E922" t="str">
            <v>中冶赛迪集团英国分公司</v>
          </cell>
          <cell r="F922" t="str">
            <v>中冶赛迪集团英国分公司</v>
          </cell>
          <cell r="G922" t="str">
            <v>英国公司-BISDrgs轧机备件</v>
          </cell>
          <cell r="H922">
            <v>23.9681</v>
          </cell>
          <cell r="I922">
            <v>0.35</v>
          </cell>
          <cell r="J922">
            <v>8.3888350000000003</v>
          </cell>
          <cell r="K922" t="str">
            <v>文丽琴</v>
          </cell>
          <cell r="L922" t="str">
            <v>内部</v>
          </cell>
          <cell r="M922">
            <v>44231</v>
          </cell>
          <cell r="N922">
            <v>44231</v>
          </cell>
          <cell r="O922">
            <v>44515</v>
          </cell>
          <cell r="P922" t="str">
            <v>30%预付款，20%进度款，30%提货款，20%到货款</v>
          </cell>
          <cell r="R922" t="str">
            <v>已完工</v>
          </cell>
          <cell r="S922" t="str">
            <v>是</v>
          </cell>
          <cell r="W922" t="str">
            <v>否</v>
          </cell>
          <cell r="Y922">
            <v>0.5</v>
          </cell>
          <cell r="Z922">
            <v>11.98405</v>
          </cell>
          <cell r="AA922">
            <v>11.983000000000001</v>
          </cell>
          <cell r="AB922">
            <v>0.49995619177156297</v>
          </cell>
          <cell r="AC922">
            <v>1.0499999999993299E-3</v>
          </cell>
        </row>
        <row r="923">
          <cell r="C923" t="str">
            <v>KJ20210001-0</v>
          </cell>
          <cell r="D923" t="str">
            <v>90270588-KJ-034-0</v>
          </cell>
          <cell r="E923" t="str">
            <v>中冶赛迪技术研究中心有限公司</v>
          </cell>
          <cell r="F923" t="str">
            <v>重钢</v>
          </cell>
          <cell r="G923" t="str">
            <v>重钢5#连铸机改造项目-结晶振动台</v>
          </cell>
          <cell r="H923">
            <v>32.543999999999997</v>
          </cell>
          <cell r="I923">
            <v>0.15</v>
          </cell>
          <cell r="J923">
            <v>4.8815999999999997</v>
          </cell>
          <cell r="K923" t="str">
            <v>文丽琴</v>
          </cell>
          <cell r="L923" t="str">
            <v>内部</v>
          </cell>
          <cell r="M923">
            <v>44236</v>
          </cell>
          <cell r="N923">
            <v>44236</v>
          </cell>
          <cell r="O923">
            <v>44285</v>
          </cell>
          <cell r="P923" t="str">
            <v>30%预付款，30%到货款，30%调试款，10%质保</v>
          </cell>
          <cell r="Q923">
            <v>32.543999999999997</v>
          </cell>
          <cell r="R923" t="str">
            <v>已完工</v>
          </cell>
          <cell r="S923" t="str">
            <v>是</v>
          </cell>
          <cell r="W923" t="str">
            <v>否</v>
          </cell>
          <cell r="Y923">
            <v>1</v>
          </cell>
          <cell r="Z923">
            <v>32.543999999999997</v>
          </cell>
          <cell r="AA923">
            <v>32.543999999999997</v>
          </cell>
          <cell r="AB923">
            <v>1</v>
          </cell>
          <cell r="AC923">
            <v>0</v>
          </cell>
        </row>
        <row r="924">
          <cell r="C924" t="str">
            <v>GH20210038-0</v>
          </cell>
          <cell r="D924" t="str">
            <v>10010009-ME-011-0</v>
          </cell>
          <cell r="E924" t="str">
            <v>中冶赛迪工程技术股份有限公司</v>
          </cell>
          <cell r="F924" t="str">
            <v>乌克兰AMKR</v>
          </cell>
          <cell r="G924" t="str">
            <v>乌克兰AMKR No.9高炉大修工程-水渣设备</v>
          </cell>
          <cell r="H924">
            <v>745.8</v>
          </cell>
          <cell r="I924">
            <v>0.18</v>
          </cell>
          <cell r="J924">
            <v>134.244</v>
          </cell>
          <cell r="K924" t="str">
            <v>文丽琴</v>
          </cell>
          <cell r="L924" t="str">
            <v>内部</v>
          </cell>
          <cell r="M924">
            <v>44246</v>
          </cell>
          <cell r="N924">
            <v>44246</v>
          </cell>
          <cell r="O924">
            <v>44530</v>
          </cell>
          <cell r="P924" t="str">
            <v>50%预付款，15%发货款，5%到货款，20%调试款，10%质保</v>
          </cell>
          <cell r="R924" t="str">
            <v>暂停</v>
          </cell>
          <cell r="S924" t="str">
            <v>否</v>
          </cell>
          <cell r="W924" t="str">
            <v>否</v>
          </cell>
          <cell r="Y924">
            <v>0.5</v>
          </cell>
          <cell r="Z924">
            <v>372.9</v>
          </cell>
          <cell r="AA924">
            <v>372.9</v>
          </cell>
          <cell r="AB924">
            <v>0.5</v>
          </cell>
          <cell r="AC924">
            <v>0</v>
          </cell>
        </row>
        <row r="925">
          <cell r="C925" t="str">
            <v>GH20210041-0</v>
          </cell>
          <cell r="D925" t="str">
            <v>82840120-ME-001-0</v>
          </cell>
          <cell r="E925" t="str">
            <v>中冶赛迪工程技术股份有限公司</v>
          </cell>
          <cell r="F925" t="str">
            <v>陕钢集团汉中钢铁有限责任公司</v>
          </cell>
          <cell r="G925" t="str">
            <v>汉钢KR脱硫设备</v>
          </cell>
          <cell r="H925">
            <v>235.04</v>
          </cell>
          <cell r="I925">
            <v>0.08</v>
          </cell>
          <cell r="J925">
            <v>18.8032</v>
          </cell>
          <cell r="K925" t="str">
            <v>文丽琴</v>
          </cell>
          <cell r="L925" t="str">
            <v>内部</v>
          </cell>
          <cell r="M925">
            <v>44272</v>
          </cell>
          <cell r="N925">
            <v>44272</v>
          </cell>
          <cell r="O925">
            <v>44346</v>
          </cell>
          <cell r="P925" t="str">
            <v>50%预付款，20%发货款，20%投产款，10%质保</v>
          </cell>
          <cell r="Q925">
            <v>235.04</v>
          </cell>
          <cell r="R925" t="str">
            <v>未完工</v>
          </cell>
          <cell r="S925" t="str">
            <v>否</v>
          </cell>
          <cell r="W925" t="str">
            <v>否</v>
          </cell>
          <cell r="Y925">
            <v>0.9</v>
          </cell>
          <cell r="Z925">
            <v>211.536</v>
          </cell>
          <cell r="AA925">
            <v>117.52</v>
          </cell>
          <cell r="AB925">
            <v>0.5</v>
          </cell>
          <cell r="AC925">
            <v>94.016000000000005</v>
          </cell>
        </row>
        <row r="926">
          <cell r="C926" t="str">
            <v>GH20210034-0</v>
          </cell>
          <cell r="D926" t="str">
            <v>02690045-ME-001-0</v>
          </cell>
          <cell r="E926" t="str">
            <v>中冶赛迪工程技术股份有限公司</v>
          </cell>
          <cell r="F926" t="str">
            <v>衡阳华菱连轧管有限公司</v>
          </cell>
          <cell r="G926" t="str">
            <v>衡钢720三辊斜轧管机EP</v>
          </cell>
          <cell r="H926">
            <v>2921.3211999999999</v>
          </cell>
          <cell r="I926">
            <v>0.06</v>
          </cell>
          <cell r="J926">
            <v>175.27927199999999</v>
          </cell>
          <cell r="K926" t="str">
            <v>文丽琴</v>
          </cell>
          <cell r="L926" t="str">
            <v>内部</v>
          </cell>
          <cell r="M926">
            <v>44287</v>
          </cell>
          <cell r="N926">
            <v>44287</v>
          </cell>
          <cell r="O926">
            <v>44469</v>
          </cell>
          <cell r="P926" t="str">
            <v>30%预付款，30%到货款，20%调试款，10%考核验收，10%质保</v>
          </cell>
          <cell r="Q926">
            <v>2921.3211999999999</v>
          </cell>
          <cell r="R926" t="str">
            <v>已完工</v>
          </cell>
          <cell r="S926" t="str">
            <v>是</v>
          </cell>
          <cell r="W926" t="str">
            <v>否</v>
          </cell>
          <cell r="Y926">
            <v>0.9</v>
          </cell>
          <cell r="Z926">
            <v>2629.1890800000001</v>
          </cell>
          <cell r="AA926">
            <v>2628</v>
          </cell>
          <cell r="AB926">
            <v>0.89959296499132002</v>
          </cell>
          <cell r="AC926">
            <v>1.1890800000001001</v>
          </cell>
        </row>
        <row r="927">
          <cell r="C927" t="str">
            <v>GH20210035-0</v>
          </cell>
          <cell r="D927" t="str">
            <v>01000023-ME-008-0</v>
          </cell>
          <cell r="E927" t="str">
            <v>中冶赛迪工程技术股份有限公司</v>
          </cell>
          <cell r="F927" t="str">
            <v>天铁热轧板有限公司</v>
          </cell>
          <cell r="G927" t="str">
            <v>天铁3#扁坯连铸机成套-结晶器振动装置</v>
          </cell>
          <cell r="H927">
            <v>109.1919</v>
          </cell>
          <cell r="I927">
            <v>0.3</v>
          </cell>
          <cell r="J927">
            <v>32.757570000000001</v>
          </cell>
          <cell r="K927" t="str">
            <v>文丽琴</v>
          </cell>
          <cell r="L927" t="str">
            <v>内部</v>
          </cell>
          <cell r="M927">
            <v>44271</v>
          </cell>
          <cell r="N927">
            <v>44271</v>
          </cell>
          <cell r="O927">
            <v>44438</v>
          </cell>
          <cell r="P927" t="str">
            <v>55万预付款，20万发货款，24万热试款，10.1919万质保</v>
          </cell>
          <cell r="Q927">
            <v>109.1919</v>
          </cell>
          <cell r="R927" t="str">
            <v>已完工</v>
          </cell>
          <cell r="S927" t="str">
            <v>是</v>
          </cell>
          <cell r="W927" t="str">
            <v>否</v>
          </cell>
          <cell r="Y927">
            <v>0.9</v>
          </cell>
          <cell r="Z927">
            <v>98.272710000000004</v>
          </cell>
          <cell r="AA927">
            <v>96.5</v>
          </cell>
          <cell r="AB927">
            <v>0.88376518771081003</v>
          </cell>
          <cell r="AC927">
            <v>1.77271</v>
          </cell>
        </row>
        <row r="928">
          <cell r="C928" t="str">
            <v>FW20210011-0</v>
          </cell>
          <cell r="E928" t="str">
            <v>中冶赛迪技术研究中心有限公司</v>
          </cell>
          <cell r="F928" t="str">
            <v>中冶赛迪技术研究中心有限公司</v>
          </cell>
          <cell r="G928" t="str">
            <v>水渣转鼓长寿及大型化加工制造方法研究</v>
          </cell>
          <cell r="H928">
            <v>5</v>
          </cell>
          <cell r="I928">
            <v>1</v>
          </cell>
          <cell r="J928">
            <v>5</v>
          </cell>
          <cell r="K928" t="str">
            <v>文丽琴</v>
          </cell>
          <cell r="L928" t="str">
            <v>内部</v>
          </cell>
          <cell r="M928">
            <v>44290</v>
          </cell>
          <cell r="N928">
            <v>44290</v>
          </cell>
          <cell r="O928">
            <v>44347</v>
          </cell>
          <cell r="P928" t="str">
            <v>100%验收款</v>
          </cell>
          <cell r="Q928">
            <v>5</v>
          </cell>
          <cell r="R928" t="str">
            <v>未完工</v>
          </cell>
          <cell r="S928" t="str">
            <v>是</v>
          </cell>
          <cell r="W928" t="str">
            <v>否</v>
          </cell>
          <cell r="Y928">
            <v>1</v>
          </cell>
          <cell r="Z928">
            <v>5</v>
          </cell>
          <cell r="AA928">
            <v>5</v>
          </cell>
          <cell r="AB928">
            <v>1</v>
          </cell>
          <cell r="AC928">
            <v>0</v>
          </cell>
        </row>
        <row r="929">
          <cell r="C929" t="str">
            <v>FW20210012-0</v>
          </cell>
          <cell r="D929" t="str">
            <v>00510250-ME-057-0</v>
          </cell>
          <cell r="E929" t="str">
            <v>中冶赛迪工程技术股份有限公司</v>
          </cell>
          <cell r="F929" t="str">
            <v>重庆钢铁股份有限公司</v>
          </cell>
          <cell r="G929" t="str">
            <v>重钢7号连铸机改造总包-现场零星劳务及材料</v>
          </cell>
          <cell r="H929">
            <v>13.939</v>
          </cell>
          <cell r="I929">
            <v>0.15</v>
          </cell>
          <cell r="J929">
            <v>2.0908500000000001</v>
          </cell>
          <cell r="K929" t="str">
            <v>文丽琴</v>
          </cell>
          <cell r="L929" t="str">
            <v>内部</v>
          </cell>
          <cell r="M929">
            <v>44287</v>
          </cell>
          <cell r="N929">
            <v>44287</v>
          </cell>
          <cell r="O929" t="str">
            <v>已交货</v>
          </cell>
          <cell r="P929" t="str">
            <v>100%到货款</v>
          </cell>
          <cell r="Q929">
            <v>13.939</v>
          </cell>
          <cell r="R929" t="str">
            <v>已完工</v>
          </cell>
          <cell r="S929" t="str">
            <v>是</v>
          </cell>
          <cell r="W929" t="str">
            <v>否</v>
          </cell>
          <cell r="Y929">
            <v>1</v>
          </cell>
          <cell r="Z929">
            <v>13.939</v>
          </cell>
          <cell r="AA929">
            <v>13.939</v>
          </cell>
          <cell r="AB929">
            <v>1</v>
          </cell>
          <cell r="AC929">
            <v>0</v>
          </cell>
        </row>
        <row r="930">
          <cell r="C930" t="str">
            <v>GH20210048-0</v>
          </cell>
          <cell r="D930" t="str">
            <v>29600071-ME-011-0</v>
          </cell>
          <cell r="E930" t="str">
            <v>中冶赛迪工程技术股份有限公司</v>
          </cell>
          <cell r="F930" t="str">
            <v>广西盛隆冶金有限公司</v>
          </cell>
          <cell r="G930" t="str">
            <v>广西盛隆二阶段炼铁总包摆动溜槽及炉顶探尺设备</v>
          </cell>
          <cell r="H930">
            <v>248</v>
          </cell>
          <cell r="I930">
            <v>0.25</v>
          </cell>
          <cell r="J930">
            <v>62</v>
          </cell>
          <cell r="K930" t="str">
            <v>文丽琴</v>
          </cell>
          <cell r="L930" t="str">
            <v>内部</v>
          </cell>
          <cell r="M930">
            <v>44287</v>
          </cell>
          <cell r="N930">
            <v>44287</v>
          </cell>
          <cell r="O930">
            <v>44499</v>
          </cell>
          <cell r="P930" t="str">
            <v>50%预付款，10%发货第一套，10%发货第二套，10%投产第一套，10%投产第二套，10%质保</v>
          </cell>
          <cell r="Q930">
            <v>248</v>
          </cell>
          <cell r="R930" t="str">
            <v>已完工</v>
          </cell>
          <cell r="S930" t="str">
            <v>是</v>
          </cell>
          <cell r="W930" t="str">
            <v>否</v>
          </cell>
          <cell r="Y930">
            <v>0.8</v>
          </cell>
          <cell r="Z930">
            <v>198.4</v>
          </cell>
          <cell r="AA930">
            <v>198.4</v>
          </cell>
          <cell r="AB930">
            <v>0.8</v>
          </cell>
          <cell r="AC930">
            <v>0</v>
          </cell>
        </row>
        <row r="931">
          <cell r="C931" t="str">
            <v>GH20190078-2</v>
          </cell>
          <cell r="D931" t="str">
            <v>28350048-ME-005-1</v>
          </cell>
          <cell r="E931" t="str">
            <v>中冶赛迪工程技术股份有限公司</v>
          </cell>
          <cell r="F931" t="str">
            <v>唐山瑞丰钢铁（集团）有限公司</v>
          </cell>
          <cell r="G931" t="str">
            <v>瑞丰连铸中间罐车增补</v>
          </cell>
          <cell r="H931">
            <v>42.94</v>
          </cell>
          <cell r="I931">
            <v>0.05</v>
          </cell>
          <cell r="J931">
            <v>2.1469999999999998</v>
          </cell>
          <cell r="K931" t="str">
            <v>文丽琴</v>
          </cell>
          <cell r="L931" t="str">
            <v>内部</v>
          </cell>
          <cell r="M931">
            <v>44306</v>
          </cell>
          <cell r="N931">
            <v>44306</v>
          </cell>
          <cell r="O931">
            <v>44316</v>
          </cell>
          <cell r="P931" t="str">
            <v>70%发货款，10%到货款，10%调试款，10%质保</v>
          </cell>
          <cell r="Q931">
            <v>42.94</v>
          </cell>
          <cell r="R931" t="str">
            <v>未完工</v>
          </cell>
          <cell r="S931" t="str">
            <v>是</v>
          </cell>
          <cell r="W931" t="str">
            <v>否</v>
          </cell>
          <cell r="Y931">
            <v>1</v>
          </cell>
          <cell r="Z931">
            <v>42.94</v>
          </cell>
          <cell r="AA931">
            <v>42.94</v>
          </cell>
          <cell r="AB931">
            <v>1</v>
          </cell>
          <cell r="AC931">
            <v>0</v>
          </cell>
        </row>
        <row r="932">
          <cell r="C932" t="str">
            <v>ZZ20130028-1</v>
          </cell>
          <cell r="D932" t="str">
            <v>13030018-ME-008-1</v>
          </cell>
          <cell r="E932" t="str">
            <v>中冶赛迪上海工程技术有限公司</v>
          </cell>
          <cell r="F932" t="str">
            <v>江苏吉玛新材料科技有限公司</v>
          </cell>
          <cell r="G932" t="str">
            <v>苏南重工轧机等设备修复合同增补</v>
          </cell>
          <cell r="H932">
            <v>60</v>
          </cell>
          <cell r="I932">
            <v>0.05</v>
          </cell>
          <cell r="J932">
            <v>3</v>
          </cell>
          <cell r="K932" t="str">
            <v>文丽琴</v>
          </cell>
          <cell r="L932" t="str">
            <v>内部</v>
          </cell>
          <cell r="M932">
            <v>44307</v>
          </cell>
          <cell r="N932">
            <v>44307</v>
          </cell>
          <cell r="O932">
            <v>44336</v>
          </cell>
          <cell r="P932" t="str">
            <v>100%发货款</v>
          </cell>
          <cell r="Q932">
            <v>60</v>
          </cell>
          <cell r="R932" t="str">
            <v>未完工</v>
          </cell>
          <cell r="S932" t="str">
            <v>是</v>
          </cell>
          <cell r="W932" t="str">
            <v>否</v>
          </cell>
          <cell r="Y932">
            <v>1</v>
          </cell>
          <cell r="Z932">
            <v>60</v>
          </cell>
          <cell r="AA932">
            <v>60</v>
          </cell>
          <cell r="AB932">
            <v>1</v>
          </cell>
          <cell r="AC932">
            <v>0</v>
          </cell>
        </row>
        <row r="933">
          <cell r="C933" t="str">
            <v>GH20190085-3</v>
          </cell>
          <cell r="D933" t="str">
            <v>55250008-ME-008-2</v>
          </cell>
          <cell r="E933" t="str">
            <v>中冶赛迪工程技术股份有限公司</v>
          </cell>
          <cell r="F933" t="str">
            <v>河北太行钢铁集团有限公司</v>
          </cell>
          <cell r="G933" t="str">
            <v>太行钢铁搬迁高炉总包-高炉非标设备增补</v>
          </cell>
          <cell r="H933">
            <v>15.2</v>
          </cell>
          <cell r="I933">
            <v>0.05</v>
          </cell>
          <cell r="J933">
            <v>0.76</v>
          </cell>
          <cell r="K933" t="str">
            <v>文丽琴</v>
          </cell>
          <cell r="L933" t="str">
            <v>内部</v>
          </cell>
          <cell r="M933">
            <v>44329</v>
          </cell>
          <cell r="N933">
            <v>44329</v>
          </cell>
          <cell r="O933">
            <v>44326</v>
          </cell>
          <cell r="P933" t="str">
            <v>50%预付款，20%发货款，20%调试款，10%质保</v>
          </cell>
          <cell r="Q933">
            <v>15.2</v>
          </cell>
          <cell r="R933" t="str">
            <v>已完工</v>
          </cell>
          <cell r="S933" t="str">
            <v>是</v>
          </cell>
          <cell r="W933" t="str">
            <v>否</v>
          </cell>
          <cell r="Y933">
            <v>1</v>
          </cell>
          <cell r="Z933">
            <v>15.2</v>
          </cell>
          <cell r="AA933">
            <v>15.2</v>
          </cell>
          <cell r="AB933">
            <v>1</v>
          </cell>
          <cell r="AC933">
            <v>0</v>
          </cell>
        </row>
        <row r="934">
          <cell r="C934" t="str">
            <v>GH20210058-0</v>
          </cell>
          <cell r="D934" t="str">
            <v>64320059-ME-001-0</v>
          </cell>
          <cell r="E934" t="str">
            <v>中冶赛迪工程技术股份有限公司</v>
          </cell>
          <cell r="F934" t="str">
            <v>重庆钢铁股份有限公司</v>
          </cell>
          <cell r="G934" t="str">
            <v>重钢一炼钢转炉悬挂系统及氧枪装置</v>
          </cell>
          <cell r="H934">
            <v>530.29999999999995</v>
          </cell>
          <cell r="I934">
            <v>0.2</v>
          </cell>
          <cell r="J934">
            <v>106.06</v>
          </cell>
          <cell r="K934" t="str">
            <v>文丽琴</v>
          </cell>
          <cell r="L934" t="str">
            <v>内部</v>
          </cell>
          <cell r="M934">
            <v>44343</v>
          </cell>
          <cell r="N934">
            <v>44343</v>
          </cell>
          <cell r="O934">
            <v>44409</v>
          </cell>
          <cell r="P934" t="str">
            <v>50%预付款，20%发货款，20%调试款，10%质保</v>
          </cell>
          <cell r="Q934">
            <v>530.29999999999995</v>
          </cell>
          <cell r="R934" t="str">
            <v>已完工</v>
          </cell>
          <cell r="S934" t="str">
            <v>是</v>
          </cell>
          <cell r="W934" t="str">
            <v>否</v>
          </cell>
          <cell r="Y934">
            <v>0.9</v>
          </cell>
          <cell r="Z934">
            <v>477.27</v>
          </cell>
          <cell r="AA934">
            <v>477.27</v>
          </cell>
          <cell r="AB934">
            <v>0.9</v>
          </cell>
          <cell r="AC934">
            <v>0</v>
          </cell>
        </row>
        <row r="935">
          <cell r="C935" t="str">
            <v>GH20210051-0</v>
          </cell>
          <cell r="D935" t="str">
            <v>29250051-ME-051-0</v>
          </cell>
          <cell r="E935" t="str">
            <v>中冶赛迪工程技术股份有限公司</v>
          </cell>
          <cell r="F935" t="str">
            <v>石横特钢集团有限公司</v>
          </cell>
          <cell r="G935" t="str">
            <v>石横特钢板坯连铸设备-大包回转台及结晶振动装置</v>
          </cell>
          <cell r="H935">
            <v>156.5615</v>
          </cell>
          <cell r="I935">
            <v>0.25</v>
          </cell>
          <cell r="J935">
            <v>39.140374999999999</v>
          </cell>
          <cell r="K935" t="str">
            <v>文丽琴</v>
          </cell>
          <cell r="L935" t="str">
            <v>内部</v>
          </cell>
          <cell r="M935">
            <v>44371</v>
          </cell>
          <cell r="N935">
            <v>44371</v>
          </cell>
          <cell r="O935">
            <v>44469</v>
          </cell>
          <cell r="P935" t="str">
            <v>50%预付款，20%发货款，20%调试款，10%质保</v>
          </cell>
          <cell r="Q935">
            <v>156.5615</v>
          </cell>
          <cell r="R935" t="str">
            <v>已完工</v>
          </cell>
          <cell r="S935" t="str">
            <v>是</v>
          </cell>
          <cell r="W935" t="str">
            <v>否</v>
          </cell>
          <cell r="Y935">
            <v>0.9</v>
          </cell>
          <cell r="Z935">
            <v>140.90535</v>
          </cell>
          <cell r="AA935">
            <v>140.90539999999999</v>
          </cell>
          <cell r="AB935">
            <v>0.90000031936331704</v>
          </cell>
          <cell r="AC935">
            <v>0</v>
          </cell>
        </row>
        <row r="936">
          <cell r="C936" t="str">
            <v>GH20210075-0</v>
          </cell>
          <cell r="D936" t="str">
            <v>CUK-U-R-TS58-21-030</v>
          </cell>
          <cell r="E936" t="str">
            <v>中冶赛迪集团英国分公司</v>
          </cell>
          <cell r="F936" t="str">
            <v>Tata Steel UK Limited</v>
          </cell>
          <cell r="G936" t="str">
            <v>英国TATA钢铁工作辊轴承座</v>
          </cell>
          <cell r="H936">
            <v>52.158700000000003</v>
          </cell>
          <cell r="I936">
            <v>0.25</v>
          </cell>
          <cell r="J936">
            <v>13.039675000000001</v>
          </cell>
          <cell r="K936" t="str">
            <v>文丽琴</v>
          </cell>
          <cell r="L936" t="str">
            <v>内部</v>
          </cell>
          <cell r="M936">
            <v>44386</v>
          </cell>
          <cell r="N936">
            <v>44386</v>
          </cell>
          <cell r="O936">
            <v>44576</v>
          </cell>
          <cell r="P936" t="str">
            <v>30%预付款，20%进度款，30%提货款，20%到货款</v>
          </cell>
          <cell r="R936" t="str">
            <v>已完工</v>
          </cell>
          <cell r="S936" t="str">
            <v>是</v>
          </cell>
          <cell r="W936" t="str">
            <v>否</v>
          </cell>
          <cell r="Y936">
            <v>0.3</v>
          </cell>
          <cell r="Z936">
            <v>15.64761</v>
          </cell>
          <cell r="AA936">
            <v>15.647600000000001</v>
          </cell>
          <cell r="AB936">
            <v>0.29999980827743</v>
          </cell>
          <cell r="AC936">
            <v>9.9999999996214194E-6</v>
          </cell>
        </row>
        <row r="937">
          <cell r="C937" t="str">
            <v>GH20210077-0</v>
          </cell>
          <cell r="D937" t="str">
            <v>CUK-U-R-TS59-21-031</v>
          </cell>
          <cell r="E937" t="str">
            <v>中冶赛迪集团英国分公司</v>
          </cell>
          <cell r="F937" t="str">
            <v>Tata Steel UK Limited</v>
          </cell>
          <cell r="G937" t="str">
            <v>TATA粗轧机工作辊轴承座</v>
          </cell>
          <cell r="H937">
            <v>80.81</v>
          </cell>
          <cell r="I937">
            <v>0.25</v>
          </cell>
          <cell r="J937">
            <v>20.202500000000001</v>
          </cell>
          <cell r="K937" t="str">
            <v>文丽琴</v>
          </cell>
          <cell r="L937" t="str">
            <v>内部</v>
          </cell>
          <cell r="M937">
            <v>44391</v>
          </cell>
          <cell r="N937">
            <v>44391</v>
          </cell>
          <cell r="O937">
            <v>44576</v>
          </cell>
          <cell r="P937" t="str">
            <v>30%预付款，20%进度款，30%提货款，20%到货款</v>
          </cell>
          <cell r="R937" t="str">
            <v>已完工</v>
          </cell>
          <cell r="S937" t="str">
            <v>是</v>
          </cell>
          <cell r="W937" t="str">
            <v>否</v>
          </cell>
          <cell r="Y937">
            <v>0.3</v>
          </cell>
          <cell r="Z937">
            <v>24.242999999999999</v>
          </cell>
          <cell r="AA937">
            <v>24.242999999999999</v>
          </cell>
          <cell r="AB937">
            <v>0.3</v>
          </cell>
          <cell r="AC937">
            <v>0</v>
          </cell>
        </row>
        <row r="938">
          <cell r="C938" t="str">
            <v>GH20200100-1</v>
          </cell>
          <cell r="D938" t="str">
            <v>00230142-ME-066-0</v>
          </cell>
          <cell r="E938" t="str">
            <v>中冶赛迪工程技术股份有限公司</v>
          </cell>
          <cell r="F938" t="str">
            <v>云南玉溪仙福钢铁有限公司</v>
          </cell>
          <cell r="G938" t="str">
            <v>云南仙福板坯连铸机改造项目-结晶振动装置备件</v>
          </cell>
          <cell r="H938">
            <v>28.317799999999998</v>
          </cell>
          <cell r="I938">
            <v>0.2</v>
          </cell>
          <cell r="J938">
            <v>5.6635600000000004</v>
          </cell>
          <cell r="K938" t="str">
            <v>文丽琴</v>
          </cell>
          <cell r="L938" t="str">
            <v>内部</v>
          </cell>
          <cell r="M938">
            <v>44365</v>
          </cell>
          <cell r="N938">
            <v>44365</v>
          </cell>
          <cell r="O938">
            <v>44459</v>
          </cell>
          <cell r="P938" t="str">
            <v>10%预付，20%进度，60%
到货，10%质保</v>
          </cell>
          <cell r="Q938">
            <v>28.317799999999998</v>
          </cell>
          <cell r="R938" t="str">
            <v>未完工</v>
          </cell>
          <cell r="S938" t="str">
            <v>是</v>
          </cell>
          <cell r="W938" t="str">
            <v>是</v>
          </cell>
          <cell r="Y938">
            <v>1</v>
          </cell>
          <cell r="Z938">
            <v>28.317799999999998</v>
          </cell>
          <cell r="AA938">
            <v>28.317799999999998</v>
          </cell>
          <cell r="AB938">
            <v>1</v>
          </cell>
          <cell r="AC938">
            <v>0</v>
          </cell>
        </row>
        <row r="939">
          <cell r="C939" t="str">
            <v>GH20210062-0</v>
          </cell>
          <cell r="D939" t="str">
            <v>CUK-U-R-TS53-21-019</v>
          </cell>
          <cell r="E939" t="str">
            <v>中冶赛迪集团英国分公司</v>
          </cell>
          <cell r="F939" t="str">
            <v>Tata Steel UK Limited</v>
          </cell>
          <cell r="G939" t="str">
            <v>英国公司热卷箱上矫直辊</v>
          </cell>
          <cell r="H939">
            <v>90</v>
          </cell>
          <cell r="I939">
            <v>0.25</v>
          </cell>
          <cell r="J939">
            <v>22.5</v>
          </cell>
          <cell r="K939" t="str">
            <v>文丽琴</v>
          </cell>
          <cell r="L939" t="str">
            <v>内部</v>
          </cell>
          <cell r="M939">
            <v>44343</v>
          </cell>
          <cell r="N939">
            <v>44343</v>
          </cell>
          <cell r="O939">
            <v>44530</v>
          </cell>
          <cell r="P939" t="str">
            <v>20%预付，30%进度，
40%发货，10%到货</v>
          </cell>
          <cell r="R939" t="str">
            <v>已完工</v>
          </cell>
          <cell r="S939" t="str">
            <v>是</v>
          </cell>
          <cell r="W939" t="str">
            <v>否</v>
          </cell>
          <cell r="Y939">
            <v>0.5</v>
          </cell>
          <cell r="Z939">
            <v>45</v>
          </cell>
          <cell r="AA939">
            <v>45</v>
          </cell>
          <cell r="AB939">
            <v>0.5</v>
          </cell>
          <cell r="AC939">
            <v>0</v>
          </cell>
        </row>
        <row r="940">
          <cell r="C940" t="str">
            <v>KJ20210001-1</v>
          </cell>
          <cell r="D940" t="str">
            <v>90270588-KJ-038-0</v>
          </cell>
          <cell r="E940" t="str">
            <v>中冶赛迪技术研究中心有限公司</v>
          </cell>
          <cell r="F940" t="str">
            <v>重庆钢铁（集团 ）有限责任公司</v>
          </cell>
          <cell r="G940" t="str">
            <v>重钢结晶器备件-振动台</v>
          </cell>
          <cell r="H940">
            <v>15.744999999999999</v>
          </cell>
          <cell r="I940">
            <v>0.03</v>
          </cell>
          <cell r="J940">
            <v>0.47234999999999999</v>
          </cell>
          <cell r="K940" t="str">
            <v>文丽琴</v>
          </cell>
          <cell r="L940" t="str">
            <v>内部</v>
          </cell>
          <cell r="M940">
            <v>44412</v>
          </cell>
          <cell r="N940">
            <v>44412</v>
          </cell>
          <cell r="O940">
            <v>44499</v>
          </cell>
          <cell r="P940" t="str">
            <v>30%预付，30%到货，30%调
试，10%质保</v>
          </cell>
          <cell r="Q940">
            <v>15.744999999999999</v>
          </cell>
          <cell r="R940" t="str">
            <v>已完工</v>
          </cell>
          <cell r="S940" t="str">
            <v>是</v>
          </cell>
          <cell r="W940" t="str">
            <v>否</v>
          </cell>
          <cell r="Y940">
            <v>0.9</v>
          </cell>
          <cell r="Z940">
            <v>14.170500000000001</v>
          </cell>
          <cell r="AA940">
            <v>14.170500000000001</v>
          </cell>
          <cell r="AB940">
            <v>0.9</v>
          </cell>
          <cell r="AC940">
            <v>0</v>
          </cell>
        </row>
        <row r="941">
          <cell r="C941" t="str">
            <v>GH20210036-0</v>
          </cell>
          <cell r="D941" t="str">
            <v>04090014-ME-016-0</v>
          </cell>
          <cell r="E941" t="str">
            <v>中冶赛迪工程技术股份有限公司</v>
          </cell>
          <cell r="F941" t="str">
            <v>石家庄钢铁有限责任公司</v>
          </cell>
          <cell r="G941" t="str">
            <v>石钢搬迁项目大棒设备备件</v>
          </cell>
          <cell r="H941">
            <v>700.5</v>
          </cell>
          <cell r="J941">
            <v>0</v>
          </cell>
          <cell r="K941" t="str">
            <v>文丽琴</v>
          </cell>
          <cell r="L941" t="str">
            <v>内部</v>
          </cell>
          <cell r="M941">
            <v>44428</v>
          </cell>
          <cell r="N941">
            <v>44428</v>
          </cell>
          <cell r="O941">
            <v>44469</v>
          </cell>
          <cell r="P941" t="str">
            <v>50%预付，20%发货，20%投
产，10%质保</v>
          </cell>
          <cell r="R941" t="str">
            <v>已完工</v>
          </cell>
          <cell r="S941" t="str">
            <v>是</v>
          </cell>
          <cell r="W941" t="str">
            <v>否</v>
          </cell>
          <cell r="Y941">
            <v>1</v>
          </cell>
          <cell r="Z941">
            <v>700.5</v>
          </cell>
          <cell r="AA941">
            <v>700.5</v>
          </cell>
          <cell r="AB941">
            <v>1</v>
          </cell>
          <cell r="AC941">
            <v>0</v>
          </cell>
        </row>
        <row r="942">
          <cell r="C942" t="str">
            <v>GH20210037-0</v>
          </cell>
          <cell r="D942" t="str">
            <v>04090015-ME-016-0</v>
          </cell>
          <cell r="E942" t="str">
            <v>中冶赛迪工程技术股份有限公司</v>
          </cell>
          <cell r="F942" t="str">
            <v>石家庄钢铁有限责任公司</v>
          </cell>
          <cell r="G942" t="str">
            <v>石钢搬迁项目高线设备备件</v>
          </cell>
          <cell r="H942">
            <v>349.5</v>
          </cell>
          <cell r="J942">
            <v>0</v>
          </cell>
          <cell r="K942" t="str">
            <v>文丽琴</v>
          </cell>
          <cell r="L942" t="str">
            <v>内部</v>
          </cell>
          <cell r="M942">
            <v>44428</v>
          </cell>
          <cell r="N942">
            <v>44428</v>
          </cell>
          <cell r="O942">
            <v>44469</v>
          </cell>
          <cell r="P942" t="str">
            <v>50%预付，20%发货，20%投
产，10%质保</v>
          </cell>
          <cell r="R942" t="str">
            <v>已完工</v>
          </cell>
          <cell r="S942" t="str">
            <v>是</v>
          </cell>
          <cell r="W942" t="str">
            <v>否</v>
          </cell>
          <cell r="Y942">
            <v>1</v>
          </cell>
          <cell r="Z942">
            <v>349.5</v>
          </cell>
          <cell r="AA942">
            <v>349.5</v>
          </cell>
          <cell r="AB942">
            <v>1</v>
          </cell>
          <cell r="AC942">
            <v>0</v>
          </cell>
        </row>
        <row r="943">
          <cell r="C943" t="str">
            <v>GH20210094-0</v>
          </cell>
          <cell r="D943" t="str">
            <v>02680025-ME-001-0</v>
          </cell>
          <cell r="E943" t="str">
            <v>中冶赛迪工程技术股份有限公司</v>
          </cell>
          <cell r="F943" t="str">
            <v>衡阳华菱连轧管有限公司</v>
          </cell>
          <cell r="G943" t="str">
            <v>衡钢219机组限动改造设备</v>
          </cell>
          <cell r="H943">
            <v>507.99149999999997</v>
          </cell>
          <cell r="J943">
            <v>0</v>
          </cell>
          <cell r="K943" t="str">
            <v>文丽琴</v>
          </cell>
          <cell r="L943" t="str">
            <v>内部</v>
          </cell>
          <cell r="M943">
            <v>44441</v>
          </cell>
          <cell r="N943">
            <v>44441</v>
          </cell>
          <cell r="O943">
            <v>44571</v>
          </cell>
          <cell r="P943" t="str">
            <v>30%预付，30%发货，30%
调试，10%质保</v>
          </cell>
          <cell r="Q943">
            <v>507.99149999999997</v>
          </cell>
          <cell r="R943" t="str">
            <v>已完工</v>
          </cell>
          <cell r="S943" t="str">
            <v>是</v>
          </cell>
          <cell r="W943" t="str">
            <v>否</v>
          </cell>
          <cell r="Y943">
            <v>0.9</v>
          </cell>
          <cell r="Z943">
            <v>457.19234999999998</v>
          </cell>
          <cell r="AA943">
            <v>457.2</v>
          </cell>
          <cell r="AB943">
            <v>0.90001505930709502</v>
          </cell>
          <cell r="AC943">
            <v>-7.65000000001237E-3</v>
          </cell>
        </row>
        <row r="944">
          <cell r="C944" t="str">
            <v>GH20210067-0</v>
          </cell>
          <cell r="D944" t="str">
            <v>77380001-ME-043-0</v>
          </cell>
          <cell r="E944" t="str">
            <v>中冶赛迪工程技术股份有限公司</v>
          </cell>
          <cell r="F944" t="str">
            <v>宁夏申银炼钢有限公司</v>
          </cell>
          <cell r="G944" t="str">
            <v>宁夏申银扁坯连铸-结晶器振动装置</v>
          </cell>
          <cell r="H944">
            <v>118.7178</v>
          </cell>
          <cell r="I944">
            <v>0.16</v>
          </cell>
          <cell r="J944">
            <v>18.994848000000001</v>
          </cell>
          <cell r="K944" t="str">
            <v>文丽琴</v>
          </cell>
          <cell r="L944" t="str">
            <v>内部</v>
          </cell>
          <cell r="M944">
            <v>44439</v>
          </cell>
          <cell r="N944">
            <v>44439</v>
          </cell>
          <cell r="O944">
            <v>44454</v>
          </cell>
          <cell r="P944" t="str">
            <v>50%预付，20%发货，20%投调试，10%质保</v>
          </cell>
          <cell r="Q944">
            <v>118.7178</v>
          </cell>
          <cell r="R944" t="str">
            <v>已完工</v>
          </cell>
          <cell r="S944" t="str">
            <v>是</v>
          </cell>
          <cell r="W944" t="str">
            <v>否</v>
          </cell>
          <cell r="Y944">
            <v>0.9</v>
          </cell>
          <cell r="Z944">
            <v>106.84602</v>
          </cell>
          <cell r="AA944">
            <v>105</v>
          </cell>
          <cell r="AB944">
            <v>0.88445035201124</v>
          </cell>
          <cell r="AC944">
            <v>1.84602</v>
          </cell>
        </row>
        <row r="945">
          <cell r="C945" t="str">
            <v>KJ20210042-0</v>
          </cell>
          <cell r="D945" t="str">
            <v>90270567-KJ-003-0</v>
          </cell>
          <cell r="E945" t="str">
            <v>中冶赛迪技术研究中心有限公司</v>
          </cell>
          <cell r="F945" t="str">
            <v>中冶赛迪技术研究中心有限公司</v>
          </cell>
          <cell r="G945" t="str">
            <v>科研-四辊减径机设备试制技术委托开发</v>
          </cell>
          <cell r="H945">
            <v>19.78</v>
          </cell>
          <cell r="I945">
            <v>0.12790000000000001</v>
          </cell>
          <cell r="J945">
            <v>2.5298620000000001</v>
          </cell>
          <cell r="K945" t="str">
            <v>文丽琴</v>
          </cell>
          <cell r="L945" t="str">
            <v>内部</v>
          </cell>
          <cell r="M945">
            <v>44435</v>
          </cell>
          <cell r="N945">
            <v>44435</v>
          </cell>
          <cell r="O945">
            <v>44530</v>
          </cell>
          <cell r="P945" t="str">
            <v>50%预付，50%验收</v>
          </cell>
          <cell r="Q945">
            <v>19.78</v>
          </cell>
          <cell r="R945" t="str">
            <v>已完工</v>
          </cell>
          <cell r="S945" t="str">
            <v>是</v>
          </cell>
          <cell r="W945" t="str">
            <v>否</v>
          </cell>
          <cell r="Y945">
            <v>1</v>
          </cell>
          <cell r="Z945">
            <v>19.78</v>
          </cell>
          <cell r="AA945">
            <v>19.78</v>
          </cell>
          <cell r="AB945">
            <v>1</v>
          </cell>
          <cell r="AC945">
            <v>0</v>
          </cell>
        </row>
        <row r="946">
          <cell r="C946" t="str">
            <v>CP20210198-0</v>
          </cell>
          <cell r="D946" t="str">
            <v>77980001-ME-004-0</v>
          </cell>
          <cell r="E946" t="str">
            <v>重庆赛迪热工环保工程技术有限公司</v>
          </cell>
          <cell r="F946" t="str">
            <v>秦皇岛首钢机械有限公司</v>
          </cell>
          <cell r="G946" t="str">
            <v>首钢京唐转底炉螺旋备件项目-链篦机21193</v>
          </cell>
          <cell r="H946">
            <v>29.086200000000002</v>
          </cell>
          <cell r="I946">
            <v>0.4914</v>
          </cell>
          <cell r="J946">
            <v>14.29295868</v>
          </cell>
          <cell r="K946" t="str">
            <v>文丽琴</v>
          </cell>
          <cell r="L946" t="str">
            <v>内部</v>
          </cell>
          <cell r="M946">
            <v>44453</v>
          </cell>
          <cell r="N946">
            <v>44453</v>
          </cell>
          <cell r="O946">
            <v>44550</v>
          </cell>
          <cell r="P946" t="str">
            <v>30%预付，60%到货，10%
质保</v>
          </cell>
          <cell r="Q946">
            <v>29.086200000000002</v>
          </cell>
          <cell r="R946" t="str">
            <v>已完工</v>
          </cell>
          <cell r="S946" t="str">
            <v>是</v>
          </cell>
          <cell r="W946" t="str">
            <v>否</v>
          </cell>
          <cell r="Y946">
            <v>0.9</v>
          </cell>
          <cell r="Z946">
            <v>26.177579999999999</v>
          </cell>
          <cell r="AA946">
            <v>26.177579999999999</v>
          </cell>
          <cell r="AB946">
            <v>0.9</v>
          </cell>
          <cell r="AC946">
            <v>0</v>
          </cell>
        </row>
        <row r="947">
          <cell r="C947" t="str">
            <v>GH20210027-0</v>
          </cell>
          <cell r="D947" t="str">
            <v>67640066-ME-002-0
67640066-ME-003-0</v>
          </cell>
          <cell r="E947" t="str">
            <v>中冶赛迪工程技术股份有限公司</v>
          </cell>
          <cell r="F947" t="str">
            <v>中天钢铁集团（南通）有限公司</v>
          </cell>
          <cell r="G947" t="str">
            <v>中天精品钢轧钢项目</v>
          </cell>
          <cell r="H947">
            <v>22784.974900000001</v>
          </cell>
          <cell r="I947">
            <v>0</v>
          </cell>
          <cell r="J947">
            <v>0</v>
          </cell>
          <cell r="K947" t="str">
            <v>文丽琴</v>
          </cell>
          <cell r="L947" t="str">
            <v>内部</v>
          </cell>
          <cell r="M947">
            <v>44428</v>
          </cell>
          <cell r="N947">
            <v>44428</v>
          </cell>
          <cell r="O947">
            <v>44561</v>
          </cell>
          <cell r="P947" t="str">
            <v>50%预付，20%发货，20%投
产，10%质保</v>
          </cell>
          <cell r="R947" t="str">
            <v>已完工</v>
          </cell>
          <cell r="S947" t="str">
            <v>是</v>
          </cell>
          <cell r="W947" t="str">
            <v>否</v>
          </cell>
          <cell r="Y947">
            <v>0.8</v>
          </cell>
          <cell r="Z947">
            <v>18227.979920000002</v>
          </cell>
          <cell r="AA947">
            <v>17837.600525000002</v>
          </cell>
          <cell r="AB947">
            <v>0.78286680601083303</v>
          </cell>
          <cell r="AC947">
            <v>390.37939499999601</v>
          </cell>
        </row>
        <row r="948">
          <cell r="C948" t="str">
            <v>GH20210081-0</v>
          </cell>
          <cell r="D948" t="str">
            <v>02900308-ME-033-0</v>
          </cell>
          <cell r="E948" t="str">
            <v>中冶赛迪上海工程技术有限公司</v>
          </cell>
          <cell r="F948" t="str">
            <v>上海梅山钢铁股份有限公司</v>
          </cell>
          <cell r="G948" t="str">
            <v>梅钢-结晶器振动装置</v>
          </cell>
          <cell r="H948">
            <v>130.44268</v>
          </cell>
          <cell r="J948">
            <v>0</v>
          </cell>
          <cell r="K948" t="str">
            <v>文丽琴</v>
          </cell>
          <cell r="L948" t="str">
            <v>内部</v>
          </cell>
          <cell r="M948">
            <v>44467</v>
          </cell>
          <cell r="N948">
            <v>44467</v>
          </cell>
          <cell r="O948">
            <v>44540</v>
          </cell>
          <cell r="P948" t="str">
            <v>50%预付，20%发货，20%调试，10%质保</v>
          </cell>
          <cell r="Q948">
            <v>130.44268</v>
          </cell>
          <cell r="R948" t="str">
            <v>已完工</v>
          </cell>
          <cell r="S948" t="str">
            <v>是</v>
          </cell>
          <cell r="W948" t="str">
            <v>否</v>
          </cell>
          <cell r="Y948">
            <v>0.9</v>
          </cell>
          <cell r="Z948">
            <v>117.39841199999999</v>
          </cell>
          <cell r="AA948">
            <v>117.39841199999999</v>
          </cell>
          <cell r="AB948">
            <v>0.9</v>
          </cell>
          <cell r="AC948">
            <v>0</v>
          </cell>
        </row>
        <row r="949">
          <cell r="C949" t="str">
            <v>GH20210089-0</v>
          </cell>
          <cell r="D949" t="str">
            <v>02900308-ME-033-0</v>
          </cell>
          <cell r="E949" t="str">
            <v>中冶赛迪上海工程技术有限公司</v>
          </cell>
          <cell r="F949" t="str">
            <v>上海梅山钢铁股份有限公司</v>
          </cell>
          <cell r="G949" t="str">
            <v>梅钢大包回转台叉臂</v>
          </cell>
          <cell r="H949">
            <v>142.33931999999999</v>
          </cell>
          <cell r="J949">
            <v>0</v>
          </cell>
          <cell r="K949" t="str">
            <v>文丽琴</v>
          </cell>
          <cell r="L949" t="str">
            <v>内部</v>
          </cell>
          <cell r="M949">
            <v>44467</v>
          </cell>
          <cell r="N949">
            <v>44467</v>
          </cell>
          <cell r="O949">
            <v>44540</v>
          </cell>
          <cell r="P949" t="str">
            <v>50%预付，20%发货，20%调试，10%质保</v>
          </cell>
          <cell r="Q949">
            <v>142.33931999999999</v>
          </cell>
          <cell r="R949" t="str">
            <v>已完工</v>
          </cell>
          <cell r="S949" t="str">
            <v>是</v>
          </cell>
          <cell r="W949" t="str">
            <v>否</v>
          </cell>
          <cell r="Y949">
            <v>0.9</v>
          </cell>
          <cell r="Z949">
            <v>128.105388</v>
          </cell>
          <cell r="AA949">
            <v>128.105388</v>
          </cell>
          <cell r="AB949">
            <v>0.9</v>
          </cell>
          <cell r="AC949">
            <v>0</v>
          </cell>
        </row>
        <row r="950">
          <cell r="C950" t="str">
            <v>FW20210037-0</v>
          </cell>
          <cell r="D950" t="str">
            <v>90270599KJ0480</v>
          </cell>
          <cell r="E950" t="str">
            <v>中冶赛迪技术研究中心有限公司</v>
          </cell>
          <cell r="F950" t="str">
            <v>中冶赛迪技术研究中心有限公司</v>
          </cell>
          <cell r="G950" t="str">
            <v>2020年赛重实验平台运维服务</v>
          </cell>
          <cell r="H950">
            <v>29</v>
          </cell>
          <cell r="J950">
            <v>0</v>
          </cell>
          <cell r="K950" t="str">
            <v>文丽琴</v>
          </cell>
          <cell r="L950" t="str">
            <v>内部</v>
          </cell>
          <cell r="M950">
            <v>44465</v>
          </cell>
          <cell r="N950">
            <v>44465</v>
          </cell>
          <cell r="O950">
            <v>44561</v>
          </cell>
          <cell r="P950" t="str">
            <v>50%预付，50%验收</v>
          </cell>
          <cell r="Q950">
            <v>29</v>
          </cell>
          <cell r="R950" t="str">
            <v>未完工</v>
          </cell>
          <cell r="S950" t="str">
            <v>是</v>
          </cell>
          <cell r="W950" t="str">
            <v>否</v>
          </cell>
          <cell r="Y950">
            <v>1</v>
          </cell>
          <cell r="Z950">
            <v>29</v>
          </cell>
          <cell r="AA950">
            <v>29</v>
          </cell>
          <cell r="AB950">
            <v>1</v>
          </cell>
          <cell r="AC950">
            <v>0</v>
          </cell>
        </row>
        <row r="951">
          <cell r="C951" t="str">
            <v>GH20210066-0</v>
          </cell>
          <cell r="D951" t="str">
            <v>75410002-ME-023-0</v>
          </cell>
          <cell r="E951" t="str">
            <v>中冶赛迪工程技术股份有限公司</v>
          </cell>
          <cell r="F951" t="str">
            <v>大冶市新冶特钢有限责任公司</v>
          </cell>
          <cell r="G951" t="str">
            <v>新冶钢3号方圆坯-结晶器振动装置</v>
          </cell>
          <cell r="H951">
            <v>43.165999999999997</v>
          </cell>
          <cell r="J951">
            <v>0</v>
          </cell>
          <cell r="K951" t="str">
            <v>文丽琴</v>
          </cell>
          <cell r="L951" t="str">
            <v>内部</v>
          </cell>
          <cell r="M951">
            <v>44481</v>
          </cell>
          <cell r="N951">
            <v>44481</v>
          </cell>
          <cell r="O951">
            <v>44484</v>
          </cell>
          <cell r="P951" t="str">
            <v>50%预付，20%发货，20%
调试，10%质保</v>
          </cell>
          <cell r="Q951">
            <v>43.165999999999997</v>
          </cell>
          <cell r="R951" t="str">
            <v>已完工</v>
          </cell>
          <cell r="S951" t="str">
            <v>是</v>
          </cell>
          <cell r="W951" t="str">
            <v>否</v>
          </cell>
          <cell r="Y951">
            <v>0.7</v>
          </cell>
          <cell r="Z951">
            <v>30.216200000000001</v>
          </cell>
          <cell r="AA951">
            <v>30</v>
          </cell>
          <cell r="AB951">
            <v>0.69499142843904904</v>
          </cell>
          <cell r="AC951">
            <v>0.21619999999999701</v>
          </cell>
        </row>
        <row r="952">
          <cell r="C952" t="str">
            <v>GH20210080-0</v>
          </cell>
          <cell r="D952" t="str">
            <v>77600002-ME-004-0</v>
          </cell>
          <cell r="E952" t="str">
            <v>中冶赛迪工程技术股份有限公司</v>
          </cell>
          <cell r="F952" t="str">
            <v>内蒙古(奈曼)经安有色金属材料有限公司</v>
          </cell>
          <cell r="G952" t="str">
            <v>内蒙古(奈曼)-结晶器振动装置</v>
          </cell>
          <cell r="H952">
            <v>172.24590000000001</v>
          </cell>
          <cell r="I952">
            <v>0.22</v>
          </cell>
          <cell r="J952">
            <v>37.894098</v>
          </cell>
          <cell r="K952" t="str">
            <v>文丽琴</v>
          </cell>
          <cell r="L952" t="str">
            <v>内部</v>
          </cell>
          <cell r="M952">
            <v>44504</v>
          </cell>
          <cell r="N952">
            <v>44504</v>
          </cell>
          <cell r="O952">
            <v>44635</v>
          </cell>
          <cell r="P952" t="str">
            <v>50%预付，20%发货，20%调试，10%质保</v>
          </cell>
          <cell r="Q952">
            <v>172.24590000000001</v>
          </cell>
          <cell r="R952" t="str">
            <v>已完工</v>
          </cell>
          <cell r="S952" t="str">
            <v>是</v>
          </cell>
          <cell r="W952" t="str">
            <v>否</v>
          </cell>
          <cell r="Y952">
            <v>0.7</v>
          </cell>
          <cell r="Z952">
            <v>120.57213</v>
          </cell>
          <cell r="AA952">
            <v>120</v>
          </cell>
          <cell r="AB952">
            <v>0.69667841150355403</v>
          </cell>
          <cell r="AC952">
            <v>0.57213000000000103</v>
          </cell>
        </row>
        <row r="953">
          <cell r="C953" t="str">
            <v>GH20210081-1</v>
          </cell>
          <cell r="D953" t="str">
            <v>02900308-ME-058-0</v>
          </cell>
          <cell r="E953" t="str">
            <v>中冶赛迪上海工程技术有限公司</v>
          </cell>
          <cell r="F953" t="str">
            <v>上海梅山钢铁股份有限公司</v>
          </cell>
          <cell r="G953" t="str">
            <v>梅钢结晶器振动装置备件</v>
          </cell>
          <cell r="H953">
            <v>83.701359999999994</v>
          </cell>
          <cell r="I953">
            <v>0.32469999999999999</v>
          </cell>
          <cell r="J953">
            <v>27.177831592</v>
          </cell>
          <cell r="K953" t="str">
            <v>文丽琴</v>
          </cell>
          <cell r="L953" t="str">
            <v>内部</v>
          </cell>
          <cell r="M953">
            <v>44517</v>
          </cell>
          <cell r="N953">
            <v>44517</v>
          </cell>
          <cell r="O953">
            <v>44581</v>
          </cell>
          <cell r="P953" t="str">
            <v>50%预付，20%发货，20%调试，10%质保</v>
          </cell>
          <cell r="Q953">
            <v>83.701359999999994</v>
          </cell>
          <cell r="R953" t="str">
            <v>已完工</v>
          </cell>
          <cell r="S953" t="str">
            <v>是</v>
          </cell>
          <cell r="W953" t="str">
            <v>否</v>
          </cell>
          <cell r="Y953">
            <v>0.9</v>
          </cell>
          <cell r="Z953">
            <v>75.331224000000006</v>
          </cell>
          <cell r="AA953">
            <v>75.331224000000006</v>
          </cell>
          <cell r="AB953">
            <v>0.9</v>
          </cell>
          <cell r="AC953">
            <v>0</v>
          </cell>
        </row>
        <row r="954">
          <cell r="C954" t="str">
            <v>GH20210087-0</v>
          </cell>
          <cell r="D954" t="str">
            <v>03270326-ME-001-0</v>
          </cell>
          <cell r="E954" t="str">
            <v>中冶赛迪工程技术股份有限公司</v>
          </cell>
          <cell r="F954" t="str">
            <v>新疆八一钢铁股份有限公司</v>
          </cell>
          <cell r="G954" t="str">
            <v>八钢150t转炉吊挂系统</v>
          </cell>
          <cell r="H954">
            <v>210</v>
          </cell>
          <cell r="I954">
            <v>0.22</v>
          </cell>
          <cell r="J954">
            <v>46.2</v>
          </cell>
          <cell r="K954" t="str">
            <v>文丽琴</v>
          </cell>
          <cell r="L954" t="str">
            <v>内部</v>
          </cell>
          <cell r="M954">
            <v>44517</v>
          </cell>
          <cell r="N954">
            <v>44517</v>
          </cell>
          <cell r="O954">
            <v>44550</v>
          </cell>
          <cell r="P954" t="str">
            <v>50%预付，20%发货，20%调试，10%质保</v>
          </cell>
          <cell r="Q954">
            <v>210</v>
          </cell>
          <cell r="R954" t="str">
            <v>已完工</v>
          </cell>
          <cell r="S954" t="str">
            <v>是</v>
          </cell>
          <cell r="W954" t="str">
            <v>否</v>
          </cell>
          <cell r="Y954">
            <v>0.9</v>
          </cell>
          <cell r="Z954">
            <v>189</v>
          </cell>
          <cell r="AA954">
            <v>189</v>
          </cell>
          <cell r="AB954">
            <v>0.9</v>
          </cell>
          <cell r="AC954">
            <v>0</v>
          </cell>
        </row>
        <row r="955">
          <cell r="C955" t="str">
            <v>GH20210121-0</v>
          </cell>
          <cell r="D955" t="str">
            <v>CUK-C-C-ST01-21-045</v>
          </cell>
          <cell r="E955" t="str">
            <v>中冶赛迪集团英国分公司(CISDI UK Ltd.)</v>
          </cell>
          <cell r="F955" t="str">
            <v>中冶赛迪集团英国分公司(CISDI UK Ltd.)</v>
          </cell>
          <cell r="G955" t="str">
            <v>英国公司Stelco轴承座</v>
          </cell>
          <cell r="H955">
            <v>17.127800000000001</v>
          </cell>
          <cell r="J955">
            <v>0</v>
          </cell>
          <cell r="K955" t="str">
            <v>文丽琴</v>
          </cell>
          <cell r="L955" t="str">
            <v>内部</v>
          </cell>
          <cell r="M955">
            <v>44502</v>
          </cell>
          <cell r="N955">
            <v>44502</v>
          </cell>
          <cell r="O955">
            <v>44592</v>
          </cell>
          <cell r="P955" t="str">
            <v>100%发货</v>
          </cell>
          <cell r="R955" t="str">
            <v>已完工</v>
          </cell>
          <cell r="S955" t="str">
            <v>是</v>
          </cell>
          <cell r="W955" t="str">
            <v>否</v>
          </cell>
          <cell r="Y955">
            <v>1</v>
          </cell>
          <cell r="Z955">
            <v>17.127800000000001</v>
          </cell>
          <cell r="AA955">
            <v>0</v>
          </cell>
          <cell r="AB955">
            <v>0</v>
          </cell>
          <cell r="AC955">
            <v>17.127800000000001</v>
          </cell>
        </row>
        <row r="956">
          <cell r="C956" t="str">
            <v>GH20200012-1</v>
          </cell>
          <cell r="D956" t="str">
            <v>12240077-ME-015-1</v>
          </cell>
          <cell r="E956" t="str">
            <v>中冶赛迪工程技术股份有限公司</v>
          </cell>
          <cell r="F956" t="str">
            <v>宝钢德盛不锈钢有限公司</v>
          </cell>
          <cell r="G956" t="str">
            <v>宝钢德盛高炉非标设备补充供货</v>
          </cell>
          <cell r="H956">
            <v>11.815</v>
          </cell>
          <cell r="J956">
            <v>0</v>
          </cell>
          <cell r="K956" t="str">
            <v>文丽琴</v>
          </cell>
          <cell r="L956" t="str">
            <v>内部</v>
          </cell>
          <cell r="M956">
            <v>44505</v>
          </cell>
          <cell r="N956">
            <v>44505</v>
          </cell>
          <cell r="O956">
            <v>44510</v>
          </cell>
          <cell r="P956" t="str">
            <v>70%到货，20%投产，10%质保</v>
          </cell>
          <cell r="Q956">
            <v>11.815</v>
          </cell>
          <cell r="R956" t="str">
            <v>未完工</v>
          </cell>
          <cell r="S956" t="str">
            <v>是</v>
          </cell>
          <cell r="W956" t="str">
            <v>否</v>
          </cell>
          <cell r="Y956">
            <v>1</v>
          </cell>
          <cell r="Z956">
            <v>11.815</v>
          </cell>
          <cell r="AA956">
            <v>11.815</v>
          </cell>
          <cell r="AB956">
            <v>1</v>
          </cell>
          <cell r="AC956">
            <v>0</v>
          </cell>
        </row>
        <row r="957">
          <cell r="C957" t="str">
            <v>GH20220002-0</v>
          </cell>
          <cell r="D957" t="str">
            <v>29600076-ME-020-0</v>
          </cell>
          <cell r="E957" t="str">
            <v>中冶赛迪工程技术股份有限公司</v>
          </cell>
          <cell r="F957" t="str">
            <v>广西盛隆冶金有限公司</v>
          </cell>
          <cell r="G957" t="str">
            <v>广西盛隆二阶段板坯连铸EPC连铸项目-大包回转台</v>
          </cell>
          <cell r="H957">
            <v>729.99130000000002</v>
          </cell>
          <cell r="I957">
            <v>-1.3899999999999999E-2</v>
          </cell>
          <cell r="J957">
            <v>-10.146879070000001</v>
          </cell>
          <cell r="K957" t="str">
            <v>文丽琴</v>
          </cell>
          <cell r="L957" t="str">
            <v>内部</v>
          </cell>
          <cell r="M957">
            <v>44524</v>
          </cell>
          <cell r="N957">
            <v>44524</v>
          </cell>
          <cell r="O957">
            <v>44788</v>
          </cell>
          <cell r="P957" t="str">
            <v>30%预付，20%进度，20%到
货，20%调试，10%质保</v>
          </cell>
          <cell r="R957" t="str">
            <v>已完工</v>
          </cell>
          <cell r="S957" t="str">
            <v>是</v>
          </cell>
          <cell r="W957" t="str">
            <v>否</v>
          </cell>
          <cell r="Y957">
            <v>0.7</v>
          </cell>
          <cell r="Z957">
            <v>510.99391000000003</v>
          </cell>
          <cell r="AA957">
            <v>511</v>
          </cell>
          <cell r="AB957">
            <v>0.70000834256517896</v>
          </cell>
          <cell r="AC957">
            <v>-6.0900000000287903E-3</v>
          </cell>
        </row>
        <row r="958">
          <cell r="C958" t="str">
            <v>GH20220001-0</v>
          </cell>
          <cell r="D958" t="str">
            <v>55250088-ME-053-0</v>
          </cell>
          <cell r="E958" t="str">
            <v>中冶赛迪工程技术股份有限公司</v>
          </cell>
          <cell r="F958" t="str">
            <v>河北太行钢铁集团有限公司</v>
          </cell>
          <cell r="G958" t="str">
            <v>河北太行二期高炉摆动溜槽及探尺</v>
          </cell>
          <cell r="H958">
            <v>101</v>
          </cell>
          <cell r="I958">
            <v>0.3695</v>
          </cell>
          <cell r="J958">
            <v>37.319499999999998</v>
          </cell>
          <cell r="K958" t="str">
            <v>文丽琴</v>
          </cell>
          <cell r="L958" t="str">
            <v>内部</v>
          </cell>
          <cell r="M958">
            <v>44543</v>
          </cell>
          <cell r="N958">
            <v>44543</v>
          </cell>
          <cell r="O958">
            <v>44681</v>
          </cell>
          <cell r="P958" t="str">
            <v>50%预付，20%进度，20%调试，10%质保</v>
          </cell>
          <cell r="R958" t="str">
            <v>未完工</v>
          </cell>
          <cell r="S958" t="str">
            <v>否</v>
          </cell>
          <cell r="W958" t="str">
            <v>否</v>
          </cell>
          <cell r="Y958">
            <v>0.7</v>
          </cell>
          <cell r="Z958">
            <v>70.7</v>
          </cell>
          <cell r="AA958">
            <v>70.7</v>
          </cell>
          <cell r="AB958">
            <v>0.7</v>
          </cell>
          <cell r="AC958">
            <v>0</v>
          </cell>
        </row>
        <row r="959">
          <cell r="C959" t="str">
            <v>GH20210109-0</v>
          </cell>
          <cell r="D959" t="str">
            <v>65230005-ME-021-0
65230005-ME-071-0</v>
          </cell>
          <cell r="E959" t="str">
            <v>中冶赛迪工程技术股份有限公司</v>
          </cell>
          <cell r="F959" t="str">
            <v>安徽首矿大昌金属材料有限公司</v>
          </cell>
          <cell r="G959" t="str">
            <v>六安2300mm板坯连铸EPC项目-扇形段</v>
          </cell>
          <cell r="H959">
            <v>2423.6691999999998</v>
          </cell>
          <cell r="I959">
            <v>1.7000000000000001E-2</v>
          </cell>
          <cell r="J959">
            <v>41.202376399999999</v>
          </cell>
          <cell r="K959" t="str">
            <v>文丽琴</v>
          </cell>
          <cell r="L959" t="str">
            <v>内部</v>
          </cell>
          <cell r="M959">
            <v>44519</v>
          </cell>
          <cell r="N959">
            <v>44519</v>
          </cell>
          <cell r="O959">
            <v>44648</v>
          </cell>
          <cell r="P959" t="str">
            <v>30%预付，20%进度，20%发
货，20%调试，10%质保</v>
          </cell>
          <cell r="R959" t="str">
            <v>已完工</v>
          </cell>
          <cell r="S959" t="str">
            <v>是</v>
          </cell>
          <cell r="W959" t="str">
            <v>否</v>
          </cell>
          <cell r="Y959">
            <v>0.9</v>
          </cell>
          <cell r="Z959">
            <v>2181.3022799999999</v>
          </cell>
          <cell r="AA959">
            <v>1830</v>
          </cell>
          <cell r="AB959">
            <v>0.75505353618389803</v>
          </cell>
          <cell r="AC959">
            <v>351.30228</v>
          </cell>
        </row>
        <row r="960">
          <cell r="C960" t="str">
            <v>GH20210123-0</v>
          </cell>
          <cell r="D960" t="str">
            <v>29600076-ME-023-0</v>
          </cell>
          <cell r="E960" t="str">
            <v>中冶赛迪工程技术股份有限公司</v>
          </cell>
          <cell r="F960" t="str">
            <v>广西盛隆冶金有限公司</v>
          </cell>
          <cell r="G960" t="str">
            <v>广西盛隆二阶段板坯连铸扇形段及结晶振动装置</v>
          </cell>
          <cell r="H960">
            <v>3983.5324999999998</v>
          </cell>
          <cell r="I960">
            <v>1.2999999999999999E-2</v>
          </cell>
          <cell r="J960">
            <v>51.785922499999998</v>
          </cell>
          <cell r="K960" t="str">
            <v>文丽琴</v>
          </cell>
          <cell r="L960" t="str">
            <v>内部</v>
          </cell>
          <cell r="M960">
            <v>44520</v>
          </cell>
          <cell r="N960">
            <v>44520</v>
          </cell>
          <cell r="O960">
            <v>44788</v>
          </cell>
          <cell r="P960" t="str">
            <v>30%预付，20%进度，20%到
货，20%调试，10%质保</v>
          </cell>
          <cell r="R960" t="str">
            <v>部分完工</v>
          </cell>
          <cell r="S960" t="str">
            <v>部分发货</v>
          </cell>
          <cell r="W960" t="str">
            <v>否</v>
          </cell>
          <cell r="Y960">
            <v>0.8</v>
          </cell>
          <cell r="Z960">
            <v>3186.826</v>
          </cell>
          <cell r="AA960">
            <v>3187</v>
          </cell>
          <cell r="AB960">
            <v>0.80004367982437696</v>
          </cell>
          <cell r="AC960">
            <v>-0.17399999999997801</v>
          </cell>
        </row>
        <row r="961">
          <cell r="C961" t="str">
            <v>GH20220012-0</v>
          </cell>
          <cell r="D961" t="str">
            <v>00010306-ME-028-0</v>
          </cell>
          <cell r="E961" t="str">
            <v>中冶赛迪工程技术股份有限公司</v>
          </cell>
          <cell r="F961" t="str">
            <v>攀钢集团攀枝花钢钒有限公司</v>
          </cell>
          <cell r="G961" t="str">
            <v>攀钢1450飞剪热轧改造成套项目-飞剪</v>
          </cell>
          <cell r="H961">
            <v>836.67</v>
          </cell>
          <cell r="I961">
            <v>0.1</v>
          </cell>
          <cell r="J961">
            <v>83.667000000000002</v>
          </cell>
          <cell r="K961" t="str">
            <v>文丽琴</v>
          </cell>
          <cell r="L961" t="str">
            <v>内部</v>
          </cell>
          <cell r="M961">
            <v>44585</v>
          </cell>
          <cell r="N961">
            <v>44585</v>
          </cell>
          <cell r="O961">
            <v>44772</v>
          </cell>
          <cell r="P961" t="str">
            <v>50%预付，20%进度，20%调试，10%质保</v>
          </cell>
          <cell r="Q961">
            <v>836.67</v>
          </cell>
          <cell r="R961" t="str">
            <v>已完工</v>
          </cell>
          <cell r="S961" t="str">
            <v>是</v>
          </cell>
          <cell r="W961" t="str">
            <v>否</v>
          </cell>
          <cell r="Y961">
            <v>0.7</v>
          </cell>
          <cell r="Z961">
            <v>585.66899999999998</v>
          </cell>
          <cell r="AA961">
            <v>418.33499999999998</v>
          </cell>
          <cell r="AB961">
            <v>0.5</v>
          </cell>
          <cell r="AC961">
            <v>167.334</v>
          </cell>
        </row>
        <row r="962">
          <cell r="C962" t="str">
            <v>KJ20210070-0</v>
          </cell>
          <cell r="D962" t="str">
            <v>90150571-KJ-010-0</v>
          </cell>
          <cell r="E962" t="str">
            <v>中冶赛迪工程技术股份有限公司</v>
          </cell>
          <cell r="F962" t="str">
            <v>中冶赛迪工程技术股份有限公司</v>
          </cell>
          <cell r="G962" t="str">
            <v>合川平台10td畜禽粪污资源化处置项目-好氧发酵器回转双驱动改造</v>
          </cell>
          <cell r="H962">
            <v>61.14</v>
          </cell>
          <cell r="I962">
            <v>0.35</v>
          </cell>
          <cell r="J962">
            <v>21.399000000000001</v>
          </cell>
          <cell r="K962" t="str">
            <v>文丽琴</v>
          </cell>
          <cell r="L962" t="str">
            <v>内部</v>
          </cell>
          <cell r="M962">
            <v>44589</v>
          </cell>
          <cell r="N962">
            <v>44589</v>
          </cell>
          <cell r="O962">
            <v>44635</v>
          </cell>
          <cell r="P962" t="str">
            <v>50%预付，40%到货，10%质保</v>
          </cell>
          <cell r="Q962">
            <v>61.14</v>
          </cell>
          <cell r="R962" t="str">
            <v>已完工</v>
          </cell>
          <cell r="S962" t="str">
            <v>是</v>
          </cell>
          <cell r="W962" t="str">
            <v>否</v>
          </cell>
          <cell r="Y962">
            <v>0.9</v>
          </cell>
          <cell r="Z962">
            <v>55.026000000000003</v>
          </cell>
          <cell r="AA962">
            <v>55.026000000000003</v>
          </cell>
          <cell r="AB962">
            <v>0.9</v>
          </cell>
          <cell r="AC962">
            <v>0</v>
          </cell>
        </row>
        <row r="963">
          <cell r="C963" t="str">
            <v>KJ20220004-0</v>
          </cell>
          <cell r="D963" t="str">
            <v>90150708-KJ-001-0</v>
          </cell>
          <cell r="E963" t="str">
            <v>中冶赛迪工程技术股份有限公司</v>
          </cell>
          <cell r="F963" t="str">
            <v>中冶赛迪工程技术股份有限公司</v>
          </cell>
          <cell r="G963" t="str">
            <v>高性能MEMS高温温度传感器关键技术研发及工程应用测试平台</v>
          </cell>
          <cell r="H963">
            <v>114.804</v>
          </cell>
          <cell r="I963">
            <v>0.29817863489077001</v>
          </cell>
          <cell r="J963">
            <v>34.232100000000003</v>
          </cell>
          <cell r="K963" t="str">
            <v>文丽琴</v>
          </cell>
          <cell r="L963" t="str">
            <v>内部</v>
          </cell>
          <cell r="M963">
            <v>44600</v>
          </cell>
          <cell r="N963">
            <v>44600</v>
          </cell>
          <cell r="O963">
            <v>44742</v>
          </cell>
          <cell r="P963" t="str">
            <v>50%预付，30%发货，20%调试</v>
          </cell>
          <cell r="Q963">
            <v>114.804</v>
          </cell>
          <cell r="R963" t="str">
            <v>已完工</v>
          </cell>
          <cell r="S963" t="str">
            <v>是</v>
          </cell>
          <cell r="W963" t="str">
            <v>否</v>
          </cell>
          <cell r="Y963">
            <v>0.8</v>
          </cell>
          <cell r="Z963">
            <v>91.843199999999996</v>
          </cell>
          <cell r="AA963">
            <v>91.843199999999996</v>
          </cell>
          <cell r="AB963">
            <v>0.8</v>
          </cell>
          <cell r="AC963">
            <v>0</v>
          </cell>
        </row>
        <row r="964">
          <cell r="C964" t="str">
            <v>GH20220013-0</v>
          </cell>
          <cell r="D964" t="str">
            <v>73210006-ME-015-0</v>
          </cell>
          <cell r="E964" t="str">
            <v>中冶赛迪工程技术股份有限公司</v>
          </cell>
          <cell r="F964" t="str">
            <v>宝武集团鄂城钢铁有限公司</v>
          </cell>
          <cell r="G964" t="str">
            <v>鄂钢2#板坯连铸项目-结晶振动装置</v>
          </cell>
          <cell r="H964">
            <v>87.337699999999998</v>
          </cell>
          <cell r="I964">
            <v>0.23769999999999999</v>
          </cell>
          <cell r="J964">
            <v>20.760171289999999</v>
          </cell>
          <cell r="K964" t="str">
            <v>文丽琴</v>
          </cell>
          <cell r="L964" t="str">
            <v>内部</v>
          </cell>
          <cell r="M964">
            <v>44614</v>
          </cell>
          <cell r="N964">
            <v>44614</v>
          </cell>
          <cell r="O964">
            <v>44701</v>
          </cell>
          <cell r="P964" t="str">
            <v>50%预付，20%发货，20%调
试，10%质保</v>
          </cell>
          <cell r="Q964">
            <v>87.337699999999998</v>
          </cell>
          <cell r="R964" t="str">
            <v>已完工</v>
          </cell>
          <cell r="S964" t="str">
            <v>是</v>
          </cell>
          <cell r="W964" t="str">
            <v>否</v>
          </cell>
          <cell r="Y964">
            <v>0.7</v>
          </cell>
          <cell r="Z964">
            <v>61.136389999999999</v>
          </cell>
          <cell r="AA964">
            <v>61.136389999999999</v>
          </cell>
          <cell r="AB964">
            <v>0.7</v>
          </cell>
          <cell r="AC964">
            <v>0</v>
          </cell>
        </row>
        <row r="965">
          <cell r="C965" t="str">
            <v>GH20220028-0</v>
          </cell>
          <cell r="D965" t="str">
            <v>69800006-ME-016-0</v>
          </cell>
          <cell r="E965" t="str">
            <v>中冶赛迪工程技术股份有限公司</v>
          </cell>
          <cell r="F965" t="str">
            <v>宁夏建龙龙祥钢铁有限公司</v>
          </cell>
          <cell r="G965" t="str">
            <v>宁夏申银扁坯连铸-结晶器振动装置备件</v>
          </cell>
          <cell r="H965">
            <v>31.798200000000001</v>
          </cell>
          <cell r="I965">
            <v>0.19819999999999999</v>
          </cell>
          <cell r="J965">
            <v>6.3024032400000003</v>
          </cell>
          <cell r="K965" t="str">
            <v>文丽琴</v>
          </cell>
          <cell r="L965" t="str">
            <v>内部</v>
          </cell>
          <cell r="M965">
            <v>44614</v>
          </cell>
          <cell r="N965">
            <v>44614</v>
          </cell>
          <cell r="O965">
            <v>44727</v>
          </cell>
          <cell r="P965" t="str">
            <v>30%预付，60%到货，10%
质保</v>
          </cell>
          <cell r="Q965">
            <v>31.798200000000001</v>
          </cell>
          <cell r="R965" t="str">
            <v>已完工</v>
          </cell>
          <cell r="S965" t="str">
            <v>是</v>
          </cell>
          <cell r="W965" t="str">
            <v>否</v>
          </cell>
          <cell r="Y965">
            <v>0.9</v>
          </cell>
          <cell r="Z965">
            <v>28.618379999999998</v>
          </cell>
          <cell r="AA965">
            <v>28.6</v>
          </cell>
          <cell r="AB965">
            <v>0.89942197986049499</v>
          </cell>
          <cell r="AC965">
            <v>1.83800000000005E-2</v>
          </cell>
        </row>
        <row r="966">
          <cell r="C966" t="str">
            <v>KJ20220005-0</v>
          </cell>
          <cell r="D966" t="str">
            <v>90150792-ME-002-0</v>
          </cell>
          <cell r="E966" t="str">
            <v>中冶赛迪工程技术股份有限公司</v>
          </cell>
          <cell r="F966" t="str">
            <v>中冶赛迪工程技术股份有限公司</v>
          </cell>
          <cell r="G966" t="str">
            <v>科研项目-热弯成型装配式钢结构项目</v>
          </cell>
          <cell r="H966">
            <v>269.94</v>
          </cell>
          <cell r="I966">
            <v>0.2</v>
          </cell>
          <cell r="J966">
            <v>53.988</v>
          </cell>
          <cell r="K966" t="str">
            <v>文丽琴</v>
          </cell>
          <cell r="L966" t="str">
            <v>内部</v>
          </cell>
          <cell r="M966">
            <v>44630</v>
          </cell>
          <cell r="N966">
            <v>44630</v>
          </cell>
          <cell r="O966">
            <v>44681</v>
          </cell>
          <cell r="P966" t="str">
            <v>50%预付，20%进度，30%验收</v>
          </cell>
          <cell r="R966" t="str">
            <v>已完工</v>
          </cell>
          <cell r="S966" t="str">
            <v>是</v>
          </cell>
          <cell r="W966" t="str">
            <v>否</v>
          </cell>
          <cell r="Y966">
            <v>0.7</v>
          </cell>
          <cell r="Z966">
            <v>188.958</v>
          </cell>
          <cell r="AA966">
            <v>188.958</v>
          </cell>
          <cell r="AB966">
            <v>0.7</v>
          </cell>
          <cell r="AC966">
            <v>0</v>
          </cell>
        </row>
        <row r="967">
          <cell r="C967" t="str">
            <v>GH20220018-0</v>
          </cell>
          <cell r="D967" t="str">
            <v>00210173-ME-038-0</v>
          </cell>
          <cell r="E967" t="str">
            <v>中冶赛迪工程技术股份有限公司</v>
          </cell>
          <cell r="F967" t="str">
            <v>四川德胜集团钒钛有限公司</v>
          </cell>
          <cell r="G967" t="str">
            <v>四川德钢4高炉喷煤定量给料装置及摆动溜槽</v>
          </cell>
          <cell r="H967">
            <v>84.195999999999998</v>
          </cell>
          <cell r="I967">
            <v>0.31113117012684699</v>
          </cell>
          <cell r="J967">
            <v>26.196000000000002</v>
          </cell>
          <cell r="K967" t="str">
            <v>文丽琴</v>
          </cell>
          <cell r="L967" t="str">
            <v>内部</v>
          </cell>
          <cell r="M967">
            <v>44636</v>
          </cell>
          <cell r="N967">
            <v>44636</v>
          </cell>
          <cell r="O967">
            <v>44742</v>
          </cell>
          <cell r="P967" t="str">
            <v>50%预付，20%进度，20%调
试，10%质保</v>
          </cell>
          <cell r="R967" t="str">
            <v>已完工</v>
          </cell>
          <cell r="S967" t="str">
            <v>是</v>
          </cell>
          <cell r="W967" t="str">
            <v>否</v>
          </cell>
          <cell r="Y967">
            <v>0.7</v>
          </cell>
          <cell r="Z967">
            <v>58.937199999999997</v>
          </cell>
          <cell r="AA967">
            <v>58.937199999999997</v>
          </cell>
          <cell r="AB967">
            <v>0.7</v>
          </cell>
          <cell r="AC967">
            <v>0</v>
          </cell>
        </row>
        <row r="968">
          <cell r="C968" t="str">
            <v>GH20220037-0</v>
          </cell>
          <cell r="D968" t="str">
            <v>81080045-ME-001-0</v>
          </cell>
          <cell r="E968" t="str">
            <v>中冶赛迪工程技术股份有限公司</v>
          </cell>
          <cell r="F968" t="str">
            <v>巴西</v>
          </cell>
          <cell r="G968" t="str">
            <v>巴西CSN-UPV设备项目</v>
          </cell>
          <cell r="H968">
            <v>1435.93</v>
          </cell>
          <cell r="I968">
            <v>8.3699999999999997E-2</v>
          </cell>
          <cell r="J968">
            <v>120.187341</v>
          </cell>
          <cell r="K968" t="str">
            <v>文丽琴</v>
          </cell>
          <cell r="L968" t="str">
            <v>内部</v>
          </cell>
          <cell r="M968">
            <v>44652</v>
          </cell>
          <cell r="N968">
            <v>44652</v>
          </cell>
          <cell r="O968">
            <v>44967</v>
          </cell>
          <cell r="P968" t="str">
            <v>50%预付，20%发货，20%验
收，10%质保</v>
          </cell>
          <cell r="R968" t="str">
            <v>未完工</v>
          </cell>
          <cell r="S968" t="str">
            <v>否</v>
          </cell>
          <cell r="W968" t="str">
            <v>否</v>
          </cell>
          <cell r="Y968">
            <v>0.5</v>
          </cell>
          <cell r="Z968">
            <v>717.96500000000003</v>
          </cell>
          <cell r="AA968">
            <v>717.96500000000003</v>
          </cell>
          <cell r="AB968">
            <v>0.5</v>
          </cell>
          <cell r="AC968">
            <v>0</v>
          </cell>
        </row>
        <row r="969">
          <cell r="C969" t="str">
            <v>GH20220033-0</v>
          </cell>
          <cell r="D969" t="str">
            <v>12100040-ME-002-0</v>
          </cell>
          <cell r="E969" t="str">
            <v>中冶赛迪工程技术股份有限公司</v>
          </cell>
          <cell r="F969" t="str">
            <v>中天钢铁集团有限公司</v>
          </cell>
          <cell r="G969" t="str">
            <v>中天钢铁常州基地改造炼钢工程-转炉吊挂挡座及氧枪装置</v>
          </cell>
          <cell r="H969">
            <v>513.22799999999995</v>
          </cell>
          <cell r="I969">
            <v>0.19600000000000001</v>
          </cell>
          <cell r="J969">
            <v>100.592688</v>
          </cell>
          <cell r="K969" t="str">
            <v>文丽琴</v>
          </cell>
          <cell r="L969" t="str">
            <v>内部</v>
          </cell>
          <cell r="M969">
            <v>44652</v>
          </cell>
          <cell r="N969">
            <v>44652</v>
          </cell>
          <cell r="O969">
            <v>44772</v>
          </cell>
          <cell r="P969" t="str">
            <v>50%预付，20%进度，20%调
试，10%质保</v>
          </cell>
          <cell r="Q969">
            <v>513.22799999999995</v>
          </cell>
          <cell r="R969" t="str">
            <v>已完工</v>
          </cell>
          <cell r="S969" t="str">
            <v>部分发货</v>
          </cell>
          <cell r="W969" t="str">
            <v>否</v>
          </cell>
          <cell r="Y969">
            <v>0.7</v>
          </cell>
          <cell r="Z969">
            <v>359.25959999999998</v>
          </cell>
          <cell r="AA969">
            <v>256.61399999999998</v>
          </cell>
          <cell r="AB969">
            <v>0.5</v>
          </cell>
          <cell r="AC969">
            <v>102.6456</v>
          </cell>
        </row>
        <row r="970">
          <cell r="C970" t="str">
            <v>KJ20220006-0</v>
          </cell>
          <cell r="E970" t="str">
            <v>中冶赛迪技术研究中心有限公司</v>
          </cell>
          <cell r="F970" t="str">
            <v>中冶赛迪技术研究中心有限公司</v>
          </cell>
          <cell r="G970" t="str">
            <v>科研-电液直驱原理性样机测试服务</v>
          </cell>
          <cell r="H970">
            <v>30</v>
          </cell>
          <cell r="I970">
            <v>0.18459999999999999</v>
          </cell>
          <cell r="J970">
            <v>5.5380000000000003</v>
          </cell>
          <cell r="K970" t="str">
            <v>文丽琴</v>
          </cell>
          <cell r="L970" t="str">
            <v>内部</v>
          </cell>
          <cell r="M970">
            <v>44579</v>
          </cell>
          <cell r="N970">
            <v>44579</v>
          </cell>
          <cell r="O970">
            <v>44711</v>
          </cell>
          <cell r="P970" t="str">
            <v>50%预付，50%验收</v>
          </cell>
          <cell r="Q970">
            <v>30</v>
          </cell>
          <cell r="R970" t="str">
            <v>未完工</v>
          </cell>
          <cell r="S970" t="str">
            <v>是</v>
          </cell>
          <cell r="W970" t="str">
            <v>否</v>
          </cell>
          <cell r="Y970">
            <v>1</v>
          </cell>
          <cell r="Z970">
            <v>30</v>
          </cell>
          <cell r="AA970">
            <v>30</v>
          </cell>
          <cell r="AB970">
            <v>1</v>
          </cell>
          <cell r="AC970">
            <v>0</v>
          </cell>
        </row>
        <row r="971">
          <cell r="C971" t="str">
            <v>GH20220031-0</v>
          </cell>
          <cell r="D971" t="str">
            <v>00010306-ME-030-0</v>
          </cell>
          <cell r="E971" t="str">
            <v>中冶赛迪工程技术股份有限公司</v>
          </cell>
          <cell r="F971" t="str">
            <v>攀钢集团攀枝花钢钒有限公司</v>
          </cell>
          <cell r="G971" t="str">
            <v>攀钢1450热轧改造项目-托盘运输系统</v>
          </cell>
          <cell r="H971">
            <v>330</v>
          </cell>
          <cell r="I971">
            <v>5.9200000000000003E-2</v>
          </cell>
          <cell r="J971">
            <v>19.536000000000001</v>
          </cell>
          <cell r="K971" t="str">
            <v>文丽琴</v>
          </cell>
          <cell r="L971" t="str">
            <v>内部</v>
          </cell>
          <cell r="M971">
            <v>44645</v>
          </cell>
          <cell r="N971">
            <v>44645</v>
          </cell>
          <cell r="O971">
            <v>44772</v>
          </cell>
          <cell r="P971" t="str">
            <v>50%预付，20%发货，20%验
收，10%质保</v>
          </cell>
          <cell r="R971" t="str">
            <v>部分完工</v>
          </cell>
          <cell r="S971" t="str">
            <v>部分发货</v>
          </cell>
          <cell r="W971" t="str">
            <v>否</v>
          </cell>
          <cell r="Y971">
            <v>0.7</v>
          </cell>
          <cell r="Z971">
            <v>231</v>
          </cell>
          <cell r="AA971">
            <v>165</v>
          </cell>
          <cell r="AB971">
            <v>0.5</v>
          </cell>
          <cell r="AC971">
            <v>66</v>
          </cell>
        </row>
        <row r="972">
          <cell r="C972" t="str">
            <v>GH20220043-0</v>
          </cell>
          <cell r="D972" t="str">
            <v>02880030-ME-002-0</v>
          </cell>
          <cell r="E972" t="str">
            <v>中冶赛迪工程技术股份有限公司</v>
          </cell>
          <cell r="F972" t="str">
            <v>唐山港陆</v>
          </cell>
          <cell r="G972" t="str">
            <v>唐山港陆热轧1450线精轧弯窜辊技改项目轴承座等设备</v>
          </cell>
          <cell r="H972">
            <v>92.9</v>
          </cell>
          <cell r="I972">
            <v>0.12809472551130299</v>
          </cell>
          <cell r="J972">
            <v>11.9</v>
          </cell>
          <cell r="K972" t="str">
            <v>文丽琴</v>
          </cell>
          <cell r="L972" t="str">
            <v>内部</v>
          </cell>
          <cell r="M972">
            <v>44645</v>
          </cell>
          <cell r="N972">
            <v>44645</v>
          </cell>
          <cell r="O972">
            <v>44819</v>
          </cell>
          <cell r="P972" t="str">
            <v>50%预付，20%发货，20%验
收，10%质保</v>
          </cell>
          <cell r="R972" t="str">
            <v>暂停</v>
          </cell>
          <cell r="S972" t="str">
            <v>否</v>
          </cell>
          <cell r="W972" t="str">
            <v>否</v>
          </cell>
          <cell r="Y972">
            <v>0.5</v>
          </cell>
          <cell r="Z972">
            <v>46.45</v>
          </cell>
          <cell r="AA972">
            <v>0</v>
          </cell>
          <cell r="AB972">
            <v>0</v>
          </cell>
          <cell r="AC972">
            <v>46.45</v>
          </cell>
        </row>
        <row r="973">
          <cell r="C973" t="str">
            <v>GH20220049-0</v>
          </cell>
          <cell r="D973" t="str">
            <v>02880030-ME-005-0</v>
          </cell>
          <cell r="E973" t="str">
            <v>中冶赛迪工程技术股份有限公司</v>
          </cell>
          <cell r="F973" t="str">
            <v>唐山港陆</v>
          </cell>
          <cell r="G973" t="str">
            <v>唐山港陆1450热轧弯窜改造-接轴夹紧装置</v>
          </cell>
          <cell r="H973">
            <v>53.2</v>
          </cell>
          <cell r="I973">
            <v>0.15</v>
          </cell>
          <cell r="J973">
            <v>7.98</v>
          </cell>
          <cell r="K973" t="str">
            <v>文丽琴</v>
          </cell>
          <cell r="L973" t="str">
            <v>内部</v>
          </cell>
          <cell r="M973">
            <v>44669</v>
          </cell>
          <cell r="N973">
            <v>44669</v>
          </cell>
          <cell r="O973">
            <v>44819</v>
          </cell>
          <cell r="P973" t="str">
            <v>10%预付，30%进度，30%发
货，20%调试，10%质保</v>
          </cell>
          <cell r="R973" t="str">
            <v>暂停</v>
          </cell>
          <cell r="S973" t="str">
            <v>否</v>
          </cell>
          <cell r="W973" t="str">
            <v>否</v>
          </cell>
          <cell r="Y973">
            <v>0.1</v>
          </cell>
          <cell r="Z973">
            <v>5.32</v>
          </cell>
          <cell r="AA973">
            <v>0</v>
          </cell>
          <cell r="AB973">
            <v>0</v>
          </cell>
          <cell r="AC973">
            <v>5.32</v>
          </cell>
        </row>
        <row r="974">
          <cell r="C974" t="str">
            <v>GH20220051-0</v>
          </cell>
          <cell r="D974" t="str">
            <v>00210173-ME-063-0</v>
          </cell>
          <cell r="E974" t="str">
            <v>中冶赛迪工程技术股份有限公司</v>
          </cell>
          <cell r="F974" t="str">
            <v>四川德胜集团钒钛有限公司</v>
          </cell>
          <cell r="G974" t="str">
            <v>四川德钢4高炉项目探尺</v>
          </cell>
          <cell r="H974">
            <v>35</v>
          </cell>
          <cell r="I974">
            <v>0.55859999999999999</v>
          </cell>
          <cell r="J974">
            <v>19.550999999999998</v>
          </cell>
          <cell r="K974" t="str">
            <v>文丽琴</v>
          </cell>
          <cell r="L974" t="str">
            <v>内部</v>
          </cell>
          <cell r="M974">
            <v>44675</v>
          </cell>
          <cell r="N974">
            <v>44675</v>
          </cell>
          <cell r="O974">
            <v>44788</v>
          </cell>
          <cell r="P974" t="str">
            <v>50%预付，20%进度，20%投产，10%质保</v>
          </cell>
          <cell r="R974" t="str">
            <v>已完工</v>
          </cell>
          <cell r="S974" t="str">
            <v>是</v>
          </cell>
          <cell r="W974" t="str">
            <v>否</v>
          </cell>
          <cell r="Y974">
            <v>0.7</v>
          </cell>
          <cell r="Z974">
            <v>24.5</v>
          </cell>
          <cell r="AA974">
            <v>24.5</v>
          </cell>
          <cell r="AB974">
            <v>0.7</v>
          </cell>
          <cell r="AC974">
            <v>0</v>
          </cell>
        </row>
        <row r="975">
          <cell r="C975" t="str">
            <v>GH20220055-0</v>
          </cell>
          <cell r="D975" t="str">
            <v>00230155-ME-021-0</v>
          </cell>
          <cell r="E975" t="str">
            <v>中冶赛迪工程技术股份有限公司</v>
          </cell>
          <cell r="F975" t="str">
            <v>云南玉溪仙福钢铁（集团 ）有限公司</v>
          </cell>
          <cell r="G975" t="str">
            <v>仙福摆动溜槽</v>
          </cell>
          <cell r="H975">
            <v>43.6</v>
          </cell>
          <cell r="I975">
            <v>0.16</v>
          </cell>
          <cell r="J975">
            <v>6.976</v>
          </cell>
          <cell r="K975" t="str">
            <v>文丽琴</v>
          </cell>
          <cell r="L975" t="str">
            <v>内部</v>
          </cell>
          <cell r="M975">
            <v>44686</v>
          </cell>
          <cell r="N975">
            <v>44686</v>
          </cell>
          <cell r="O975">
            <v>44819</v>
          </cell>
          <cell r="P975" t="str">
            <v>50%预付，20%进度，20%投产，10%质保</v>
          </cell>
          <cell r="R975" t="str">
            <v>未完工</v>
          </cell>
          <cell r="S975" t="str">
            <v>否</v>
          </cell>
          <cell r="W975" t="str">
            <v>否</v>
          </cell>
          <cell r="Y975">
            <v>0.7</v>
          </cell>
          <cell r="Z975">
            <v>30.52</v>
          </cell>
          <cell r="AA975">
            <v>30.52</v>
          </cell>
          <cell r="AB975">
            <v>0.7</v>
          </cell>
          <cell r="AC975">
            <v>0</v>
          </cell>
        </row>
        <row r="976">
          <cell r="C976" t="str">
            <v>GH20220060-0</v>
          </cell>
          <cell r="D976" t="str">
            <v>CUK-U-R-TS66-22-017</v>
          </cell>
          <cell r="E976" t="str">
            <v>中冶赛迪集团英国分公司</v>
          </cell>
          <cell r="F976" t="str">
            <v>TataFSB</v>
          </cell>
          <cell r="G976" t="str">
            <v>英国公司-TataFSB精轧除磷箱集管</v>
          </cell>
          <cell r="H976">
            <v>42.813000000000002</v>
          </cell>
          <cell r="I976">
            <v>0.4</v>
          </cell>
          <cell r="J976">
            <v>17.1252</v>
          </cell>
          <cell r="K976" t="str">
            <v>文丽琴</v>
          </cell>
          <cell r="L976" t="str">
            <v>内部</v>
          </cell>
          <cell r="M976">
            <v>44701</v>
          </cell>
          <cell r="N976">
            <v>44701</v>
          </cell>
          <cell r="O976">
            <v>44854</v>
          </cell>
          <cell r="P976" t="str">
            <v>30%预付，20%进度，30%到
货1，20%到货2</v>
          </cell>
          <cell r="R976" t="str">
            <v>未完工</v>
          </cell>
          <cell r="S976" t="str">
            <v>否</v>
          </cell>
          <cell r="W976" t="str">
            <v>否</v>
          </cell>
          <cell r="Y976">
            <v>0.3</v>
          </cell>
          <cell r="Z976">
            <v>12.8439</v>
          </cell>
          <cell r="AA976">
            <v>12.8439</v>
          </cell>
          <cell r="AB976">
            <v>0.3</v>
          </cell>
          <cell r="AC976">
            <v>0</v>
          </cell>
        </row>
        <row r="977">
          <cell r="C977" t="str">
            <v>GH20220061-0</v>
          </cell>
          <cell r="D977" t="str">
            <v>02870093-ME-004-0</v>
          </cell>
          <cell r="E977" t="str">
            <v>中冶赛迪工程技术股份有限公司</v>
          </cell>
          <cell r="F977" t="str">
            <v>马鞍山钢铁股份有限公司</v>
          </cell>
          <cell r="G977" t="str">
            <v>马钢特钢高线改造总包项目-模块轧机</v>
          </cell>
          <cell r="H977">
            <v>140</v>
          </cell>
          <cell r="I977">
            <v>0.13</v>
          </cell>
          <cell r="J977">
            <v>18.2</v>
          </cell>
          <cell r="K977" t="str">
            <v>文丽琴</v>
          </cell>
          <cell r="L977" t="str">
            <v>内部</v>
          </cell>
          <cell r="M977">
            <v>44701</v>
          </cell>
          <cell r="N977">
            <v>44701</v>
          </cell>
          <cell r="O977">
            <v>44861</v>
          </cell>
          <cell r="P977" t="str">
            <v>10%预付，70%到货，15%调
试，5%质保</v>
          </cell>
          <cell r="R977" t="str">
            <v>未完工</v>
          </cell>
          <cell r="S977" t="str">
            <v>否</v>
          </cell>
          <cell r="W977" t="str">
            <v>否</v>
          </cell>
          <cell r="Y977">
            <v>0.1</v>
          </cell>
          <cell r="Z977">
            <v>14</v>
          </cell>
          <cell r="AA977">
            <v>0</v>
          </cell>
          <cell r="AB977">
            <v>0</v>
          </cell>
          <cell r="AC977">
            <v>14</v>
          </cell>
        </row>
        <row r="978">
          <cell r="C978" t="str">
            <v>CP20220028-0</v>
          </cell>
          <cell r="D978" t="str">
            <v>04230128-ME-053-0</v>
          </cell>
          <cell r="E978" t="str">
            <v>中冶赛迪工程技术股份有限公司</v>
          </cell>
          <cell r="F978" t="str">
            <v>宁波钢铁有限公司</v>
          </cell>
          <cell r="G978" t="str">
            <v>宁钢绿色智能原料场改造工程圆盘给料装置等设备22027</v>
          </cell>
          <cell r="H978">
            <v>2750</v>
          </cell>
          <cell r="I978">
            <v>0.16</v>
          </cell>
          <cell r="J978">
            <v>440</v>
          </cell>
          <cell r="K978" t="str">
            <v>文丽琴</v>
          </cell>
          <cell r="L978" t="str">
            <v>内部</v>
          </cell>
          <cell r="M978">
            <v>44711</v>
          </cell>
          <cell r="N978">
            <v>44711</v>
          </cell>
          <cell r="O978">
            <v>44762</v>
          </cell>
          <cell r="P978" t="str">
            <v>50%预付，20%进度，20%调试，10%质保</v>
          </cell>
          <cell r="R978" t="str">
            <v>未完工</v>
          </cell>
          <cell r="S978" t="str">
            <v>否</v>
          </cell>
          <cell r="W978" t="str">
            <v>否</v>
          </cell>
          <cell r="Y978">
            <v>0.5</v>
          </cell>
          <cell r="Z978">
            <v>1375</v>
          </cell>
          <cell r="AA978">
            <v>975</v>
          </cell>
          <cell r="AB978">
            <v>0.354545454545455</v>
          </cell>
          <cell r="AC978">
            <v>400</v>
          </cell>
        </row>
        <row r="979">
          <cell r="C979" t="str">
            <v>GH20220068-0</v>
          </cell>
          <cell r="D979" t="str">
            <v>40940035-ME-001-0</v>
          </cell>
          <cell r="E979" t="str">
            <v>中冶赛迪工程技术股份有限公司</v>
          </cell>
          <cell r="F979" t="str">
            <v>抚顺新钢铁有限责任公司</v>
          </cell>
          <cell r="G979" t="str">
            <v>抚顺新钢铁原料场总包项目-半门架式刮板取料机</v>
          </cell>
          <cell r="H979">
            <v>1196</v>
          </cell>
          <cell r="I979">
            <v>0.216</v>
          </cell>
          <cell r="J979">
            <v>258.33600000000001</v>
          </cell>
          <cell r="K979" t="str">
            <v>文丽琴</v>
          </cell>
          <cell r="L979" t="str">
            <v>内部</v>
          </cell>
          <cell r="M979">
            <v>44725</v>
          </cell>
          <cell r="N979">
            <v>44725</v>
          </cell>
          <cell r="O979">
            <v>44864</v>
          </cell>
          <cell r="P979" t="str">
            <v>50%预付，20%发货，20%调
试，10%质保</v>
          </cell>
          <cell r="R979" t="str">
            <v>未完工</v>
          </cell>
          <cell r="S979" t="str">
            <v>否</v>
          </cell>
          <cell r="W979" t="str">
            <v>否</v>
          </cell>
          <cell r="Y979">
            <v>0.75</v>
          </cell>
          <cell r="Z979">
            <v>897</v>
          </cell>
          <cell r="AA979">
            <v>887.2</v>
          </cell>
          <cell r="AB979">
            <v>0.74180602006689</v>
          </cell>
          <cell r="AC979">
            <v>9.7999999999999492</v>
          </cell>
        </row>
        <row r="980">
          <cell r="C980" t="str">
            <v>GH20220071-0</v>
          </cell>
          <cell r="D980" t="str">
            <v>12240084-ME-006-1</v>
          </cell>
          <cell r="E980" t="str">
            <v>中冶赛迪工程技术股份有限公司</v>
          </cell>
          <cell r="F980" t="str">
            <v>宝钢德盛不锈钢有限公司</v>
          </cell>
          <cell r="G980" t="str">
            <v>宝钢德盛原料场项目衬板补充采购</v>
          </cell>
          <cell r="H980">
            <v>10.965999999999999</v>
          </cell>
          <cell r="I980">
            <v>0.05</v>
          </cell>
          <cell r="J980">
            <v>0.54830000000000001</v>
          </cell>
          <cell r="K980" t="str">
            <v>文丽琴</v>
          </cell>
          <cell r="L980" t="str">
            <v>内部</v>
          </cell>
          <cell r="M980">
            <v>44728</v>
          </cell>
          <cell r="N980">
            <v>44728</v>
          </cell>
          <cell r="O980">
            <v>44742</v>
          </cell>
          <cell r="P980" t="str">
            <v>100%到货</v>
          </cell>
          <cell r="Q980">
            <v>10.965999999999999</v>
          </cell>
          <cell r="R980" t="str">
            <v>未完工</v>
          </cell>
          <cell r="S980" t="str">
            <v>是</v>
          </cell>
          <cell r="W980" t="str">
            <v>否</v>
          </cell>
          <cell r="Y980">
            <v>1</v>
          </cell>
          <cell r="Z980">
            <v>10.965999999999999</v>
          </cell>
          <cell r="AA980">
            <v>10.965999999999999</v>
          </cell>
          <cell r="AB980">
            <v>1</v>
          </cell>
          <cell r="AC980">
            <v>0</v>
          </cell>
        </row>
        <row r="981">
          <cell r="C981" t="str">
            <v>GH20220064-0</v>
          </cell>
          <cell r="D981" t="str">
            <v>29600102-ME-001-0</v>
          </cell>
          <cell r="E981" t="str">
            <v>中冶赛迪工程技术股份有限公司</v>
          </cell>
          <cell r="F981" t="str">
            <v>广西盛隆冶金有限公司</v>
          </cell>
          <cell r="G981" t="str">
            <v>广西盛隆平整机组非标设备</v>
          </cell>
          <cell r="H981">
            <v>1145</v>
          </cell>
          <cell r="I981">
            <v>0.08</v>
          </cell>
          <cell r="J981">
            <v>91.6</v>
          </cell>
          <cell r="K981" t="str">
            <v>文丽琴</v>
          </cell>
          <cell r="L981" t="str">
            <v>内部</v>
          </cell>
          <cell r="M981">
            <v>44734</v>
          </cell>
          <cell r="N981">
            <v>44734</v>
          </cell>
          <cell r="O981">
            <v>44864</v>
          </cell>
          <cell r="P981" t="str">
            <v>50%预付，20%进度，20%调试，10%质保</v>
          </cell>
          <cell r="R981" t="str">
            <v>未完工</v>
          </cell>
          <cell r="S981" t="str">
            <v>否</v>
          </cell>
          <cell r="W981" t="str">
            <v>否</v>
          </cell>
          <cell r="Y981">
            <v>0.5</v>
          </cell>
          <cell r="Z981">
            <v>572.5</v>
          </cell>
          <cell r="AA981">
            <v>572.5</v>
          </cell>
          <cell r="AB981">
            <v>0.5</v>
          </cell>
          <cell r="AC981">
            <v>0</v>
          </cell>
        </row>
        <row r="982">
          <cell r="C982" t="str">
            <v>GH20220054-0</v>
          </cell>
          <cell r="D982" t="str">
            <v>02900346-ME-003-0</v>
          </cell>
          <cell r="E982" t="str">
            <v>中冶赛迪上海工程技术有限公司</v>
          </cell>
          <cell r="F982" t="str">
            <v>上海梅山钢铁股份有限公司</v>
          </cell>
          <cell r="G982" t="str">
            <v>梅钢刮板取料机</v>
          </cell>
          <cell r="H982">
            <v>3400</v>
          </cell>
          <cell r="I982">
            <v>0.11</v>
          </cell>
          <cell r="J982">
            <v>374</v>
          </cell>
          <cell r="K982" t="str">
            <v>文丽琴</v>
          </cell>
          <cell r="L982" t="str">
            <v>内部</v>
          </cell>
          <cell r="M982">
            <v>44735</v>
          </cell>
          <cell r="N982">
            <v>44735</v>
          </cell>
          <cell r="O982">
            <v>44885</v>
          </cell>
          <cell r="P982" t="str">
            <v>20%预付，10%进度，55%到
货，5%投产，10%质保</v>
          </cell>
          <cell r="R982" t="str">
            <v>未完工</v>
          </cell>
          <cell r="S982" t="str">
            <v>否</v>
          </cell>
          <cell r="W982" t="str">
            <v>否</v>
          </cell>
          <cell r="Y982">
            <v>0.3</v>
          </cell>
          <cell r="Z982">
            <v>1020</v>
          </cell>
          <cell r="AA982">
            <v>1020</v>
          </cell>
          <cell r="AB982">
            <v>0.3</v>
          </cell>
          <cell r="AC982">
            <v>0</v>
          </cell>
        </row>
        <row r="983">
          <cell r="C983" t="str">
            <v>GH20220057-0</v>
          </cell>
          <cell r="D983" t="str">
            <v>70900006-ME-012-0</v>
          </cell>
          <cell r="E983" t="str">
            <v>中冶赛迪工程技术股份有限公司</v>
          </cell>
          <cell r="F983" t="str">
            <v>秦皇岛佰工钢铁有限公司</v>
          </cell>
          <cell r="G983" t="str">
            <v>秦皇岛佰工连铸</v>
          </cell>
          <cell r="H983">
            <v>1444.3547000000001</v>
          </cell>
          <cell r="I983">
            <v>0.02</v>
          </cell>
          <cell r="J983">
            <v>28.887094000000001</v>
          </cell>
          <cell r="K983" t="str">
            <v>文丽琴</v>
          </cell>
          <cell r="L983" t="str">
            <v>内部</v>
          </cell>
          <cell r="M983">
            <v>44735</v>
          </cell>
          <cell r="N983">
            <v>44735</v>
          </cell>
          <cell r="O983">
            <v>44834</v>
          </cell>
          <cell r="P983" t="str">
            <v>50%预付，20%发货，20%调
试，10%质保</v>
          </cell>
          <cell r="R983" t="str">
            <v>部分完工</v>
          </cell>
          <cell r="S983" t="str">
            <v>部分发货</v>
          </cell>
          <cell r="W983" t="str">
            <v>否</v>
          </cell>
          <cell r="Y983">
            <v>0.7</v>
          </cell>
          <cell r="Z983">
            <v>1011.04829</v>
          </cell>
          <cell r="AA983">
            <v>1011</v>
          </cell>
          <cell r="AB983">
            <v>0.69996656638428201</v>
          </cell>
          <cell r="AC983">
            <v>4.8289999999951802E-2</v>
          </cell>
        </row>
        <row r="984">
          <cell r="C984" t="str">
            <v>KJ20220017-0</v>
          </cell>
          <cell r="D984" t="str">
            <v>90270567-KJ-005-0</v>
          </cell>
          <cell r="E984" t="str">
            <v>中冶赛迪技术研究中心有限公司</v>
          </cell>
          <cell r="F984" t="str">
            <v>中冶赛迪技术研究中心有限公司</v>
          </cell>
          <cell r="G984" t="str">
            <v>四辊减径核心设备第二期试制与试验</v>
          </cell>
          <cell r="H984">
            <v>99.94</v>
          </cell>
          <cell r="I984">
            <v>0.25</v>
          </cell>
          <cell r="J984">
            <v>24.984999999999999</v>
          </cell>
          <cell r="K984" t="str">
            <v>文丽琴</v>
          </cell>
          <cell r="L984" t="str">
            <v>内部</v>
          </cell>
          <cell r="M984">
            <v>44742</v>
          </cell>
          <cell r="N984">
            <v>44742</v>
          </cell>
          <cell r="O984">
            <v>44895</v>
          </cell>
          <cell r="P984" t="str">
            <v>50%预付，20%发货，20%调
试，10%质保</v>
          </cell>
          <cell r="R984" t="str">
            <v>未完工</v>
          </cell>
          <cell r="S984" t="str">
            <v>否</v>
          </cell>
          <cell r="W984" t="str">
            <v>否</v>
          </cell>
          <cell r="Y984">
            <v>0.5</v>
          </cell>
          <cell r="Z984">
            <v>49.97</v>
          </cell>
          <cell r="AA984">
            <v>49.97</v>
          </cell>
          <cell r="AB984">
            <v>0.5</v>
          </cell>
          <cell r="AC984">
            <v>0</v>
          </cell>
        </row>
        <row r="985">
          <cell r="C985" t="str">
            <v>KJ20220008-0</v>
          </cell>
          <cell r="D985" t="str">
            <v>90150775-KJ-001-0</v>
          </cell>
          <cell r="E985" t="str">
            <v>中冶赛迪工程技术股份有限公司</v>
          </cell>
          <cell r="F985" t="str">
            <v>中冶赛迪工程技术股份有限公司</v>
          </cell>
          <cell r="G985" t="str">
            <v>大口径三辊斜轧管机机架制造工艺研究及测试试验</v>
          </cell>
          <cell r="H985">
            <v>30</v>
          </cell>
          <cell r="I985">
            <v>0.2</v>
          </cell>
          <cell r="J985">
            <v>6</v>
          </cell>
          <cell r="K985" t="str">
            <v>文丽琴</v>
          </cell>
          <cell r="L985" t="str">
            <v>内部</v>
          </cell>
          <cell r="M985">
            <v>44622</v>
          </cell>
          <cell r="N985">
            <v>44622</v>
          </cell>
          <cell r="O985">
            <v>44742</v>
          </cell>
          <cell r="P985" t="str">
            <v>50%预付，50%调试</v>
          </cell>
          <cell r="R985" t="str">
            <v>未完工</v>
          </cell>
          <cell r="S985" t="str">
            <v>否</v>
          </cell>
          <cell r="W985" t="str">
            <v>是</v>
          </cell>
          <cell r="Y985">
            <v>1</v>
          </cell>
          <cell r="Z985">
            <v>30</v>
          </cell>
          <cell r="AA985">
            <v>30</v>
          </cell>
          <cell r="AB985">
            <v>1</v>
          </cell>
          <cell r="AC985">
            <v>0</v>
          </cell>
        </row>
        <row r="986">
          <cell r="C986" t="str">
            <v>GH20220079-0</v>
          </cell>
          <cell r="D986" t="str">
            <v>03270335-ME-001-0</v>
          </cell>
          <cell r="E986" t="str">
            <v>中冶赛迪工程技术股份有限公司</v>
          </cell>
          <cell r="F986" t="str">
            <v>宝钢集团新疆八一钢铁有限公司</v>
          </cell>
          <cell r="G986" t="str">
            <v>八钢二炼钢1号转炉改造</v>
          </cell>
          <cell r="H986">
            <v>593</v>
          </cell>
          <cell r="I986">
            <v>0.158</v>
          </cell>
          <cell r="J986">
            <v>93.694000000000003</v>
          </cell>
          <cell r="K986" t="str">
            <v>文丽琴</v>
          </cell>
          <cell r="L986" t="str">
            <v>内部</v>
          </cell>
          <cell r="M986">
            <v>44760</v>
          </cell>
          <cell r="N986">
            <v>44760</v>
          </cell>
          <cell r="O986">
            <v>44895</v>
          </cell>
          <cell r="P986" t="str">
            <v>30%预付，40%到货，20%调
试，10%质保</v>
          </cell>
          <cell r="R986" t="str">
            <v>未完工</v>
          </cell>
          <cell r="S986" t="str">
            <v>否</v>
          </cell>
          <cell r="W986" t="str">
            <v>否</v>
          </cell>
          <cell r="Y986">
            <v>0.7</v>
          </cell>
          <cell r="Z986">
            <v>415.1</v>
          </cell>
          <cell r="AA986">
            <v>415.1</v>
          </cell>
          <cell r="AB986">
            <v>0.7</v>
          </cell>
          <cell r="AC986">
            <v>0</v>
          </cell>
        </row>
        <row r="987">
          <cell r="C987" t="str">
            <v>GH20210122-0</v>
          </cell>
          <cell r="D987" t="str">
            <v>00230132-ME-077-0</v>
          </cell>
          <cell r="E987" t="str">
            <v>中冶赛迪工程技术股份有限公司</v>
          </cell>
          <cell r="F987" t="str">
            <v>武钢集团昆明钢铁股份有限公司</v>
          </cell>
          <cell r="G987" t="str">
            <v>昆钢KR脱硫</v>
          </cell>
          <cell r="H987">
            <v>235.63890000000001</v>
          </cell>
          <cell r="I987">
            <v>0.13830000000000001</v>
          </cell>
          <cell r="J987">
            <v>32.58885987</v>
          </cell>
          <cell r="K987" t="str">
            <v>文丽琴</v>
          </cell>
          <cell r="L987" t="str">
            <v>内部</v>
          </cell>
          <cell r="M987">
            <v>44740</v>
          </cell>
          <cell r="N987">
            <v>44740</v>
          </cell>
          <cell r="O987">
            <v>44742</v>
          </cell>
          <cell r="P987" t="str">
            <v>50%预付，20%发货，20%调
试，10%质保</v>
          </cell>
          <cell r="Q987">
            <v>235.63890000000001</v>
          </cell>
          <cell r="R987" t="str">
            <v>未完工</v>
          </cell>
          <cell r="S987" t="str">
            <v>否</v>
          </cell>
          <cell r="W987" t="str">
            <v>否</v>
          </cell>
          <cell r="Y987">
            <v>0.9</v>
          </cell>
          <cell r="Z987">
            <v>212.07500999999999</v>
          </cell>
          <cell r="AA987">
            <v>212.07500999999999</v>
          </cell>
          <cell r="AB987">
            <v>0.9</v>
          </cell>
          <cell r="AC987">
            <v>0</v>
          </cell>
        </row>
        <row r="988">
          <cell r="C988" t="str">
            <v>GH20220063-0</v>
          </cell>
          <cell r="D988" t="str">
            <v>40390028-ME-001-0</v>
          </cell>
          <cell r="E988" t="str">
            <v>中冶赛迪工程技术股份有限公司</v>
          </cell>
          <cell r="F988" t="str">
            <v>和发钢铁股份有限公司</v>
          </cell>
          <cell r="G988" t="str">
            <v>越南和发榕橘原料场、煤场项目</v>
          </cell>
          <cell r="H988">
            <v>7340</v>
          </cell>
          <cell r="I988">
            <v>3.78E-2</v>
          </cell>
          <cell r="J988">
            <v>277.452</v>
          </cell>
          <cell r="K988" t="str">
            <v>文丽琴</v>
          </cell>
          <cell r="L988" t="str">
            <v>内部</v>
          </cell>
          <cell r="M988">
            <v>44762</v>
          </cell>
          <cell r="N988">
            <v>44762</v>
          </cell>
          <cell r="O988">
            <v>44925</v>
          </cell>
          <cell r="P988" t="str">
            <v>50%预付，15%发货，5%到
货，20%调试，10%质保</v>
          </cell>
          <cell r="R988" t="str">
            <v>未完工</v>
          </cell>
          <cell r="S988" t="str">
            <v>否</v>
          </cell>
          <cell r="W988" t="str">
            <v>否</v>
          </cell>
          <cell r="Y988">
            <v>0.5</v>
          </cell>
          <cell r="Z988">
            <v>3670</v>
          </cell>
          <cell r="AA988">
            <v>2202</v>
          </cell>
          <cell r="AB988">
            <v>0.3</v>
          </cell>
          <cell r="AC988">
            <v>1468</v>
          </cell>
        </row>
        <row r="989">
          <cell r="C989" t="str">
            <v>GH20220059-0</v>
          </cell>
          <cell r="D989" t="str">
            <v>41360012-ME-052-0</v>
          </cell>
          <cell r="E989" t="str">
            <v>中冶赛迪工程技术股份有限公司</v>
          </cell>
          <cell r="F989" t="str">
            <v>唐山松汀钢铁有限公司</v>
          </cell>
          <cell r="G989" t="str">
            <v>唐山松汀板坯连铸-水平段</v>
          </cell>
          <cell r="H989">
            <v>618.88969999999995</v>
          </cell>
          <cell r="I989">
            <v>-2.4400000000000002E-2</v>
          </cell>
          <cell r="J989">
            <v>-15.10090868</v>
          </cell>
          <cell r="K989" t="str">
            <v>文丽琴</v>
          </cell>
          <cell r="L989" t="str">
            <v>内部</v>
          </cell>
          <cell r="M989">
            <v>44721</v>
          </cell>
          <cell r="N989">
            <v>44721</v>
          </cell>
          <cell r="O989">
            <v>44895</v>
          </cell>
          <cell r="P989" t="str">
            <v>50%预付，20%进度，20%调
试，10%质保</v>
          </cell>
          <cell r="R989" t="str">
            <v>暂停</v>
          </cell>
          <cell r="S989" t="str">
            <v>否</v>
          </cell>
          <cell r="W989" t="str">
            <v>否</v>
          </cell>
          <cell r="Y989">
            <v>0.5</v>
          </cell>
          <cell r="Z989">
            <v>309.44484999999997</v>
          </cell>
          <cell r="AA989">
            <v>0</v>
          </cell>
          <cell r="AB989">
            <v>0</v>
          </cell>
          <cell r="AC989">
            <v>309.44484999999997</v>
          </cell>
        </row>
        <row r="990">
          <cell r="C990" t="str">
            <v>GH20220087-0</v>
          </cell>
          <cell r="D990" t="str">
            <v>23480016-ME-001-0</v>
          </cell>
          <cell r="E990" t="str">
            <v>中冶赛迪工程技术股份有限公司</v>
          </cell>
          <cell r="F990" t="str">
            <v>吉林建龙钢铁有限责任公司</v>
          </cell>
          <cell r="G990" t="str">
            <v>吉林建龙KR脱硫项目</v>
          </cell>
          <cell r="H990">
            <v>376</v>
          </cell>
          <cell r="I990">
            <v>4.58E-2</v>
          </cell>
          <cell r="J990">
            <v>17.220800000000001</v>
          </cell>
          <cell r="K990" t="str">
            <v>文丽琴</v>
          </cell>
          <cell r="L990" t="str">
            <v>内部</v>
          </cell>
          <cell r="M990">
            <v>44771</v>
          </cell>
          <cell r="N990">
            <v>44771</v>
          </cell>
          <cell r="O990">
            <v>44885</v>
          </cell>
          <cell r="P990" t="str">
            <v>50%预付，20%发货，20%调
试，10%质保</v>
          </cell>
          <cell r="R990" t="str">
            <v>未完工</v>
          </cell>
          <cell r="S990" t="str">
            <v>否</v>
          </cell>
          <cell r="W990" t="str">
            <v>否</v>
          </cell>
          <cell r="Y990">
            <v>0.5</v>
          </cell>
          <cell r="Z990">
            <v>188</v>
          </cell>
          <cell r="AA990">
            <v>188</v>
          </cell>
          <cell r="AB990">
            <v>0.5</v>
          </cell>
          <cell r="AC990">
            <v>0</v>
          </cell>
        </row>
        <row r="991">
          <cell r="C991" t="str">
            <v>GH20220073-0</v>
          </cell>
          <cell r="D991" t="str">
            <v>41360012-ME-023-0</v>
          </cell>
          <cell r="E991" t="str">
            <v>中冶赛迪工程技术股份有限公司</v>
          </cell>
          <cell r="F991" t="str">
            <v>唐山松汀钢铁有限公司</v>
          </cell>
          <cell r="G991" t="str">
            <v>唐山松汀板坯连铸-结晶器液压振动装置</v>
          </cell>
          <cell r="H991">
            <v>213.1858</v>
          </cell>
          <cell r="I991">
            <v>0.26419999999999999</v>
          </cell>
          <cell r="J991">
            <v>56.323688359999998</v>
          </cell>
          <cell r="K991" t="str">
            <v>文丽琴</v>
          </cell>
          <cell r="L991" t="str">
            <v>内部</v>
          </cell>
          <cell r="M991">
            <v>44778</v>
          </cell>
          <cell r="N991">
            <v>44778</v>
          </cell>
          <cell r="O991">
            <v>44895</v>
          </cell>
          <cell r="P991" t="str">
            <v>50%预付，20%进度，20%调
试，10%质保</v>
          </cell>
          <cell r="R991" t="str">
            <v>暂停</v>
          </cell>
          <cell r="S991" t="str">
            <v>否</v>
          </cell>
          <cell r="W991" t="str">
            <v>否</v>
          </cell>
          <cell r="Y991">
            <v>0.5</v>
          </cell>
          <cell r="Z991">
            <v>106.5929</v>
          </cell>
          <cell r="AA991">
            <v>0</v>
          </cell>
          <cell r="AB991">
            <v>0</v>
          </cell>
          <cell r="AC991">
            <v>106.5929</v>
          </cell>
        </row>
        <row r="992">
          <cell r="C992" t="str">
            <v>GH20210109-1</v>
          </cell>
          <cell r="D992" t="str">
            <v>65230005-ME-106-0</v>
          </cell>
          <cell r="E992" t="str">
            <v>中冶赛迪工程技术股份有限公司</v>
          </cell>
          <cell r="F992" t="str">
            <v>安徽首矿大昌金属材料有限公司</v>
          </cell>
          <cell r="G992" t="str">
            <v>六安2300mm板坯连铸EPC项目-扇形段-补充合同</v>
          </cell>
          <cell r="H992">
            <v>149.9623</v>
          </cell>
          <cell r="I992">
            <v>1.8499999999999999E-2</v>
          </cell>
          <cell r="J992">
            <v>2.7743025499999998</v>
          </cell>
          <cell r="K992" t="str">
            <v>文丽琴</v>
          </cell>
          <cell r="L992" t="str">
            <v>内部</v>
          </cell>
          <cell r="M992">
            <v>44784</v>
          </cell>
          <cell r="N992">
            <v>44784</v>
          </cell>
          <cell r="O992">
            <v>44803</v>
          </cell>
          <cell r="P992" t="str">
            <v>30%预付，60%到货，10%
质保</v>
          </cell>
          <cell r="R992" t="str">
            <v>未完工</v>
          </cell>
          <cell r="S992" t="str">
            <v>否</v>
          </cell>
          <cell r="W992" t="str">
            <v>否</v>
          </cell>
          <cell r="Y992">
            <v>0.3</v>
          </cell>
          <cell r="Z992">
            <v>44.988689999999998</v>
          </cell>
          <cell r="AA992">
            <v>45</v>
          </cell>
          <cell r="AB992">
            <v>0.30007541895529699</v>
          </cell>
          <cell r="AC992">
            <v>-1.1310000000001701E-2</v>
          </cell>
        </row>
        <row r="993">
          <cell r="C993" t="str">
            <v>GH20220097-0</v>
          </cell>
          <cell r="D993" t="str">
            <v>CUK-U-R-TS71-22-034</v>
          </cell>
          <cell r="E993" t="str">
            <v>中冶赛迪集团英国分公司</v>
          </cell>
          <cell r="F993" t="str">
            <v>Tata Steel UK Limited</v>
          </cell>
          <cell r="G993" t="str">
            <v>英国公司-Tata粗轧除鳞轴承座备件</v>
          </cell>
          <cell r="H993">
            <v>45</v>
          </cell>
          <cell r="I993">
            <v>5.5599999999999997E-2</v>
          </cell>
          <cell r="J993">
            <v>2.5019999999999998</v>
          </cell>
          <cell r="K993" t="str">
            <v>文丽琴</v>
          </cell>
          <cell r="L993" t="str">
            <v>内部</v>
          </cell>
          <cell r="M993">
            <v>44792</v>
          </cell>
          <cell r="N993">
            <v>44792</v>
          </cell>
          <cell r="O993">
            <v>45005</v>
          </cell>
          <cell r="P993" t="str">
            <v>30%预付，20%进度1，30%
进度2，20%发货</v>
          </cell>
          <cell r="R993" t="str">
            <v>未完工</v>
          </cell>
          <cell r="S993" t="str">
            <v>否</v>
          </cell>
          <cell r="W993" t="str">
            <v>否</v>
          </cell>
          <cell r="Y993">
            <v>0.3</v>
          </cell>
          <cell r="Z993">
            <v>13.5</v>
          </cell>
          <cell r="AA993">
            <v>13.5</v>
          </cell>
          <cell r="AB993">
            <v>0.3</v>
          </cell>
          <cell r="AC993">
            <v>0</v>
          </cell>
        </row>
        <row r="994">
          <cell r="C994" t="str">
            <v>KJ20220036-0</v>
          </cell>
          <cell r="D994" t="str">
            <v>90150737-KJ-001-0</v>
          </cell>
          <cell r="E994" t="str">
            <v>中冶赛迪工程技术股份有限公司</v>
          </cell>
          <cell r="F994" t="str">
            <v>中冶赛迪工程技术股份有限公司</v>
          </cell>
          <cell r="G994" t="str">
            <v>装配式结构用钢热风切实验委托</v>
          </cell>
          <cell r="H994">
            <v>103.58</v>
          </cell>
          <cell r="I994">
            <v>0.05</v>
          </cell>
          <cell r="J994">
            <v>5.1790000000000003</v>
          </cell>
          <cell r="K994" t="str">
            <v>文丽琴</v>
          </cell>
          <cell r="L994" t="str">
            <v>内部</v>
          </cell>
          <cell r="M994">
            <v>44802</v>
          </cell>
          <cell r="N994">
            <v>44802</v>
          </cell>
          <cell r="O994">
            <v>44814</v>
          </cell>
          <cell r="P994" t="str">
            <v>50%预付，20%发货，30%验收</v>
          </cell>
          <cell r="R994" t="str">
            <v>未完工</v>
          </cell>
          <cell r="S994" t="str">
            <v>否</v>
          </cell>
          <cell r="W994" t="str">
            <v>否</v>
          </cell>
          <cell r="Y994">
            <v>0.5</v>
          </cell>
          <cell r="Z994">
            <v>51.79</v>
          </cell>
          <cell r="AA994">
            <v>51.79</v>
          </cell>
          <cell r="AB994">
            <v>0.5</v>
          </cell>
          <cell r="AC994">
            <v>0</v>
          </cell>
        </row>
        <row r="995">
          <cell r="C995" t="str">
            <v>GH20220098-0</v>
          </cell>
          <cell r="D995" t="str">
            <v>83640003-ME-011-0</v>
          </cell>
          <cell r="E995" t="str">
            <v>中冶赛迪工程技术股份有限公司</v>
          </cell>
          <cell r="F995" t="str">
            <v>Jindal Steel and Power Limited（印度JSOL）</v>
          </cell>
          <cell r="G995" t="str">
            <v>印度JSOL BF2 EP项目-水渣转鼓及机械探尺</v>
          </cell>
          <cell r="H995">
            <v>817.22460000000001</v>
          </cell>
          <cell r="I995">
            <v>0.16389999999999999</v>
          </cell>
          <cell r="J995">
            <v>133.94311193999999</v>
          </cell>
          <cell r="K995" t="str">
            <v>文丽琴</v>
          </cell>
          <cell r="L995" t="str">
            <v>内部</v>
          </cell>
          <cell r="M995">
            <v>44799</v>
          </cell>
          <cell r="N995">
            <v>44799</v>
          </cell>
          <cell r="O995">
            <v>45071</v>
          </cell>
          <cell r="P995" t="str">
            <v>50%预付，15%发货，5%到
货，20%调试，10%质保</v>
          </cell>
          <cell r="R995" t="str">
            <v>未完工</v>
          </cell>
          <cell r="S995" t="str">
            <v>否</v>
          </cell>
          <cell r="W995" t="str">
            <v>否</v>
          </cell>
          <cell r="Y995">
            <v>0.5</v>
          </cell>
          <cell r="Z995">
            <v>408.6123</v>
          </cell>
          <cell r="AA995">
            <v>408.6123</v>
          </cell>
          <cell r="AB995">
            <v>0.5</v>
          </cell>
          <cell r="AC995">
            <v>0</v>
          </cell>
        </row>
        <row r="996">
          <cell r="C996" t="str">
            <v>GH20220099-0</v>
          </cell>
          <cell r="D996" t="str">
            <v>67970002-ME-031-0</v>
          </cell>
          <cell r="E996" t="str">
            <v>重庆赛迪热工环保工程技术有限公司</v>
          </cell>
          <cell r="F996" t="str">
            <v>大冶特殊钢有限公司</v>
          </cell>
          <cell r="G996" t="str">
            <v>热工环保-大冶特钢固废利用EPC项目-圆盘给料机22136</v>
          </cell>
          <cell r="H996">
            <v>21.84</v>
          </cell>
          <cell r="I996">
            <v>0.33079999999999998</v>
          </cell>
          <cell r="J996">
            <v>7.224672</v>
          </cell>
          <cell r="K996" t="str">
            <v>文丽琴</v>
          </cell>
          <cell r="L996" t="str">
            <v>内部</v>
          </cell>
          <cell r="M996">
            <v>44804</v>
          </cell>
          <cell r="N996">
            <v>44804</v>
          </cell>
          <cell r="O996">
            <v>44926</v>
          </cell>
          <cell r="P996" t="str">
            <v>50%预付，20%发货，20%调试，10%质保</v>
          </cell>
          <cell r="R996" t="str">
            <v>未完工</v>
          </cell>
          <cell r="S996" t="str">
            <v>否</v>
          </cell>
          <cell r="W996" t="str">
            <v>否</v>
          </cell>
          <cell r="Y996">
            <v>0.7</v>
          </cell>
          <cell r="Z996">
            <v>15.288</v>
          </cell>
          <cell r="AA996">
            <v>15.288</v>
          </cell>
          <cell r="AB996">
            <v>0.7</v>
          </cell>
          <cell r="AC996">
            <v>0</v>
          </cell>
        </row>
        <row r="997">
          <cell r="C997" t="str">
            <v>FW20220066-0</v>
          </cell>
          <cell r="D997" t="str">
            <v>90170062-KJ-002-0</v>
          </cell>
          <cell r="E997" t="str">
            <v>重庆赛迪热工环保工程技术有限公司</v>
          </cell>
          <cell r="F997" t="str">
            <v>重庆赛迪热工环保工程技术有限公司</v>
          </cell>
          <cell r="G997" t="str">
            <v>铁锌固废资源化中试平台委托运维管理</v>
          </cell>
          <cell r="H997">
            <v>22</v>
          </cell>
          <cell r="I997">
            <v>0.38500000000000001</v>
          </cell>
          <cell r="J997">
            <v>8.4700000000000006</v>
          </cell>
          <cell r="K997" t="str">
            <v>文丽琴</v>
          </cell>
          <cell r="L997" t="str">
            <v>内部</v>
          </cell>
          <cell r="M997">
            <v>44795</v>
          </cell>
          <cell r="N997">
            <v>44795</v>
          </cell>
          <cell r="O997">
            <v>45138</v>
          </cell>
          <cell r="P997" t="str">
            <v>50%预付，50%调试</v>
          </cell>
          <cell r="R997" t="str">
            <v>未完工</v>
          </cell>
          <cell r="S997" t="str">
            <v>否</v>
          </cell>
          <cell r="W997" t="str">
            <v>否</v>
          </cell>
          <cell r="Y997">
            <v>0.5</v>
          </cell>
          <cell r="Z997">
            <v>11</v>
          </cell>
          <cell r="AA997">
            <v>0</v>
          </cell>
          <cell r="AB997">
            <v>0</v>
          </cell>
          <cell r="AC997">
            <v>11</v>
          </cell>
        </row>
        <row r="998">
          <cell r="C998" t="str">
            <v>GH20220114-0</v>
          </cell>
          <cell r="D998" t="str">
            <v>12880115-ME-001-0</v>
          </cell>
          <cell r="E998" t="str">
            <v>中冶赛迪工程技术股份有限公司</v>
          </cell>
          <cell r="F998" t="str">
            <v>联峰钢铁（张家港）有限公司</v>
          </cell>
          <cell r="G998" t="str">
            <v>联峰钢铁炼钢KR项目</v>
          </cell>
          <cell r="H998">
            <v>482</v>
          </cell>
          <cell r="I998">
            <v>0.08</v>
          </cell>
          <cell r="J998">
            <v>38.56</v>
          </cell>
          <cell r="K998" t="str">
            <v>文丽琴</v>
          </cell>
          <cell r="L998" t="str">
            <v>内部</v>
          </cell>
          <cell r="M998">
            <v>44858</v>
          </cell>
          <cell r="N998">
            <v>44858</v>
          </cell>
          <cell r="O998">
            <v>45015</v>
          </cell>
          <cell r="P998" t="str">
            <v>30%预付，40%发货，15%验
收，15%质保</v>
          </cell>
          <cell r="R998" t="str">
            <v>未完工</v>
          </cell>
          <cell r="S998" t="str">
            <v>否</v>
          </cell>
          <cell r="W998" t="str">
            <v>否</v>
          </cell>
          <cell r="Y998">
            <v>0.3</v>
          </cell>
          <cell r="Z998">
            <v>144.6</v>
          </cell>
          <cell r="AA998">
            <v>144.6</v>
          </cell>
          <cell r="AB998">
            <v>0.3</v>
          </cell>
          <cell r="AC998">
            <v>0</v>
          </cell>
        </row>
        <row r="999">
          <cell r="C999" t="str">
            <v>GH20220113-0</v>
          </cell>
          <cell r="D999" t="str">
            <v>04230152-ME-001-0</v>
          </cell>
          <cell r="E999" t="str">
            <v>中冶赛迪工程技术股份有限公司</v>
          </cell>
          <cell r="F999" t="str">
            <v>宁波钢铁有限公司</v>
          </cell>
          <cell r="G999" t="str">
            <v>宁钢KR脱硫装置</v>
          </cell>
          <cell r="H999">
            <v>271</v>
          </cell>
          <cell r="I999">
            <v>8.6099999999999996E-2</v>
          </cell>
          <cell r="J999">
            <v>23.333100000000002</v>
          </cell>
          <cell r="K999" t="str">
            <v>文丽琴</v>
          </cell>
          <cell r="L999" t="str">
            <v>内部</v>
          </cell>
          <cell r="M999">
            <v>44868</v>
          </cell>
          <cell r="N999">
            <v>44868</v>
          </cell>
          <cell r="O999">
            <v>45026</v>
          </cell>
          <cell r="P999" t="str">
            <v>50%预付，20%发货，20%验
收，10%质保</v>
          </cell>
          <cell r="R999" t="str">
            <v>未完工</v>
          </cell>
          <cell r="S999" t="str">
            <v>否</v>
          </cell>
          <cell r="W999" t="str">
            <v>否</v>
          </cell>
          <cell r="Y999">
            <v>0.5</v>
          </cell>
          <cell r="Z999">
            <v>135.5</v>
          </cell>
          <cell r="AA999">
            <v>135.5</v>
          </cell>
          <cell r="AB999">
            <v>0.5</v>
          </cell>
          <cell r="AC999">
            <v>0</v>
          </cell>
        </row>
        <row r="1000">
          <cell r="C1000" t="str">
            <v>FW20220083-0</v>
          </cell>
          <cell r="E1000" t="str">
            <v>中冶赛迪技术研究中心有限公司</v>
          </cell>
          <cell r="F1000" t="str">
            <v>中冶赛迪技术研究中心有限公司</v>
          </cell>
          <cell r="G1000" t="str">
            <v>赛装实验平台运维管理服务</v>
          </cell>
          <cell r="H1000">
            <v>42.667499999999997</v>
          </cell>
          <cell r="I1000">
            <v>0.32</v>
          </cell>
          <cell r="J1000">
            <v>13.653600000000001</v>
          </cell>
          <cell r="K1000" t="str">
            <v>文丽琴</v>
          </cell>
          <cell r="L1000" t="str">
            <v>内部</v>
          </cell>
          <cell r="M1000">
            <v>44901</v>
          </cell>
          <cell r="N1000">
            <v>44901</v>
          </cell>
          <cell r="O1000">
            <v>44926</v>
          </cell>
          <cell r="P1000" t="str">
            <v>50%预付，50%调试</v>
          </cell>
          <cell r="R1000" t="str">
            <v>未完工</v>
          </cell>
          <cell r="S1000" t="str">
            <v>否</v>
          </cell>
          <cell r="W1000" t="str">
            <v>否</v>
          </cell>
          <cell r="Y1000">
            <v>0.5</v>
          </cell>
          <cell r="Z1000">
            <v>21.333749999999998</v>
          </cell>
          <cell r="AA1000">
            <v>21.333749999999998</v>
          </cell>
          <cell r="AB1000">
            <v>0.5</v>
          </cell>
          <cell r="AC1000">
            <v>0</v>
          </cell>
        </row>
        <row r="1001">
          <cell r="C1001" t="str">
            <v>GH20220057-1</v>
          </cell>
          <cell r="D1001" t="str">
            <v>70900011-ME-001-0</v>
          </cell>
          <cell r="E1001" t="str">
            <v>中冶赛迪工程技术股份有限公司</v>
          </cell>
          <cell r="F1001" t="str">
            <v>秦皇岛佰工钢铁有限公司</v>
          </cell>
          <cell r="G1001" t="str">
            <v>秦皇岛佰工连铸备件-扇形段</v>
          </cell>
          <cell r="H1001">
            <v>316.39109999999999</v>
          </cell>
          <cell r="I1001">
            <v>-4.5999999999999999E-2</v>
          </cell>
          <cell r="J1001">
            <v>-14.553990600000001</v>
          </cell>
          <cell r="K1001" t="str">
            <v>文丽琴</v>
          </cell>
          <cell r="L1001" t="str">
            <v>内部</v>
          </cell>
          <cell r="M1001">
            <v>44901</v>
          </cell>
          <cell r="N1001">
            <v>44901</v>
          </cell>
          <cell r="O1001">
            <v>44982</v>
          </cell>
          <cell r="P1001" t="str">
            <v>50%预付，20%发货，25%到
货，5%质保</v>
          </cell>
          <cell r="R1001" t="str">
            <v>未完工</v>
          </cell>
          <cell r="S1001" t="str">
            <v>否</v>
          </cell>
          <cell r="W1001" t="str">
            <v>否</v>
          </cell>
          <cell r="Y1001">
            <v>0.5</v>
          </cell>
          <cell r="Z1001">
            <v>158.19555</v>
          </cell>
          <cell r="AA1001">
            <v>95</v>
          </cell>
          <cell r="AB1001">
            <v>0.30026129053566902</v>
          </cell>
          <cell r="AC1001">
            <v>63.195549999999997</v>
          </cell>
        </row>
        <row r="1002">
          <cell r="C1002" t="str">
            <v>GH20220108-0</v>
          </cell>
          <cell r="D1002" t="str">
            <v>90150894-ME-001-0</v>
          </cell>
          <cell r="E1002" t="str">
            <v>中冶赛迪工程技术股份有限公司</v>
          </cell>
          <cell r="F1002" t="str">
            <v>四川都钢钢铁有限公司</v>
          </cell>
          <cell r="G1002" t="str">
            <v>四川都钢绿色高效电能项目</v>
          </cell>
          <cell r="H1002">
            <v>157.88</v>
          </cell>
          <cell r="I1002">
            <v>0.1802</v>
          </cell>
          <cell r="J1002">
            <v>28.449975999999999</v>
          </cell>
          <cell r="K1002" t="str">
            <v>文丽琴</v>
          </cell>
          <cell r="L1002" t="str">
            <v>内部</v>
          </cell>
          <cell r="M1002">
            <v>44888</v>
          </cell>
          <cell r="N1002">
            <v>44888</v>
          </cell>
          <cell r="O1002">
            <v>44915</v>
          </cell>
          <cell r="P1002" t="str">
            <v>50%预付，20%进度，20%调
试，10%质保</v>
          </cell>
          <cell r="R1002" t="str">
            <v>未完工</v>
          </cell>
          <cell r="S1002" t="str">
            <v>否</v>
          </cell>
          <cell r="W1002" t="str">
            <v>否</v>
          </cell>
          <cell r="Y1002">
            <v>0.7</v>
          </cell>
          <cell r="Z1002">
            <v>110.51600000000001</v>
          </cell>
          <cell r="AA1002">
            <v>110.51600000000001</v>
          </cell>
          <cell r="AB1002">
            <v>0.7</v>
          </cell>
          <cell r="AC1002">
            <v>0</v>
          </cell>
        </row>
        <row r="1003">
          <cell r="C1003" t="str">
            <v>GH20190023-1</v>
          </cell>
          <cell r="E1003" t="str">
            <v>中冶赛迪工程技术股份有限公司</v>
          </cell>
          <cell r="F1003" t="str">
            <v>五矿发展股份有限公司</v>
          </cell>
          <cell r="G1003" t="str">
            <v>五矿曹妃甸原料场总
包-胶带机设计变更及增加</v>
          </cell>
          <cell r="H1003">
            <v>180</v>
          </cell>
          <cell r="I1003">
            <v>0.09</v>
          </cell>
          <cell r="J1003">
            <v>16.2</v>
          </cell>
          <cell r="K1003" t="str">
            <v>文丽琴</v>
          </cell>
          <cell r="L1003" t="str">
            <v>内部</v>
          </cell>
          <cell r="M1003">
            <v>44910</v>
          </cell>
          <cell r="N1003">
            <v>44910</v>
          </cell>
          <cell r="O1003">
            <v>44925</v>
          </cell>
          <cell r="P1003" t="str">
            <v>50%预付款，20%发货款，20%考核款，10%质保</v>
          </cell>
          <cell r="R1003" t="str">
            <v>已完工</v>
          </cell>
          <cell r="S1003" t="str">
            <v>是</v>
          </cell>
          <cell r="W1003" t="str">
            <v>是</v>
          </cell>
          <cell r="Y1003">
            <v>1</v>
          </cell>
          <cell r="Z1003">
            <v>180</v>
          </cell>
          <cell r="AA1003">
            <v>162</v>
          </cell>
          <cell r="AB1003">
            <v>0.9</v>
          </cell>
          <cell r="AC1003">
            <v>18</v>
          </cell>
        </row>
        <row r="1004">
          <cell r="C1004" t="str">
            <v>GH20220117-0</v>
          </cell>
          <cell r="D1004" t="str">
            <v>58360014-ME-023-0</v>
          </cell>
          <cell r="E1004" t="str">
            <v>中冶赛迪工程技术股份有限公司</v>
          </cell>
          <cell r="F1004" t="str">
            <v>福建三宝钢铁有限公司</v>
          </cell>
          <cell r="G1004" t="str">
            <v>福建三宝连铸项目</v>
          </cell>
          <cell r="H1004">
            <v>99.372200000000007</v>
          </cell>
          <cell r="I1004">
            <v>0.2641</v>
          </cell>
          <cell r="J1004">
            <v>26.244198019999999</v>
          </cell>
          <cell r="K1004" t="str">
            <v>文丽琴</v>
          </cell>
          <cell r="L1004" t="str">
            <v>内部</v>
          </cell>
          <cell r="M1004">
            <v>44881</v>
          </cell>
          <cell r="N1004">
            <v>44881</v>
          </cell>
          <cell r="O1004">
            <v>45010</v>
          </cell>
          <cell r="P1004" t="str">
            <v>50%预付，20%进度，20%调
试，10%质保</v>
          </cell>
          <cell r="R1004" t="str">
            <v>未完工</v>
          </cell>
          <cell r="S1004" t="str">
            <v>否</v>
          </cell>
          <cell r="W1004" t="str">
            <v>否</v>
          </cell>
          <cell r="Y1004">
            <v>0.5</v>
          </cell>
          <cell r="Z1004">
            <v>49.686100000000003</v>
          </cell>
          <cell r="AA1004">
            <v>49.68</v>
          </cell>
          <cell r="AB1004">
            <v>0.49993861462260097</v>
          </cell>
          <cell r="AC1004">
            <v>6.1000000000035496E-3</v>
          </cell>
        </row>
        <row r="1005">
          <cell r="C1005" t="str">
            <v>KJ20220075-0</v>
          </cell>
          <cell r="D1005" t="str">
            <v>90150868-KJ-001-0</v>
          </cell>
          <cell r="E1005" t="str">
            <v>中冶赛迪工程技术股份有限公司</v>
          </cell>
          <cell r="F1005" t="str">
            <v>中冶赛迪工程技术股份有限公司</v>
          </cell>
          <cell r="G1005" t="str">
            <v>超小超薄型钢技术及短应力万能轧机样机试制及工程验证</v>
          </cell>
          <cell r="H1005">
            <v>600</v>
          </cell>
          <cell r="I1005">
            <v>1</v>
          </cell>
          <cell r="J1005">
            <v>600</v>
          </cell>
          <cell r="K1005" t="str">
            <v>文丽琴</v>
          </cell>
          <cell r="L1005" t="str">
            <v>内部</v>
          </cell>
          <cell r="M1005">
            <v>44915</v>
          </cell>
          <cell r="N1005">
            <v>44915</v>
          </cell>
          <cell r="O1005">
            <v>45199</v>
          </cell>
          <cell r="P1005" t="str">
            <v>75%预付，20%到货，5%质保</v>
          </cell>
          <cell r="R1005" t="str">
            <v>未完工</v>
          </cell>
          <cell r="S1005" t="str">
            <v>否</v>
          </cell>
          <cell r="W1005" t="str">
            <v>否</v>
          </cell>
          <cell r="Y1005">
            <v>1</v>
          </cell>
          <cell r="Z1005">
            <v>600</v>
          </cell>
          <cell r="AA1005">
            <v>600</v>
          </cell>
          <cell r="AB1005">
            <v>1</v>
          </cell>
          <cell r="AC1005">
            <v>0</v>
          </cell>
        </row>
        <row r="1006">
          <cell r="C1006" t="str">
            <v>KJ20220058-0</v>
          </cell>
          <cell r="D1006" t="str">
            <v>90150764-KJ-004-0</v>
          </cell>
          <cell r="E1006" t="str">
            <v>中冶赛迪工程技术股份有限公司</v>
          </cell>
          <cell r="F1006" t="str">
            <v>中冶赛迪工程技术股份有限公司</v>
          </cell>
          <cell r="G1006" t="str">
            <v>模块轧机智能化升级研究与开发</v>
          </cell>
          <cell r="H1006">
            <v>79.576999999999998</v>
          </cell>
          <cell r="I1006">
            <v>0.20569999999999999</v>
          </cell>
          <cell r="J1006">
            <v>16.368988900000002</v>
          </cell>
          <cell r="K1006" t="str">
            <v>文丽琴</v>
          </cell>
          <cell r="L1006" t="str">
            <v>内部</v>
          </cell>
          <cell r="M1006">
            <v>44907</v>
          </cell>
          <cell r="N1006">
            <v>44907</v>
          </cell>
          <cell r="O1006">
            <v>44986</v>
          </cell>
          <cell r="P1006" t="str">
            <v>50%预付，40%发货，10%质保</v>
          </cell>
          <cell r="R1006" t="str">
            <v>未完工</v>
          </cell>
          <cell r="S1006" t="str">
            <v>否</v>
          </cell>
          <cell r="W1006" t="str">
            <v>否</v>
          </cell>
          <cell r="Y1006">
            <v>0.9</v>
          </cell>
          <cell r="Z1006">
            <v>71.619299999999996</v>
          </cell>
          <cell r="AA1006">
            <v>71.619299999999996</v>
          </cell>
          <cell r="AB1006">
            <v>0.9</v>
          </cell>
          <cell r="AC1006">
            <v>0</v>
          </cell>
        </row>
        <row r="1007">
          <cell r="C1007" t="str">
            <v>GH20220129-0</v>
          </cell>
          <cell r="D1007" t="str">
            <v>23110022-ME-001-0</v>
          </cell>
          <cell r="E1007" t="str">
            <v>中冶赛迪工程技术股份有限公司</v>
          </cell>
          <cell r="F1007" t="str">
            <v>本溪北方铁业有限公司</v>
          </cell>
          <cell r="G1007" t="str">
            <v>本溪北营原料场总包项目-刮板取料机</v>
          </cell>
          <cell r="H1007">
            <v>1869</v>
          </cell>
          <cell r="I1007">
            <v>6.3399999999999998E-2</v>
          </cell>
          <cell r="J1007">
            <v>118.49460000000001</v>
          </cell>
          <cell r="K1007" t="str">
            <v>文丽琴</v>
          </cell>
          <cell r="L1007" t="str">
            <v>内部</v>
          </cell>
          <cell r="M1007">
            <v>44915</v>
          </cell>
          <cell r="N1007">
            <v>44915</v>
          </cell>
          <cell r="O1007">
            <v>45137</v>
          </cell>
          <cell r="P1007" t="str">
            <v>50%预付，20%进度，20%调
试，10%质保</v>
          </cell>
          <cell r="R1007" t="str">
            <v>未完工</v>
          </cell>
          <cell r="S1007" t="str">
            <v>否</v>
          </cell>
          <cell r="W1007" t="str">
            <v>否</v>
          </cell>
          <cell r="Y1007">
            <v>0.5</v>
          </cell>
          <cell r="Z1007">
            <v>934.5</v>
          </cell>
          <cell r="AA1007">
            <v>373.8</v>
          </cell>
          <cell r="AB1007">
            <v>0.2</v>
          </cell>
          <cell r="AC1007">
            <v>560.70000000000005</v>
          </cell>
        </row>
        <row r="1008">
          <cell r="C1008" t="str">
            <v>KJ20220063-0</v>
          </cell>
          <cell r="D1008" t="str">
            <v>90150708-KJ-003-0</v>
          </cell>
          <cell r="E1008" t="str">
            <v>中冶赛迪工程技术股份有限公司</v>
          </cell>
          <cell r="F1008" t="str">
            <v>中冶赛迪工程技术股份有限公司</v>
          </cell>
          <cell r="G1008" t="str">
            <v>传感器系统应用（自筹）项目-智能测量辊加工</v>
          </cell>
          <cell r="H1008">
            <v>72</v>
          </cell>
          <cell r="I1008">
            <v>0.1835</v>
          </cell>
          <cell r="J1008">
            <v>13.212</v>
          </cell>
          <cell r="K1008" t="str">
            <v>文丽琴</v>
          </cell>
          <cell r="L1008" t="str">
            <v>内部</v>
          </cell>
          <cell r="M1008">
            <v>44907</v>
          </cell>
          <cell r="N1008">
            <v>44907</v>
          </cell>
          <cell r="O1008">
            <v>45015</v>
          </cell>
          <cell r="P1008" t="str">
            <v>50%预付，20%发货，20%调试，10%质保</v>
          </cell>
          <cell r="R1008" t="str">
            <v>未完工</v>
          </cell>
          <cell r="S1008" t="str">
            <v>否</v>
          </cell>
          <cell r="W1008" t="str">
            <v>否</v>
          </cell>
          <cell r="Y1008">
            <v>0.5</v>
          </cell>
          <cell r="Z1008">
            <v>36</v>
          </cell>
          <cell r="AA1008">
            <v>36</v>
          </cell>
          <cell r="AB1008">
            <v>0.5</v>
          </cell>
          <cell r="AC1008">
            <v>0</v>
          </cell>
        </row>
        <row r="1009">
          <cell r="C1009" t="str">
            <v>CP20230012-0</v>
          </cell>
          <cell r="D1009" t="str">
            <v>23110022-ME-006-0</v>
          </cell>
          <cell r="E1009" t="str">
            <v>中冶赛迪工程技术股份有限公司</v>
          </cell>
          <cell r="F1009" t="str">
            <v>本溪北方铁业有限公司</v>
          </cell>
          <cell r="G1009" t="str">
            <v>本溪北营原料场总包项目-圆盘给料机23006</v>
          </cell>
          <cell r="H1009">
            <v>221</v>
          </cell>
          <cell r="I1009">
            <v>0.18</v>
          </cell>
          <cell r="J1009">
            <v>39.78</v>
          </cell>
          <cell r="K1009" t="str">
            <v>文丽琴</v>
          </cell>
          <cell r="L1009" t="str">
            <v>内部</v>
          </cell>
          <cell r="M1009">
            <v>44936</v>
          </cell>
          <cell r="N1009">
            <v>44936</v>
          </cell>
          <cell r="O1009">
            <v>45076</v>
          </cell>
          <cell r="P1009" t="str">
            <v>50%预付，20%到货，20%调试，10%质保</v>
          </cell>
          <cell r="R1009" t="str">
            <v>未完工</v>
          </cell>
          <cell r="S1009" t="str">
            <v>否</v>
          </cell>
          <cell r="W1009" t="str">
            <v>否</v>
          </cell>
          <cell r="Y1009">
            <v>0.5</v>
          </cell>
          <cell r="Z1009">
            <v>110.5</v>
          </cell>
          <cell r="AA1009">
            <v>44.2</v>
          </cell>
          <cell r="AB1009">
            <v>0.2</v>
          </cell>
          <cell r="AC1009">
            <v>66.3</v>
          </cell>
        </row>
        <row r="1010">
          <cell r="C1010" t="str">
            <v>GH20190100-1</v>
          </cell>
          <cell r="D1010" t="str">
            <v>12190016-ME-017-2</v>
          </cell>
          <cell r="E1010" t="str">
            <v>中冶赛迪工程技术股份有限公司</v>
          </cell>
          <cell r="F1010" t="str">
            <v>徐州东南钢铁集团有限公司</v>
          </cell>
          <cell r="G1010" t="str">
            <v>徐州东南钢铁高炉非标设备增补</v>
          </cell>
          <cell r="H1010">
            <v>19.109000000000002</v>
          </cell>
          <cell r="I1010">
            <v>0.05</v>
          </cell>
          <cell r="J1010">
            <v>0.95545000000000002</v>
          </cell>
          <cell r="K1010" t="str">
            <v>文丽琴</v>
          </cell>
          <cell r="L1010" t="str">
            <v>内部</v>
          </cell>
          <cell r="M1010">
            <v>44935</v>
          </cell>
          <cell r="N1010">
            <v>44935</v>
          </cell>
          <cell r="O1010">
            <v>44956</v>
          </cell>
          <cell r="P1010" t="str">
            <v>100%到货</v>
          </cell>
          <cell r="R1010" t="str">
            <v>未完工</v>
          </cell>
          <cell r="S1010" t="str">
            <v>否</v>
          </cell>
          <cell r="W1010" t="str">
            <v>是</v>
          </cell>
          <cell r="Y1010">
            <v>1</v>
          </cell>
          <cell r="Z1010">
            <v>19.109000000000002</v>
          </cell>
          <cell r="AA1010">
            <v>19.109000000000002</v>
          </cell>
          <cell r="AB1010">
            <v>1</v>
          </cell>
          <cell r="AC1010">
            <v>0</v>
          </cell>
        </row>
        <row r="1011">
          <cell r="C1011" t="str">
            <v>CP20200064-1</v>
          </cell>
          <cell r="D1011" t="str">
            <v>12190016-ME-017-1</v>
          </cell>
          <cell r="E1011" t="str">
            <v>中冶赛迪工程技术股份有限公司</v>
          </cell>
          <cell r="F1011" t="str">
            <v>徐州东南钢铁集团有限公司</v>
          </cell>
          <cell r="G1011" t="str">
            <v>徐钢三期高炉圆盘给料装置增补</v>
          </cell>
          <cell r="H1011">
            <v>7.3070000000000004</v>
          </cell>
          <cell r="I1011">
            <v>0.05</v>
          </cell>
          <cell r="J1011">
            <v>0.36535000000000001</v>
          </cell>
          <cell r="K1011" t="str">
            <v>文丽琴</v>
          </cell>
          <cell r="L1011" t="str">
            <v>内部</v>
          </cell>
          <cell r="M1011">
            <v>44935</v>
          </cell>
          <cell r="N1011">
            <v>44935</v>
          </cell>
          <cell r="O1011">
            <v>44956</v>
          </cell>
          <cell r="P1011" t="str">
            <v>100%到货</v>
          </cell>
          <cell r="R1011" t="str">
            <v>已完工</v>
          </cell>
          <cell r="S1011" t="str">
            <v>是</v>
          </cell>
          <cell r="W1011" t="str">
            <v>否</v>
          </cell>
          <cell r="Y1011">
            <v>1</v>
          </cell>
          <cell r="Z1011">
            <v>7.3070000000000004</v>
          </cell>
          <cell r="AA1011">
            <v>7.3070000000000004</v>
          </cell>
          <cell r="AB1011">
            <v>1</v>
          </cell>
          <cell r="AC1011">
            <v>0</v>
          </cell>
        </row>
        <row r="1012">
          <cell r="C1012" t="str">
            <v>GH20220037-1</v>
          </cell>
          <cell r="D1012" t="str">
            <v>81080045-ME-004-0</v>
          </cell>
          <cell r="E1012" t="str">
            <v>中冶赛迪工程技术股份有限公司</v>
          </cell>
          <cell r="F1012" t="str">
            <v>巴西</v>
          </cell>
          <cell r="G1012" t="str">
            <v>巴西CSN-UPV轧线设备增补</v>
          </cell>
          <cell r="H1012">
            <v>296.95</v>
          </cell>
          <cell r="I1012">
            <v>0.1</v>
          </cell>
          <cell r="J1012">
            <v>29.695</v>
          </cell>
          <cell r="K1012" t="str">
            <v>文丽琴</v>
          </cell>
          <cell r="L1012" t="str">
            <v>内部</v>
          </cell>
          <cell r="M1012">
            <v>44958</v>
          </cell>
          <cell r="N1012">
            <v>44958</v>
          </cell>
          <cell r="O1012">
            <v>45076</v>
          </cell>
          <cell r="P1012" t="str">
            <v>50%预付，20%发货，20%调
试，10%质保</v>
          </cell>
          <cell r="R1012" t="str">
            <v>未完工</v>
          </cell>
          <cell r="S1012" t="str">
            <v>否</v>
          </cell>
          <cell r="W1012" t="str">
            <v>否</v>
          </cell>
          <cell r="Y1012">
            <v>0.5</v>
          </cell>
          <cell r="Z1012">
            <v>148.47499999999999</v>
          </cell>
          <cell r="AA1012">
            <v>148.47499999999999</v>
          </cell>
          <cell r="AB1012">
            <v>0.5</v>
          </cell>
          <cell r="AC1012">
            <v>0</v>
          </cell>
        </row>
        <row r="1013">
          <cell r="C1013" t="str">
            <v>GH20230005-0</v>
          </cell>
          <cell r="D1013" t="str">
            <v>62910005-ME-021-0</v>
          </cell>
          <cell r="E1013" t="str">
            <v>中冶赛迪工程技术股份有限公司</v>
          </cell>
          <cell r="F1013" t="str">
            <v>福建泉州闽光钢铁有限责任公司</v>
          </cell>
          <cell r="G1013" t="str">
            <v>泉州闽光摆动溜槽</v>
          </cell>
          <cell r="H1013">
            <v>122</v>
          </cell>
          <cell r="I1013">
            <v>0.17</v>
          </cell>
          <cell r="J1013">
            <v>20.74</v>
          </cell>
          <cell r="K1013" t="str">
            <v>文丽琴</v>
          </cell>
          <cell r="L1013" t="str">
            <v>内部</v>
          </cell>
          <cell r="M1013">
            <v>44956</v>
          </cell>
          <cell r="N1013">
            <v>44956</v>
          </cell>
          <cell r="O1013">
            <v>45168</v>
          </cell>
          <cell r="P1013" t="str">
            <v>10%预付，20%进度，30%发
货，30%投产，10%质保</v>
          </cell>
          <cell r="R1013" t="str">
            <v>未完工</v>
          </cell>
          <cell r="S1013" t="str">
            <v>否</v>
          </cell>
          <cell r="W1013" t="str">
            <v>否</v>
          </cell>
          <cell r="Y1013">
            <v>0.1</v>
          </cell>
          <cell r="Z1013">
            <v>12.2</v>
          </cell>
          <cell r="AA1013">
            <v>12.2</v>
          </cell>
          <cell r="AB1013">
            <v>0.1</v>
          </cell>
          <cell r="AC1013">
            <v>0</v>
          </cell>
        </row>
        <row r="1014">
          <cell r="C1014" t="str">
            <v>GH20220106-0</v>
          </cell>
          <cell r="D1014" t="str">
            <v>44090008-ME-062-0</v>
          </cell>
          <cell r="E1014" t="str">
            <v>中冶赛迪工程技术股份有限公司</v>
          </cell>
          <cell r="F1014" t="str">
            <v>福建三钢闽光股份有限公司</v>
          </cell>
          <cell r="G1014" t="str">
            <v>福建三钢闽光高炉项目</v>
          </cell>
          <cell r="H1014">
            <v>236</v>
          </cell>
          <cell r="I1014">
            <v>0.33</v>
          </cell>
          <cell r="J1014">
            <v>77.88</v>
          </cell>
          <cell r="K1014" t="str">
            <v>文丽琴</v>
          </cell>
          <cell r="L1014" t="str">
            <v>内部</v>
          </cell>
          <cell r="M1014">
            <v>44964</v>
          </cell>
          <cell r="N1014">
            <v>44964</v>
          </cell>
          <cell r="O1014">
            <v>44985</v>
          </cell>
          <cell r="P1014" t="str">
            <v>预付10%，进度I10%,进
度II10%，到货I15%，到货II15%，投产I15%，投产II15%，质保I5%，质保II5%</v>
          </cell>
          <cell r="R1014" t="str">
            <v>未完工</v>
          </cell>
          <cell r="S1014" t="str">
            <v>否</v>
          </cell>
          <cell r="W1014" t="str">
            <v>否</v>
          </cell>
          <cell r="Y1014">
            <v>0.1</v>
          </cell>
          <cell r="Z1014">
            <v>23.6</v>
          </cell>
          <cell r="AA1014">
            <v>23.6</v>
          </cell>
          <cell r="AB1014">
            <v>0.1</v>
          </cell>
          <cell r="AC1014">
            <v>0</v>
          </cell>
        </row>
        <row r="1015">
          <cell r="C1015" t="str">
            <v>KJ20230001-0</v>
          </cell>
          <cell r="D1015" t="str">
            <v>90150766-KJ-001-0</v>
          </cell>
          <cell r="E1015" t="str">
            <v>中冶赛迪工程技术股份有限公司</v>
          </cell>
          <cell r="F1015" t="str">
            <v>中冶赛迪工程技术股份有限公司</v>
          </cell>
          <cell r="G1015" t="str">
            <v>高速线材柔性生产工艺、装备及控制技术样机试制与集成测试服务</v>
          </cell>
          <cell r="H1015">
            <v>309.87</v>
          </cell>
          <cell r="I1015">
            <v>0.16320000000000001</v>
          </cell>
          <cell r="J1015">
            <v>50.570784000000003</v>
          </cell>
          <cell r="K1015" t="str">
            <v>文丽琴</v>
          </cell>
          <cell r="L1015" t="str">
            <v>内部</v>
          </cell>
          <cell r="M1015">
            <v>44992</v>
          </cell>
          <cell r="N1015">
            <v>44992</v>
          </cell>
          <cell r="O1015">
            <v>45107</v>
          </cell>
          <cell r="P1015" t="str">
            <v>50%预付，40%发货，10%质保</v>
          </cell>
          <cell r="R1015" t="str">
            <v>未完工</v>
          </cell>
          <cell r="S1015" t="str">
            <v>否</v>
          </cell>
          <cell r="W1015" t="str">
            <v>否</v>
          </cell>
          <cell r="Y1015">
            <v>0.5</v>
          </cell>
          <cell r="Z1015">
            <v>154.935</v>
          </cell>
          <cell r="AA1015">
            <v>154.935</v>
          </cell>
          <cell r="AB1015">
            <v>0.5</v>
          </cell>
          <cell r="AC1015">
            <v>0</v>
          </cell>
        </row>
        <row r="1016">
          <cell r="C1016" t="str">
            <v>GH20230013-0</v>
          </cell>
          <cell r="D1016" t="str">
            <v>90170066-ME-008-0</v>
          </cell>
          <cell r="E1016" t="str">
            <v>重庆赛迪热工环保工程技术有限公司</v>
          </cell>
          <cell r="F1016" t="str">
            <v>贵州裕能新能源电池材料有限公司</v>
          </cell>
          <cell r="G1016" t="str">
            <v>贵州裕能粒化装置</v>
          </cell>
          <cell r="H1016">
            <v>6.32</v>
          </cell>
          <cell r="I1016">
            <v>0.08</v>
          </cell>
          <cell r="J1016">
            <v>0.50560000000000005</v>
          </cell>
          <cell r="K1016" t="str">
            <v>文丽琴</v>
          </cell>
          <cell r="L1016" t="str">
            <v>内部</v>
          </cell>
          <cell r="M1016">
            <v>45000</v>
          </cell>
          <cell r="N1016">
            <v>45000</v>
          </cell>
          <cell r="O1016">
            <v>45076</v>
          </cell>
          <cell r="P1016" t="str">
            <v>50%预付，50%到货</v>
          </cell>
          <cell r="R1016" t="str">
            <v>未完工</v>
          </cell>
          <cell r="S1016" t="str">
            <v>否</v>
          </cell>
          <cell r="W1016" t="str">
            <v>否</v>
          </cell>
          <cell r="Y1016">
            <v>0.5</v>
          </cell>
          <cell r="Z1016">
            <v>3.16</v>
          </cell>
          <cell r="AA1016">
            <v>3.16</v>
          </cell>
          <cell r="AB1016">
            <v>0.5</v>
          </cell>
          <cell r="AC1016">
            <v>0</v>
          </cell>
        </row>
        <row r="1017">
          <cell r="C1017" t="str">
            <v>GH20230023-0</v>
          </cell>
          <cell r="D1017" t="str">
            <v>00180075-ME-001-0</v>
          </cell>
          <cell r="E1017" t="str">
            <v>中冶赛迪工程技术股份有限公司</v>
          </cell>
          <cell r="F1017" t="str">
            <v>四川省达州钢铁集团有限责任公司</v>
          </cell>
          <cell r="G1017" t="str">
            <v>达钢炉壳托圈</v>
          </cell>
          <cell r="H1017">
            <v>1872</v>
          </cell>
          <cell r="I1017">
            <v>3.0300000000000001E-2</v>
          </cell>
          <cell r="J1017">
            <v>56.721600000000002</v>
          </cell>
          <cell r="K1017" t="str">
            <v>文丽琴</v>
          </cell>
          <cell r="L1017" t="str">
            <v>内部</v>
          </cell>
          <cell r="M1017">
            <v>45008</v>
          </cell>
          <cell r="N1017">
            <v>45008</v>
          </cell>
          <cell r="O1017">
            <v>45342</v>
          </cell>
          <cell r="P1017" t="str">
            <v>50%预付，20%进度，20%调试，10%质保</v>
          </cell>
          <cell r="R1017" t="str">
            <v>未完工</v>
          </cell>
          <cell r="S1017" t="str">
            <v>否</v>
          </cell>
          <cell r="W1017" t="str">
            <v>否</v>
          </cell>
          <cell r="Y1017">
            <v>0.5</v>
          </cell>
          <cell r="Z1017">
            <v>936</v>
          </cell>
          <cell r="AA1017">
            <v>374.4</v>
          </cell>
          <cell r="AB1017">
            <v>0.2</v>
          </cell>
          <cell r="AC1017">
            <v>561.6</v>
          </cell>
        </row>
        <row r="1018">
          <cell r="C1018" t="str">
            <v>GH20230032-0</v>
          </cell>
          <cell r="D1018" t="str">
            <v>42190025-ME-001-0</v>
          </cell>
          <cell r="E1018" t="str">
            <v>中冶赛迪上海工程技术有限公司</v>
          </cell>
          <cell r="F1018" t="str">
            <v>江苏长强钢铁集团</v>
          </cell>
          <cell r="G1018" t="str">
            <v>江苏长强127钢管项目穿孔机等设备</v>
          </cell>
          <cell r="H1018">
            <v>3057.6331</v>
          </cell>
          <cell r="I1018">
            <v>5.45E-2</v>
          </cell>
          <cell r="J1018">
            <v>166.64100395</v>
          </cell>
          <cell r="K1018" t="str">
            <v>文丽琴</v>
          </cell>
          <cell r="L1018" t="str">
            <v>内部</v>
          </cell>
          <cell r="M1018">
            <v>45042</v>
          </cell>
          <cell r="N1018">
            <v>45042</v>
          </cell>
          <cell r="O1018">
            <v>45290</v>
          </cell>
          <cell r="P1018" t="str">
            <v>50%预付，20%发货，20%验
收，10%质保</v>
          </cell>
          <cell r="R1018" t="str">
            <v>未完工</v>
          </cell>
          <cell r="S1018" t="str">
            <v>否</v>
          </cell>
          <cell r="W1018" t="str">
            <v>否</v>
          </cell>
          <cell r="Y1018">
            <v>0.5</v>
          </cell>
          <cell r="Z1018">
            <v>1528.81655</v>
          </cell>
          <cell r="AA1018">
            <v>8.6999999999999993</v>
          </cell>
          <cell r="AB1018">
            <v>2.8453381146351401E-3</v>
          </cell>
          <cell r="AC1018">
            <v>1520.11655</v>
          </cell>
        </row>
        <row r="1019">
          <cell r="C1019" t="str">
            <v>GH20230034-0</v>
          </cell>
          <cell r="D1019" t="str">
            <v>29600115-ME-001-0</v>
          </cell>
          <cell r="E1019" t="str">
            <v>中冶赛迪工程技术股份有限公司</v>
          </cell>
          <cell r="F1019" t="str">
            <v>广西盛隆冶金有限公司</v>
          </cell>
          <cell r="G1019" t="str">
            <v>广西盛隆1780平整机组项目</v>
          </cell>
          <cell r="H1019">
            <v>1184</v>
          </cell>
          <cell r="I1019">
            <v>8.6199999999999999E-2</v>
          </cell>
          <cell r="J1019">
            <v>102.0608</v>
          </cell>
          <cell r="K1019" t="str">
            <v>文丽琴</v>
          </cell>
          <cell r="L1019" t="str">
            <v>内部</v>
          </cell>
          <cell r="M1019">
            <v>45055</v>
          </cell>
          <cell r="N1019">
            <v>45055</v>
          </cell>
          <cell r="O1019">
            <v>45199</v>
          </cell>
          <cell r="P1019" t="str">
            <v>50%预付，20%进度，20%调
试，10%质保</v>
          </cell>
          <cell r="R1019" t="str">
            <v>未完工</v>
          </cell>
          <cell r="S1019" t="str">
            <v>否</v>
          </cell>
          <cell r="W1019" t="str">
            <v>否</v>
          </cell>
          <cell r="Y1019">
            <v>0.5</v>
          </cell>
          <cell r="Z1019">
            <v>592</v>
          </cell>
          <cell r="AA1019">
            <v>355.2</v>
          </cell>
          <cell r="AB1019">
            <v>0.3</v>
          </cell>
          <cell r="AC1019">
            <v>236.8</v>
          </cell>
        </row>
        <row r="1020">
          <cell r="C1020" t="str">
            <v>GH20230036-0</v>
          </cell>
          <cell r="D1020" t="str">
            <v>70570035-ME-023-0</v>
          </cell>
          <cell r="E1020" t="str">
            <v>中冶赛迪工程技术股份有限公司</v>
          </cell>
          <cell r="F1020" t="str">
            <v>山东钢铁集团永锋临港有限公司</v>
          </cell>
          <cell r="G1020" t="str">
            <v>山东永锋超薄精品板材连铸项目</v>
          </cell>
          <cell r="H1020">
            <v>255.97890000000001</v>
          </cell>
          <cell r="K1020" t="str">
            <v>文丽琴</v>
          </cell>
          <cell r="L1020" t="str">
            <v>内部</v>
          </cell>
          <cell r="M1020">
            <v>45058</v>
          </cell>
          <cell r="N1020">
            <v>45058</v>
          </cell>
          <cell r="O1020">
            <v>45219</v>
          </cell>
          <cell r="P1020" t="str">
            <v>50%预付，20%进度，20%调
试，10%质保</v>
          </cell>
          <cell r="R1020" t="str">
            <v>未完工</v>
          </cell>
          <cell r="S1020" t="str">
            <v>否</v>
          </cell>
          <cell r="W1020" t="str">
            <v>否</v>
          </cell>
          <cell r="Y1020">
            <v>0.5</v>
          </cell>
          <cell r="Z1020">
            <v>127.98945000000001</v>
          </cell>
          <cell r="AA1020">
            <v>127.98</v>
          </cell>
          <cell r="AB1020">
            <v>0.49996308289472302</v>
          </cell>
          <cell r="AC1020">
            <v>9.4500000000010704E-3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4661" refreshedDate="45138.583171296297" createdVersion="5" refreshedVersion="5" minRefreshableVersion="3" recordCount="0" xr:uid="{00000000-000A-0000-FFFF-FFFF00000000}">
  <cacheSource type="worksheet">
    <worksheetSource ref="A9:AV13" sheet="订单管理台账-C类"/>
  </cacheSource>
  <cacheFields count="41">
    <cacheField name="项目名称" numFmtId="0">
      <sharedItems containsBlank="1" count="109">
        <s v="本钢板材炼铁总厂煤筒仓项目圆盘给料机设备"/>
        <s v="巴西CSN-UPV设备供货项目-推迟"/>
        <s v="本溪北营原料场总包项目-刮板取料机"/>
        <s v="巴州钢铁短应力线轧机修复-推迟"/>
        <s v="衢州元立刮板取料机用测距仪备件"/>
        <s v="徐钢模块轧机备件锥规备件"/>
        <s v="河北永洋锁紧液压缸备件项目"/>
        <s v="安钢集团信阳钢铁双槽绳轮备件"/>
        <s v="中冶京诚济源料车卷扬22156"/>
        <s v="敬业352柔性传动装置-焦作迈科总包"/>
        <s v="山东钢铁股份莱芜分公司非标行星齿轮减速机"/>
        <s v="四川德钢脱硫渣盘车"/>
        <s v="湖北优科圆盘给料机合同-推迟"/>
        <s v="江苏宏大九江线材减速机22183"/>
        <s v="一次减速传动装置右"/>
        <s v="本钢辽阳球团减速机"/>
        <s v="中钢东华二期烧结圆盘给料机23001"/>
        <s v="柔性传动及圆盘给料机备件"/>
        <s v="本溪北营原料场项目-圆盘给料机"/>
        <s v="常熟市龙腾烧结圆盘减速器备件23008"/>
        <s v="减速机及配件一批"/>
        <s v="德龙钢铁-烧结厂圆盘套筒22184"/>
        <s v="河北安丰-球团减速器维修二23009"/>
        <s v="河北天柱减速机23011"/>
        <s v="福建亿鑫柔传一次减速器备件23002"/>
        <s v="建龙阿城钢铁卷扬机联轴器备件23012"/>
        <s v="鞍钢股份二次机输入轴总成23013"/>
        <s v="沧州中铁圆盘减速机高速轴装配23015"/>
        <s v="日照钢铁烧结一次减速机"/>
        <s v="安徽长江钢铁绳轮装置备件23016"/>
        <s v="敬业11#高炉卷扬机电成套"/>
        <s v="天津市新天钢联合卷筒装置备件"/>
        <s v="四川德胜集团钒钛有限公司"/>
        <m/>
        <s v="攀枝花正皓SHD255减速机"/>
        <s v="安徽长江钢铁联轴器备件23020"/>
        <s v="中冶长天关丹球团二期圆盘给料机23024"/>
        <s v="玉溪仙福-合金加料系统旋转溜管"/>
        <s v="四川德钢小齿轮装配、小齿轮、630从动车轮组"/>
        <s v="山东鲁丽钢铁圆盘给料机小齿轮总成备件22030"/>
        <s v="辽宁通鑫炉料圆盘给料机减速器"/>
        <s v="山西美锦卷扬主令备件23028"/>
        <s v="安徽省贵航特钢制动轮备件23033 "/>
        <s v="常熟市龙腾圆盘盘面备件23029"/>
        <s v="安徽省贵航特钢减速机支撑座备件23031"/>
        <s v="大东海卷扬抱闸轮备件23034 "/>
        <s v="包钢万腾卷扬机联轴器23026"/>
        <s v="建龙阿城钢铁卷扬机减速机备件23032"/>
        <s v="咸宁宜生-减速机TBL35-5.3-3-121c"/>
        <s v="智能主令控制器"/>
        <s v="中钢设备盛隆烧结柔传扭力杆23014"/>
        <s v="河北津西柔传减速机备件23042"/>
        <s v="中冶南方武钢院-新疆昕昊达矿业圆盘给料机"/>
        <s v="WGP型带制动盘鼓形齿式联轴器、非标减速机"/>
        <s v="鼓形齿式联轴器"/>
        <s v="唐山国跃安丰烧结项目柔性传动装置23043"/>
        <s v="迁安市九江线材-高炉卷扬机"/>
        <s v="衢州元立金属制品有限公司"/>
        <s v="攀枝花正皓-YZ290-SHP400减速机"/>
        <s v="唐山奥名柔传备件23047"/>
        <s v="太钢峨口铁矿柔传减速机备件23050"/>
        <s v="山西宏达联轴器备件23053"/>
        <s v="建龙西林钢铁扭力杆装置等备件23051"/>
        <s v="兰鑫钢铁卷扬联轴器备件23055"/>
        <s v="东钢料车车轮备件23054"/>
        <s v="北方重工集团有限公司链篦机柔传"/>
        <s v="建龙阿城钢铁圆盘给料机减速机备件23045"/>
        <s v="日钢柔传二次机高速轴总成23048"/>
        <s v="太标减速机高速轴23058项目"/>
        <s v="安徽长江钢铁卷扬减速机备件23059"/>
        <s v="酒钢360平烧结项目柔性传动装置产品23057"/>
        <s v="山西宏达卷扬主令产品23060"/>
        <s v="四川德钢造球盘小齿轮23063"/>
        <s v="中冶北方-海城市恒盛铸业烧结机柔性传动23062"/>
        <s v="联峰钢铁柔传拉压杆备件23065"/>
        <s v="安徽省贵航特钢卷筒装置备件23061"/>
        <s v="23069-欧冶-新疆八钢-TPZH250B圆盘减速机"/>
        <s v="磐石建龙联轴器23064"/>
        <s v="鄂城钢铁平车减速机23038"/>
        <s v="河北永洋中棒扁钢轧机锁紧装置备件"/>
        <s v="东钢一期卷扬联轴器备件23068"/>
        <s v="甘肃酒钢集团宏兴钢铁上料卷扬23070"/>
        <s v="大冶特殊钢齿轮变速箱23056"/>
        <s v="东钢一期卷扬减速机23071"/>
        <s v="秦冶和发卷扬机23072"/>
        <s v="江苏宏大台塑三环减速机产品"/>
        <s v="敬业圆盘给料机23074"/>
        <s v="二期料卷扬机、料车、绳轮、钢丝绳"/>
        <s v="东钢二期卷扬联轴器23081"/>
        <s v="江苏大港技改项目-圆盘给料机"/>
        <s v="东钢炼铁二期卷扬料车产品"/>
        <s v="乌海包钢万腾减速机23067"/>
        <s v="欧冶-重钢- 辊子装配(卡断剪前)"/>
        <s v="德信圆盘给料机衬板备件23076"/>
        <s v="越南和发圆盘给料机"/>
        <s v="东钢二期卷扬减速机23082"/>
        <s v="内蒙亚新卷扬机_x000a_16.8m³料车卷扬机 23084"/>
        <s v="河北永洋中棒扁钢剖分链轮等备件"/>
        <s v="武钢高线改造项目pt国内配套设备供货合同"/>
        <s v="河北新金轧材主卷扬减速机23066"/>
        <s v="秦皇岛宏兴三环减速机23080"/>
        <s v="德钢炼钢备件项目800主动车轮组和SHC350减速机设备供货 "/>
        <s v="成渝炼钢烧结备件项目钢车减速机和圆盘减速机设备供货"/>
        <s v="默迪卡圆盘给料机备件23085"/>
        <s v="广西盛隆圆盘减速机齿轮轴23089"/>
        <s v="张家港宏昌钢板链篦机柔性传动备件23077"/>
        <s v="山西宏达柔传一次机备件23090"/>
        <s v="台湾荣刚BDM附属设备改造项目"/>
        <s v="东钢二期卷扬联轴器产品"/>
      </sharedItems>
    </cacheField>
    <cacheField name="合同号" numFmtId="0">
      <sharedItems containsBlank="1" count="106">
        <s v="GH20230025-0"/>
        <s v="GH20220037-0"/>
        <s v="GH20220129-0"/>
        <s v="GH20220130-0"/>
        <s v="GH20230009-0"/>
        <s v="GH20230011-0"/>
        <s v="GH20230016-0"/>
        <s v="CP20220158-0"/>
        <s v="CP20220174-0"/>
        <s v="CP20220191-0"/>
        <s v="CP20220150-0"/>
        <s v="CP20220210-0"/>
        <s v="CP20220186-0"/>
        <s v="CP20220213-0"/>
        <s v="CP20220208-0"/>
        <s v="CP20220211-0"/>
        <s v="CP20230001-0"/>
        <s v="CP20230003-0"/>
        <s v="CP20230012-0"/>
        <s v="CP20230015-0"/>
        <s v="CP20220207-0"/>
        <s v="CP20220215-0"/>
        <s v="CP20230016-0"/>
        <s v="CP20230019-0"/>
        <s v="CP20230002-0"/>
        <s v="CP20230020-0"/>
        <s v="CP20230021-0"/>
        <s v="CP20230024-0"/>
        <s v="CP20230026-0"/>
        <s v="CP20230025-0"/>
        <s v="CP20230027-0"/>
        <s v="CP20230028-0"/>
        <s v="CP20230032-0"/>
        <m/>
        <s v="CP20230031-0"/>
        <s v="CP20230030-0"/>
        <s v="CP20230034-0"/>
        <s v="CP20230033-0"/>
        <s v="CP20230036-0"/>
        <s v="CP20230041-0"/>
        <s v="CP20230038-0"/>
        <s v="CP20230039-0"/>
        <s v="CP20230044-0"/>
        <s v="CP20230040-0"/>
        <s v="CP20230042-0"/>
        <s v="CP20230045-0"/>
        <s v="CP20230037-0"/>
        <s v="CP20230043-0"/>
        <s v="CP20230053-0"/>
        <s v="CP20230050-0"/>
        <s v="CP20230022-0"/>
        <s v="CP20230056-0"/>
        <s v="CP20230051-0"/>
        <s v="CP20230047-0 "/>
        <s v="CP20230048-0"/>
        <s v="CP20230057-0"/>
        <s v="CP20220073-0"/>
        <s v="CP20230059-0"/>
        <s v="CP20230060-0"/>
        <s v="CP20230063-0"/>
        <s v="CP20230065-0"/>
        <s v="CP20230064-0"/>
        <s v="CP20230067-0"/>
        <s v="CP20230066-0"/>
        <s v="CP20230062-0"/>
        <s v="CP20230058-0"/>
        <s v="CP20230061-0"/>
        <s v="CP20230070-0"/>
        <s v="CP20230071-0"/>
        <s v="CP20230069-0 "/>
        <s v="CP20230073-0"/>
        <s v="CP20230076-0"/>
        <s v="CP20230075-0"/>
        <s v="CP20230079-0"/>
        <s v="CP20230074-0"/>
        <s v="CP20230083-0"/>
        <s v="CP20230077-0"/>
        <s v="CP20230049-0"/>
        <s v="GH20230046-0"/>
        <s v="CP20230082-0"/>
        <s v="CP20230084-0"/>
        <s v="CP20230068-0"/>
        <s v="CP20230087-0"/>
        <s v="CP20230088-0"/>
        <s v="CP20230092-0"/>
        <s v="CP20230090-0"/>
        <s v="CP20230102-0"/>
        <s v="CP20230100-0"/>
        <s v="CP20230104-0"/>
        <s v="CP20230081-0"/>
        <s v="GH20230061-0"/>
        <s v="CP20230093-0"/>
        <s v="CP20230099-0"/>
        <s v="CP20230103-0"/>
        <s v="CP20230105-0"/>
        <s v="GH20230042-0"/>
        <s v="GH20230040-0"/>
        <s v="CP20230080-0"/>
        <s v="CP20230101-0"/>
        <s v="CP20230108-0"/>
        <s v="CP20230109-0"/>
        <s v="CP20230106-0"/>
        <s v="CP20230110-0"/>
        <s v="CP20230097-0 "/>
        <s v="CP20230111-0"/>
        <s v="CT20230030-1"/>
      </sharedItems>
    </cacheField>
    <cacheField name="项目号" numFmtId="0">
      <sharedItems containsBlank="1" containsMixedTypes="1" containsNumber="1" containsInteger="1" count="106">
        <s v="00160089"/>
        <n v="81080048"/>
        <n v="78080003"/>
        <n v="68260009"/>
        <n v="41170018"/>
        <n v="12190073"/>
        <n v="46660048"/>
        <s v="29520009"/>
        <s v="04410028"/>
        <s v="03940081"/>
        <s v="47510021"/>
        <s v="00210192"/>
        <s v="A6410004"/>
        <s v="40080025"/>
        <s v="01140302"/>
        <s v="00160088"/>
        <s v="40200021"/>
        <s v="25660030"/>
        <n v="78080004"/>
        <s v="34030026"/>
        <s v="25660029"/>
        <s v="28300036"/>
        <s v="28290078"/>
        <s v="40410036"/>
        <s v="40530004"/>
        <s v="68840007"/>
        <s v="01460073"/>
        <s v="28390048"/>
        <s v="01140303"/>
        <s v="61310016"/>
        <s v="03940082"/>
        <s v="25660031"/>
        <s v="00210193"/>
        <m/>
        <s v="40130016"/>
        <s v="61310017"/>
        <s v="33840003"/>
        <s v="00230175"/>
        <s v="00210194"/>
        <s v="29290012"/>
        <s v="71350007"/>
        <s v="28970009"/>
        <s v="40350021"/>
        <s v="34030027"/>
        <s v="40350020"/>
        <s v="57530027"/>
        <s v="40250017"/>
        <s v="68840008"/>
        <s v="B1710001"/>
        <s v="40420018"/>
        <s v="29600117"/>
        <s v="40400047"/>
        <s v="40670007"/>
        <s v="80120069"/>
        <s v="80120070"/>
        <s v="28290079"/>
        <n v="28290079"/>
        <s v="78830003"/>
        <s v="40130017"/>
        <n v="68810004"/>
        <n v="71110002"/>
        <s v="A4450002"/>
        <n v="67040012"/>
        <n v="77160002"/>
        <n v="58830015"/>
        <n v="40750003"/>
        <n v="68840009"/>
        <s v="01140305"/>
        <n v="60150004"/>
        <n v="61310018"/>
        <s v="A1850001"/>
        <s v="A4450003"/>
        <s v="00210195"/>
        <n v="78630005"/>
        <n v="12880123"/>
        <n v="40350022"/>
        <n v="87390018"/>
        <n v="40590015"/>
        <s v="59930007"/>
        <n v="46660051"/>
        <n v="58830016"/>
        <s v="00260074"/>
        <n v="29430010"/>
        <n v="58830017"/>
        <n v="11630151"/>
        <n v="3940085"/>
        <n v="58830018"/>
        <s v="B2410003"/>
        <n v="58830019"/>
        <n v="40250018"/>
        <n v="87390020"/>
        <n v="76300004"/>
        <n v="40390036"/>
        <n v="58830020"/>
        <n v="40450021"/>
        <n v="46660050"/>
        <s v="00320248"/>
        <n v="40330051"/>
        <n v="40560043"/>
        <s v="00210198"/>
        <n v="11000147"/>
        <s v="A1890001"/>
        <n v="29600122"/>
        <s v="00790156"/>
        <s v="A4450004"/>
        <s v="B3880001"/>
      </sharedItems>
    </cacheField>
    <cacheField name="产品类型" numFmtId="0">
      <sharedItems containsBlank="1" containsMixedTypes="1" containsNumber="1" containsInteger="1" count="5">
        <m/>
        <s v="锁紧装置备件"/>
        <n v="23081"/>
        <s v="柔传备件"/>
        <s v="机电一体品"/>
      </sharedItems>
    </cacheField>
    <cacheField name="令号" numFmtId="0">
      <sharedItems containsBlank="1" containsMixedTypes="1" containsNumber="1" containsInteger="1" count="100">
        <n v="23044"/>
        <m/>
        <s v="21113F1"/>
        <n v="22156"/>
        <n v="22170"/>
        <n v="22137"/>
        <n v="22180"/>
        <n v="22185"/>
        <n v="22183"/>
        <n v="22178"/>
        <n v="23001"/>
        <s v="2300302/2300301"/>
        <n v="23006"/>
        <n v="23008"/>
        <s v="2217701/2217702"/>
        <n v="23010"/>
        <s v="2300901/2300902"/>
        <s v="2301101/2301102"/>
        <n v="23002"/>
        <n v="23012"/>
        <n v="23013"/>
        <n v="23015"/>
        <n v="23017"/>
        <n v="23016"/>
        <n v="23018"/>
        <n v="23019"/>
        <n v="2302201"/>
        <n v="2302202"/>
        <n v="23021"/>
        <n v="23020"/>
        <n v="23024"/>
        <n v="23023"/>
        <n v="23025"/>
        <n v="23030"/>
        <n v="23027"/>
        <n v="23028"/>
        <n v="23033"/>
        <n v="23029"/>
        <n v="23031"/>
        <n v="23034"/>
        <n v="23026"/>
        <n v="23032"/>
        <n v="23041"/>
        <n v="23039"/>
        <n v="23014"/>
        <n v="23042"/>
        <n v="23040"/>
        <n v="2303601"/>
        <n v="2303602"/>
        <n v="2303603"/>
        <n v="23037"/>
        <n v="2304301"/>
        <n v="2304302"/>
        <n v="22071"/>
        <n v="22049"/>
        <n v="23046"/>
        <n v="23047"/>
        <n v="23050"/>
        <n v="23053"/>
        <n v="23051"/>
        <n v="23055"/>
        <n v="23054"/>
        <n v="23049"/>
        <n v="23045"/>
        <n v="23048"/>
        <n v="23058"/>
        <n v="23059"/>
        <n v="23057"/>
        <n v="23060"/>
        <n v="23063"/>
        <n v="23062"/>
        <n v="23065"/>
        <n v="23061"/>
        <n v="23069"/>
        <n v="23064"/>
        <n v="23038"/>
        <n v="23068"/>
        <n v="23070"/>
        <n v="23056"/>
        <n v="23071"/>
        <n v="23072"/>
        <n v="23075"/>
        <n v="23074"/>
        <n v="22087"/>
        <n v="23081"/>
        <n v="23079"/>
        <n v="23083"/>
        <n v="23067"/>
        <n v="23076"/>
        <n v="23078"/>
        <n v="23082"/>
        <n v="23084"/>
        <n v="23066"/>
        <n v="23080"/>
        <n v="23087"/>
        <n v="23088"/>
        <n v="23085"/>
        <n v="23089"/>
        <n v="23077"/>
        <n v="23090"/>
      </sharedItems>
    </cacheField>
    <cacheField name="业主名称" numFmtId="0">
      <sharedItems containsBlank="1" count="49">
        <s v="本溪钢铁（集团）机械制造有限责任公司"/>
        <m/>
        <s v="中钢集团邢台机械轧辊有限公司"/>
        <s v="江苏徐钢钢铁集团有限公司"/>
        <s v="中冶京诚工程技术-河南济钢 "/>
        <s v="湖北优科精密制造有限公司"/>
        <s v="日照钢铁有限公司"/>
        <s v="中钢东华二期348m2烧结工程"/>
        <s v="天津市新天钢联合特钢有限公司"/>
        <s v="攀枝花正皓工贸有限公司"/>
        <s v="安徽长江钢铁股份有限公司"/>
        <s v="中冶长天国际-联合钢铁（大马）"/>
        <s v="云南玉溪仙福钢铁（集团）有限公司"/>
        <s v="四川德胜集团钒钛有限公司"/>
        <s v="山东鲁丽钢铁有限公司"/>
        <s v="安徽省贵航特钢有限公司"/>
        <s v="乌海市包钢万腾钢铁有限责任公司"/>
        <s v="建龙阿城钢铁有限公司"/>
        <s v="咸宁宜生机电技术工程有限公司"/>
        <s v="河北鑫达钢铁集团有限公司"/>
        <s v="河北津西钢铁集团股份有限公司"/>
        <s v="中冶南方武汉钢铁设计研究院有限公司 "/>
        <s v="黑龙江建龙钢铁有限公司"/>
        <s v="唐山市国跃机械设备制造有限公司"/>
        <s v="迁安市九江线材有限责任公司"/>
        <s v="衢州元立金属制品有限公司"/>
        <s v="减速机 SHP400-140-111C"/>
        <s v="唐山奥名机械设备制造有限公司"/>
        <s v="江苏华恒减速机制造有限公司"/>
        <s v="山西宏达钢铁有限公司"/>
        <s v="建龙西林钢铁有限公司 "/>
        <s v="兰鑫钢铁集团有限公司"/>
        <s v="天津誉祥国际贸易有限公司-马来西亚东钢"/>
        <s v="云南省玉溪市太标钢铁有限公司"/>
        <s v="湖南中冶长天重工科技有限公司-酒钢"/>
        <s v="中冶北方（大连）-海城恒盛"/>
        <s v="联峰钢铁（张家港）有限公司"/>
        <s v="欧冶工业品股份有限公司"/>
        <s v="磐石建龙钢铁有限公司"/>
        <s v="欧冶工业品股份有限公司-鄂钢"/>
        <s v="天津誉祥国际贸易有限公司 "/>
        <s v="甘肃酒钢集团宏兴钢铁股份有限公司"/>
        <s v="天津誉祥国际贸易有限公司-东钢 "/>
        <s v="秦冶工程技术(北京)-越南和发"/>
        <s v="江苏宏大特种钢机械厂有限公司-台塑"/>
        <s v="敬业钢铁有限公司 "/>
        <s v="北京中冶设备研究设计总院有限公司"/>
        <s v="欧冶工业品股份有限公司 "/>
        <s v="和发钢铁股份公司  "/>
      </sharedItems>
    </cacheField>
    <cacheField name="产品名称" numFmtId="0">
      <sharedItems containsBlank="1" count="138" longText="1">
        <s v="圆盘给料机-顺/逆各40套"/>
        <s v="(03区)粗轧区设备_x000a_粗轧机本体_x000a_轧机接轴_x000a_(04区)中轧区设备_x000a_中轧轧机本体_x000a_轧机接轴_x000a_中轧后飞剪_x000a_中轧后飞剪机本体_x000a_飞剪导槽_x000a_废料收集装置_x000a_飞剪电机_x000a_(05区)预精轧区设备_x000a_15H、16V齿轮箱_x000a_17H轧机齿轮箱_x000a_18H轧机齿轮箱_x000a_轧机接轴_x000a_立活套_x000a_线材爬坡导槽_x000a_预精轧后水冷装置_x000a_倍尺飞剪前夹送辊_x000a_夹送辊电机_x000a_倍尺飞剪_x000a_飞剪电机_x000a_（08区）线材精轧区设备_x000a_水冷段水箱_x000a_缓冷导槽_x000a_精轧前夹送辊_x000a_夹送辊电机_x000a_水冷段间夹送辊_x000a_夹送辊电机_x000a_（09区）辅助区设备_x000a_拆辊机械手_x000a_粗轧拆辊机械手_x000a_中轧拆辊机械手_x000a_预精轧轧拆辊机械手_x000a_预精轧油气润滑系统_x000a_导卫_x000a_导卫对中仪_x000a_粗轧机_x000a_中轧机_x000a_预精轧机_x000a_预精轧轧辊拆装机械手"/>
        <s v="半门架式刮板取料机（刮板）_x000a_半门架式刮板取料机（电控部分）_x000a_半门架式刮板取料机由南通奥普公司提供的部分（主梁、驱动装置等设备本体）及现场安装调试"/>
        <s v="350轧机修复 6_x000a_450轧机修复 12"/>
        <s v="雷达测距仪 1"/>
        <s v="250环规 1_x000a_230环规 1_x000a_250锥规 1_x000a_230锥规 1"/>
        <s v="牌坊锁紧缸（一） 2_x000a_牌坊锁紧缸（二） 2_x000a_牌坊锁紧缸（一） 1_x000a_牌坊锁紧缸（二） 1"/>
        <s v="绳轮"/>
        <s v="料车卷扬机"/>
        <s v="柔性传动装置"/>
        <s v="非标行星齿轮减速机"/>
        <s v="脱硫渣盘车"/>
        <s v="圆盘给料机"/>
        <s v="链蓖机柔传"/>
        <s v="减速机"/>
        <s v="烧结柔传二次机 1_x000a_一次机用联轴器 2_x000a_锁紧盘（含专用工具） 1_x000a_圆盘给料机（顺/逆各2套） 4_x000a_全套衬板 4"/>
        <s v="圆盘给料机（含震动漏斗、皮带秤、电控系统）"/>
        <s v="圆盘减速机"/>
        <s v="圆盘减速机 1_x000a_柔传二次机小齿轮轴 1"/>
        <s v="圆盘落料套筒"/>
        <s v="链蓖机柔传二次机修复 2_x000a_链蓖机柔传一次机修复 4"/>
        <s v="单齿辊减速机 1_x000a_链蓖机柔传一次机   左/右各1"/>
        <s v="联轴器"/>
        <s v="小齿轮轴总成"/>
        <s v="减速机高速轴总成"/>
        <s v="烧结一次减速机"/>
        <s v="12m³料车卷扬机 1_x000a_12m³料车卷扬机电控 1"/>
        <s v="卷筒装置"/>
        <s v="齿轮减速机修复"/>
        <s v="齿轮减速机 GTTR430-175.4-110e改进型"/>
        <s v="圆盘给料机PZHE25"/>
        <s v="合金加料系统旋转溜管"/>
        <s v="小齿装配TYHC140-4140（带轴）用       "/>
        <s v="小齿轮（配ф6m圆盘造球机 用）LLWB-FT-ZQP-010        "/>
        <s v="630从动车轮组TZL6312"/>
        <s v="减速机小齿轮总成"/>
        <s v="减速器"/>
        <s v="主令PC模块"/>
        <s v="制_x000a_动_x000a_轮"/>
        <s v="圆盘盘面（含30mm厚MT-4耐磨铸铁衬板）"/>
        <s v="铰座总成（含销轴轴、轴承、支座、定位套等 ）"/>
        <s v="制动轮"/>
        <s v="智能主令控制器"/>
        <s v="扭力杆装置"/>
        <s v="减速机修复"/>
        <s v="柔传一次机"/>
        <s v="烧结机柔性传动装置"/>
        <s v="单齿辊柔性传动装置"/>
        <s v="卷扬机、电控TBD200/150-80"/>
        <s v="减速机 YZ290-16A/B 17.54+减速机 SHP400-140-111C"/>
        <s v="一次减速机YZ290-16A/B"/>
        <s v="联轴器TGP12"/>
        <s v="铰制孔螺栓（含母、垫) '铰制孔螺栓（含母、垫)"/>
        <s v="扭力杆装置TF32.08408-00+安全保护装置13B187-4-53"/>
        <s v="高速联轴器（含制动盘） TBSD320/180-80用  "/>
        <s v="料车前轮装配'TB通05-31-18+'料车后轮装配'TB通05-31-3"/>
        <s v="链篦机柔性传动装置TFY240-730"/>
        <s v="电动机'YTPS225S-8  18.5KW"/>
        <s v="减速机   'TPZH250C-2 i=27.54"/>
        <s v="二次机小齿轮轴总成 'TYH140-3165二次减速机用"/>
        <s v="一次机高速轴总成 'SHCC500-1153 用"/>
        <s v="减速机（带铰座）'TYJK1550-48.8"/>
        <s v="烧结柔性传动装置'TFY1600-4165"/>
        <s v="主令模块'LC1 18164 220V"/>
        <s v="小齿轮（配ф6m圆盘造球机 用）  'LLWB-FT-ZQP-010 "/>
        <s v="烧结柔性传动装置'TFY600-2830"/>
        <s v="拉压杆 'TYH140-3706用"/>
        <s v="卷筒装置'φ1800*2500"/>
        <s v="圆盘减速机 TPZH250"/>
        <s v="高速联轴器（含制动盘）'TGP10 Y95X172/Y110x212;'低速联轴器 （16号外形）'TGIICL16A-A     J1B1 220×282/J1B1 230×330"/>
        <s v="三环减速机TCQD10-630-20A/B "/>
        <m/>
        <s v="联轴器 'TGIICL17-03  J1B1 260*332/J1B1 280*382 "/>
        <s v="上料主卷扬'φ2000  Q355  320KN *1_x000a_卷扬机电控系统'按设计*1_x000a_'钢丝绳'φ44，L=200m*4"/>
        <s v="一次减速机  （不含电机）'SHC450-461-左/右 各1台"/>
        <s v="减速机'TJYF630-36.5"/>
        <s v="卷扬机 'TBD260/180-80"/>
        <s v="链篦机柔性传动装置"/>
        <s v="圆盘给料机PZHE30"/>
        <s v="二期料卷扬机、料车、绳轮、钢丝绳.TBD70/100-44"/>
        <s v="高速联轴器'TGP12"/>
        <s v="低速联轴器'TGIICL19"/>
        <s v="制动盘'φ800"/>
        <s v="圆盘给料机（含振动漏斗、皮带秤、电控系统）'PZHE36"/>
        <s v="料车（含耐磨陶瓷衬板）'14m³"/>
        <s v="陶瓷衬板'14m³料车用"/>
        <s v="减速机'TPKF107"/>
        <s v="辊子装配（二）00510326DR4304ME011-72"/>
        <s v="圆盘给料机全套衬板'PZHE28"/>
        <s v="刮刀衬板'PZHE28"/>
        <s v="（矿煤汽车受料槽）圆盘给料机"/>
        <s v="（熔剂汽车受料槽）圆盘给料机 "/>
        <s v="原料场熔剂仓用圆盘"/>
        <s v="混匀配料槽用圆盘"/>
        <s v="皮带秤"/>
        <s v="电气控制系统-第一批交货"/>
        <s v="电气控制系统-第二批交货"/>
        <s v="减速机  TJYS1565S 左右各一台"/>
        <s v="料车卷扬机TBSD600-220/90+随机备件一套（'高、低速端联轴器各1套，绝对型编码器2个）"/>
        <s v="部分链轮YLHGK.22.22.03-2"/>
        <s v="扁钢钢带打包机备件"/>
        <s v="线材打捆机备件"/>
        <s v="高速区侧活套台  10699733"/>
        <s v="预精轧前卡断剪10888218"/>
        <s v="夹送辊总成10831484"/>
        <s v="夹送辊底座  10824706"/>
        <s v="电机接手  10624687"/>
        <s v="精轧前卡断剪  10831484"/>
        <s v="减定径前卡断剪  10824706"/>
        <s v="安全罩和堆钢检测装置  10672854"/>
        <s v="废料/取样槽  10666764"/>
        <s v="平台下废料溜槽  10892087"/>
        <s v="带板钩废料斗  5469340"/>
        <s v="废料溜槽  10666870"/>
        <s v="安全罩  10666871"/>
        <s v="轧机平台下溜槽  10892108"/>
        <s v="吐丝头支撑台架  10624687"/>
        <s v="涨紧套及液压泵  10298677/10361664/10363394"/>
        <s v="25t单柱压力机  10892108"/>
        <s v="精轧机前测径仪移动小车  10907306S00_A"/>
        <s v="减定径前后测径仪移动小车  10891322S00_A"/>
        <s v="减速机（检测）'TQJK1500-31.5"/>
        <s v="链篦机柔性传动装置'TSH800AH-820+安装工具*1"/>
        <s v="800主动车轮组和SHC350减速机"/>
        <s v="减速机 SHC350-95、TCQDⅡE25-800-25A/B"/>
        <s v="减速机 TPKF97AD5"/>
        <s v="齿轮 KF127AD7圆盘减速机用"/>
        <s v="链蓖机柔传 TSH670AH-1050"/>
        <s v="烧结柔传一次机TLK60-430 I/II"/>
        <s v="高压水除鳞箱及泵站"/>
        <s v="出料机下辊道"/>
        <s v="感应炉补温装置"/>
        <s v="测径仪"/>
        <s v="砂轮锯"/>
        <s v="冷却水槽"/>
        <s v="1#打捆机"/>
        <s v="2#打捆机"/>
        <s v="主传动整流变压器"/>
      </sharedItems>
    </cacheField>
    <cacheField name="数量" numFmtId="0">
      <sharedItems containsBlank="1" containsMixedTypes="1" containsNumber="1" containsInteger="1" count="21">
        <n v="80"/>
        <m/>
        <n v="1"/>
        <n v="10"/>
        <n v="2"/>
        <n v="6"/>
        <n v="7"/>
        <n v="3"/>
        <s v="2+3"/>
        <n v="4"/>
        <n v="8"/>
        <s v="4+1"/>
        <n v="40"/>
        <s v="1+2"/>
        <s v="2+2"/>
        <s v="1+1"/>
        <s v="1+1+4"/>
        <n v="12"/>
        <n v="16"/>
        <s v="各1"/>
        <s v="2+1"/>
      </sharedItems>
    </cacheField>
    <cacheField name="销售经理" numFmtId="0">
      <sharedItems containsBlank="1" count="21">
        <s v="胡磊"/>
        <m/>
        <s v="沙凌峰"/>
        <s v="郭小龙"/>
        <s v="田继东"/>
        <s v="王力"/>
        <s v="兰京泉"/>
        <s v="刘智崴"/>
        <s v="靳全锋"/>
        <s v="文丽琴"/>
        <s v="袁树军"/>
        <s v="于宏岭"/>
        <s v="张森"/>
        <s v="郭小龙  "/>
        <s v="王力  "/>
        <s v=" 田继东   "/>
        <s v="沙凌峰  "/>
        <s v="陈杜"/>
        <s v="王力   "/>
        <s v="文丽琴 "/>
        <s v="邓蔚"/>
      </sharedItems>
    </cacheField>
    <cacheField name="外委地点" numFmtId="0">
      <sharedItems containsBlank="1" count="3">
        <s v="北京"/>
        <s v="重庆"/>
        <m/>
      </sharedItems>
    </cacheField>
    <cacheField name="系统流程最终关闭" numFmtId="0">
      <sharedItems containsNonDate="0" containsString="0" containsBlank="1" count="1">
        <m/>
      </sharedItems>
    </cacheField>
    <cacheField name="是否交付" numFmtId="0">
      <sharedItems containsBlank="1" count="2">
        <m/>
        <s v="☑"/>
      </sharedItems>
    </cacheField>
    <cacheField name="所属进度" numFmtId="0">
      <sharedItems containsBlank="1" count="6">
        <s v="制造完成"/>
        <m/>
        <s v="发运完成"/>
        <s v="图纸下达"/>
        <s v="采购合同完成"/>
        <s v="预算下达"/>
      </sharedItems>
    </cacheField>
    <cacheField name="图纸计划" numFmtId="0">
      <sharedItems containsDate="1" containsBlank="1" containsMixedTypes="1" count="68">
        <d v="2023-03-31T00:00:00"/>
        <m/>
        <s v="-"/>
        <d v="2022-10-12T00:00:00"/>
        <d v="2022-10-31T00:00:00"/>
        <d v="2022-11-23T00:00:00"/>
        <d v="2022-11-25T00:00:00"/>
        <d v="2022-12-29T00:00:00"/>
        <s v="20223/1/9"/>
        <d v="2023-01-10T00:00:00"/>
        <d v="2023-01-11T00:00:00"/>
        <d v="2023-01-12T00:00:00"/>
        <d v="2023-01-13T00:00:00"/>
        <d v="2023-02-06T00:00:00"/>
        <d v="2023-01-31T00:00:00"/>
        <d v="2023-02-09T00:00:00"/>
        <d v="2023-02-17T00:00:00"/>
        <d v="2023-02-15T00:00:00"/>
        <d v="2023-02-27T00:00:00"/>
        <d v="2023-02-24T00:00:00"/>
        <d v="2023-02-28T00:00:00"/>
        <d v="2023-03-10T00:00:00"/>
        <d v="2023-03-09T00:00:00"/>
        <d v="2023-03-17T00:00:00"/>
        <d v="2023-03-15T00:00:00"/>
        <d v="2023-03-20T00:00:00"/>
        <d v="2023-03-23T00:00:00"/>
        <s v="2023-3-23"/>
        <d v="2023-03-28T00:00:00"/>
        <d v="2023-04-03T00:00:00"/>
        <d v="2023-04-10T00:00:00"/>
        <d v="2023-04-12T00:00:00"/>
        <s v="已出"/>
        <d v="2023-04-14T00:00:00"/>
        <d v="2023-04-17T00:00:00"/>
        <d v="2023-04-19T00:00:00"/>
        <d v="2022-04-26T00:00:00"/>
        <d v="2023-04-20T00:00:00"/>
        <d v="2023-04-26T00:00:00"/>
        <d v="2023-05-06T00:00:00"/>
        <d v="2023-05-05T00:00:00"/>
        <d v="2023-04-28T00:00:00"/>
        <d v="2023-05-11T00:00:00"/>
        <d v="2023-05-12T00:00:00"/>
        <d v="2023-05-19T00:00:00"/>
        <d v="2023-05-17T00:00:00"/>
        <d v="2023-05-25T00:00:00"/>
        <d v="2023-06-02T00:00:00"/>
        <d v="2023-05-29T00:00:00"/>
        <d v="2023-06-08T00:00:00"/>
        <d v="2023-06-06T00:00:00"/>
        <d v="2023-06-16T00:00:00"/>
        <d v="2023-06-15T00:00:00"/>
        <d v="2023-06-19T00:00:00"/>
        <d v="2023-06-29T00:00:00"/>
        <d v="2023-06-28T00:00:00"/>
        <d v="2023-07-06T00:00:00"/>
        <d v="2023-07-12T00:00:00"/>
        <d v="2023-07-17T00:00:00"/>
        <d v="2023-07-14T00:00:00"/>
        <d v="2023-07-24T00:00:00"/>
        <d v="2023-09-15T00:00:00"/>
        <d v="2023-07-26T00:00:00"/>
        <d v="2023-08-10T00:00:00"/>
        <d v="2023-07-25T00:00:00"/>
        <d v="2023-07-27T00:00:00"/>
        <d v="2023-07-28T00:00:00"/>
        <d v="2023-08-02T00:00:00"/>
      </sharedItems>
    </cacheField>
    <cacheField name="图纸完成" numFmtId="0">
      <sharedItems containsBlank="1" count="2">
        <s v="☑"/>
        <m/>
      </sharedItems>
    </cacheField>
    <cacheField name="预算计划" numFmtId="0">
      <sharedItems containsDate="1" containsBlank="1" containsMixedTypes="1" count="67">
        <d v="2023-04-20T00:00:00"/>
        <m/>
        <s v="-"/>
        <d v="2022-10-17T00:00:00"/>
        <d v="2022-11-04T00:00:00"/>
        <d v="2022-11-28T00:00:00"/>
        <d v="2022-12-01T00:00:00"/>
        <d v="2023-01-04T00:00:00"/>
        <s v="20223/1/13"/>
        <d v="2023-01-13T00:00:00"/>
        <d v="2023-01-16T00:00:00"/>
        <d v="2023-01-18T00:00:00"/>
        <d v="2023-01-19T00:00:00"/>
        <d v="2023-02-10T00:00:00"/>
        <d v="2023-02-03T00:00:00"/>
        <d v="2023-02-06T00:00:00"/>
        <d v="2023-02-15T00:00:00"/>
        <d v="2023-02-23T00:00:00"/>
        <d v="2023-02-20T00:00:00"/>
        <d v="2023-02-28T00:00:00"/>
        <d v="2023-03-06T00:00:00"/>
        <d v="2023-03-02T00:00:00"/>
        <d v="2023-03-03T00:00:00"/>
        <d v="2023-03-16T00:00:00"/>
        <d v="2023-03-15T00:00:00"/>
        <d v="2023-03-23T00:00:00"/>
        <d v="2023-03-21T00:00:00"/>
        <d v="2023-03-24T00:00:00"/>
        <d v="2023-03-29T00:00:00"/>
        <d v="2023-04-01T00:00:00"/>
        <d v="2023-04-07T00:00:00"/>
        <d v="2023-04-14T00:00:00"/>
        <s v=" 2023/4/14"/>
        <d v="2023-04-18T00:00:00"/>
        <d v="2023-04-19T00:00:00"/>
        <d v="2023-04-21T00:00:00"/>
        <d v="2023-04-25T00:00:00"/>
        <d v="2022-05-09T00:00:00"/>
        <d v="2023-05-05T00:00:00"/>
        <d v="2023-05-11T00:00:00"/>
        <d v="2023-05-10T00:00:00"/>
        <d v="2023-05-08T00:00:00"/>
        <d v="2023-05-17T00:00:00"/>
        <d v="2023-05-18T00:00:00"/>
        <d v="2023-05-25T00:00:00"/>
        <d v="2023-05-23T00:00:00"/>
        <d v="2023-05-31T00:00:00"/>
        <d v="2023-06-02T00:00:00"/>
        <d v="2023-06-14T00:00:00"/>
        <d v="2023-06-12T00:00:00"/>
        <d v="2023-06-25T00:00:00"/>
        <d v="2023-06-21T00:00:00"/>
        <d v="2023-06-20T00:00:00"/>
        <d v="2023-07-05T00:00:00"/>
        <d v="2023-07-04T00:00:00"/>
        <d v="2023-07-12T00:00:00"/>
        <d v="2023-07-21T00:00:00"/>
        <d v="2023-07-20T00:00:00"/>
        <d v="2023-07-28T00:00:00"/>
        <d v="2023-09-25T00:00:00"/>
        <d v="2023-08-02T00:00:00"/>
        <d v="2023-08-18T00:00:00"/>
        <d v="2023-07-26T00:00:00"/>
        <d v="2023-07-31T00:00:00"/>
        <d v="2023-08-03T00:00:00"/>
        <d v="2023-08-04T00:00:00"/>
        <d v="2023-08-08T00:00:00"/>
      </sharedItems>
    </cacheField>
    <cacheField name="预算完成" numFmtId="0">
      <sharedItems containsBlank="1" count="2">
        <s v="☑"/>
        <m/>
      </sharedItems>
    </cacheField>
    <cacheField name="采购计划" numFmtId="0">
      <sharedItems containsDate="1" containsBlank="1" containsMixedTypes="1" count="64">
        <d v="2023-04-28T00:00:00"/>
        <m/>
        <s v="-"/>
        <d v="2022-10-26T00:00:00"/>
        <d v="2022-11-16T00:00:00"/>
        <d v="2022-12-08T00:00:00"/>
        <d v="2022-12-12T00:00:00"/>
        <d v="2023-01-12T00:00:00"/>
        <s v="20223/1/31"/>
        <d v="2023-01-20T00:00:00"/>
        <d v="2023-02-10T00:00:00"/>
        <d v="2023-02-09T00:00:00"/>
        <d v="2023-02-20T00:00:00"/>
        <d v="2023-02-13T00:00:00"/>
        <d v="2023-02-22T00:00:00"/>
        <d v="2023-03-03T00:00:00"/>
        <d v="2023-02-28T00:00:00"/>
        <d v="2023-03-08T00:00:00"/>
        <d v="2023-03-13T00:00:00"/>
        <d v="2023-03-10T00:00:00"/>
        <d v="2023-03-24T00:00:00"/>
        <d v="2023-04-03T00:00:00"/>
        <d v="2023-03-23T00:00:00"/>
        <d v="2023-03-28T00:00:00"/>
        <d v="2023-04-04T00:00:00"/>
        <d v="2023-04-07T00:00:00"/>
        <d v="2023-03-31T00:00:00"/>
        <d v="2023-04-12T00:00:00"/>
        <d v="2023-04-17T00:00:00"/>
        <d v="2023-04-24T00:00:00"/>
        <d v="2023-04-25T00:00:00"/>
        <d v="2023-04-20T00:00:00"/>
        <d v="2023-05-08T00:00:00"/>
        <d v="2023-05-12T00:00:00"/>
        <d v="2023-05-19T00:00:00"/>
        <d v="2023-05-18T00:00:00"/>
        <d v="2023-05-15T00:00:00"/>
        <d v="2023-05-25T00:00:00"/>
        <d v="2023-05-26T00:00:00"/>
        <d v="2023-06-06T00:00:00"/>
        <d v="2023-05-30T00:00:00"/>
        <d v="2023-06-09T00:00:00"/>
        <d v="2023-06-16T00:00:00"/>
        <d v="2023-06-15T00:00:00"/>
        <d v="2023-06-12T00:00:00"/>
        <d v="2023-06-21T00:00:00"/>
        <d v="2023-06-20T00:00:00"/>
        <d v="2023-07-05T00:00:00"/>
        <d v="2023-06-28T00:00:00"/>
        <d v="2023-06-25T00:00:00"/>
        <d v="2023-07-14T00:00:00"/>
        <d v="2023-07-12T00:00:00"/>
        <d v="2023-07-21T00:00:00"/>
        <d v="2023-07-25T00:00:00"/>
        <d v="2023-07-31T00:00:00"/>
        <d v="2023-07-28T00:00:00"/>
        <d v="2023-08-11T00:00:00"/>
        <d v="2024-03-10T00:00:00"/>
        <d v="2023-12-08T00:00:00"/>
        <d v="2023-08-02T00:00:00"/>
        <d v="2023-08-08T00:00:00"/>
        <d v="2023-08-14T00:00:00"/>
        <d v="2023-08-10T00:00:00"/>
        <d v="2023-08-15T00:00:00"/>
      </sharedItems>
    </cacheField>
    <cacheField name="采购完成" numFmtId="0">
      <sharedItems containsBlank="1" count="2">
        <s v="☑"/>
        <m/>
      </sharedItems>
    </cacheField>
    <cacheField name="制造计划" numFmtId="0">
      <sharedItems containsDate="1" containsBlank="1" containsMixedTypes="1" count="67">
        <d v="2023-07-30T00:00:00"/>
        <m/>
        <s v="-"/>
        <d v="2023-03-12T00:00:00"/>
        <d v="2023-03-14T00:00:00"/>
        <d v="2023-03-15T00:00:00"/>
        <d v="2023-05-30T00:00:00"/>
        <d v="2023-04-15T00:00:00"/>
        <d v="2023-04-18T00:00:00"/>
        <d v="2023-05-08T00:00:00"/>
        <d v="2023-04-28T00:00:00"/>
        <d v="2023-06-25T00:00:00"/>
        <d v="2023-04-30T00:00:00"/>
        <d v="2023-03-30T00:00:00"/>
        <d v="2023-05-15T00:00:00"/>
        <d v="2023-03-10T00:00:00"/>
        <d v="2023-05-04T00:00:00"/>
        <d v="2023-05-28T00:00:00"/>
        <d v="2023-06-02T00:00:00"/>
        <d v="2023-08-25T00:00:00"/>
        <d v="2023-07-10T00:00:00"/>
        <d v="2023-06-12T00:00:00"/>
        <d v="2023-06-30T00:00:00"/>
        <d v="2023-06-10T00:00:00"/>
        <d v="2023-06-28T00:00:00"/>
        <d v="2023-05-12T00:00:00"/>
        <d v="2023-06-08T00:00:00"/>
        <d v="2023-06-15T00:00:00"/>
        <d v="2023-07-12T00:00:00"/>
        <d v="2023-06-20T00:00:00"/>
        <d v="2023-04-20T00:00:00"/>
        <d v="2023-07-28T00:00:00"/>
        <d v="2023-07-15T00:00:00"/>
        <d v="2023-07-20T00:00:00"/>
        <d v="2023-07-25T00:00:00"/>
        <d v="2023-08-07T00:00:00"/>
        <d v="2023-07-17T00:00:00"/>
        <d v="2023-08-12T00:00:00"/>
        <d v="2023-08-02T00:00:00"/>
        <d v="2023-07-05T00:00:00"/>
        <d v="2023-07-13T00:00:00"/>
        <d v="2023-06-23T00:00:00"/>
        <d v="2023-08-20T00:00:00"/>
        <d v="2023-09-05T00:00:00"/>
        <d v="2023-06-11T00:00:00"/>
        <d v="2023-09-15T00:00:00"/>
        <d v="2023-08-10T00:00:00"/>
        <d v="2023-08-30T00:00:00"/>
        <d v="2023-06-27T00:00:00"/>
        <d v="2023-10-10T00:00:00"/>
        <d v="2023-09-20T00:00:00"/>
        <d v="2023-10-25T00:00:00"/>
        <d v="2023-09-25T00:00:00"/>
        <d v="2023-09-18T00:00:00"/>
        <d v="2023-10-20T00:00:00"/>
        <d v="2023-10-31T00:00:00"/>
        <d v="2023-10-30T00:00:00"/>
        <d v="2024-09-05T00:00:00"/>
        <d v="2023-11-05T00:00:00"/>
        <d v="2024-05-20T00:00:00"/>
        <d v="2023-08-08T00:00:00"/>
        <d v="2023-10-18T00:00:00"/>
        <s v="2023/11/5"/>
        <d v="2023-10-14T00:00:00"/>
        <d v="2023-10-08T00:00:00"/>
        <s v="2023/9/22"/>
        <d v="2023-11-20T00:00:00"/>
      </sharedItems>
    </cacheField>
    <cacheField name="制造完成" numFmtId="0">
      <sharedItems containsBlank="1" count="2">
        <m/>
        <s v="☑"/>
      </sharedItems>
    </cacheField>
    <cacheField name="检验计划" numFmtId="0">
      <sharedItems containsDate="1" containsBlank="1" containsMixedTypes="1" count="38">
        <m/>
        <s v="-"/>
        <d v="2023-07-15T00:00:00"/>
        <d v="2023-07-10T00:00:00"/>
        <d v="2023-08-11T00:00:00"/>
        <d v="2023-07-21T00:00:00"/>
        <d v="2023-08-20T00:00:00"/>
        <d v="2023-08-08T00:00:00"/>
        <d v="2023-07-08T00:00:00"/>
        <d v="2023-07-18T00:00:00"/>
        <d v="2023-06-27T00:00:00"/>
        <d v="2023-07-13T00:00:00"/>
        <d v="2023-08-25T00:00:00"/>
        <d v="2023-09-11T00:00:00"/>
        <d v="2023-06-13T00:00:00"/>
        <d v="2023-09-25T00:00:00"/>
        <d v="2023-09-10T00:00:00"/>
        <d v="2023-08-15T00:00:00"/>
        <d v="2023-09-05T00:00:00"/>
        <d v="2023-10-15T00:00:00"/>
        <d v="2023-09-20T00:00:00"/>
        <d v="2023-10-05T00:00:00"/>
        <d v="2023-10-26T00:00:00"/>
        <d v="2023-11-05T00:00:00"/>
        <d v="2023-11-10T00:00:00"/>
        <d v="2023-11-07T00:00:00"/>
        <d v="2023-09-26T00:00:00"/>
        <d v="2023-11-09T00:00:00"/>
        <d v="2024-09-20T00:00:00"/>
        <d v="2023-11-15T00:00:00"/>
        <d v="2024-05-31T00:00:00"/>
        <d v="2023-08-10T00:00:00"/>
        <d v="2023-10-23T00:00:00"/>
        <d v="2023-10-18T00:00:00"/>
        <d v="2023-10-12T00:00:00"/>
        <s v="2023/9/25"/>
        <d v="2023-11-30T00:00:00"/>
        <d v="2023-11-11T00:00:00"/>
      </sharedItems>
    </cacheField>
    <cacheField name="检验完成" numFmtId="0">
      <sharedItems containsBlank="1" count="2">
        <m/>
        <s v="☑"/>
      </sharedItems>
    </cacheField>
    <cacheField name="发运计划" numFmtId="0">
      <sharedItems containsDate="1" containsBlank="1" containsMixedTypes="1" count="53">
        <d v="2023-07-30T00:00:00"/>
        <m/>
        <d v="2023-04-20T00:00:00"/>
        <d v="2023-05-01T00:00:00"/>
        <d v="2023-09-30T00:00:00"/>
        <d v="2023-05-30T00:00:00"/>
        <d v="2023-05-28T00:00:00"/>
        <d v="2023-03-15T00:00:00"/>
        <d v="2023-04-15T00:00:00"/>
        <d v="2023-05-10T00:00:00"/>
        <d v="2023-04-30T00:00:00"/>
        <d v="2023-06-30T00:00:00"/>
        <d v="2023-03-31T00:00:00"/>
        <d v="2023-05-15T00:00:00"/>
        <d v="2023-03-10T00:00:00"/>
        <d v="2023-05-08T00:00:00"/>
        <d v="2023-05-04T00:00:00"/>
        <d v="2023-06-02T00:00:00"/>
        <d v="2023-05-31T00:00:00"/>
        <d v="2023-08-25T00:00:00"/>
        <d v="2023-07-10T00:00:00"/>
        <d v="2023-06-15T00:00:00"/>
        <d v="2023-06-03T00:00:00"/>
        <d v="2023-06-10T00:00:00"/>
        <d v="2023-07-15T00:00:00"/>
        <d v="2023-06-20T00:00:00"/>
        <d v="2023-08-01T00:00:00"/>
        <d v="2023-07-20T00:00:00"/>
        <s v="-"/>
        <d v="2023-07-25T00:00:00"/>
        <d v="2023-08-14T00:00:00"/>
        <d v="2023-08-20T00:00:00"/>
        <d v="2023-08-10T00:00:00"/>
        <d v="2023-07-18T00:00:00"/>
        <d v="2023-08-30T00:00:00"/>
        <d v="2023-09-15T00:00:00"/>
        <d v="2023-08-18T00:00:00"/>
        <d v="2023-09-10T00:00:00"/>
        <d v="2023-06-29T00:00:00"/>
        <d v="2023-10-22T00:00:00"/>
        <d v="2023-11-05T00:00:00"/>
        <d v="2023-09-25T00:00:00"/>
        <d v="2023-10-15T00:00:00"/>
        <d v="2023-10-30T00:00:00"/>
        <d v="2023-11-15T00:00:00"/>
        <d v="2024-09-30T00:00:00"/>
        <d v="2023-11-28T00:00:00"/>
        <s v="2024/6/10"/>
        <d v="2023-08-12T00:00:00"/>
        <d v="2023-10-26T00:00:00"/>
        <d v="2023-10-20T00:00:00"/>
        <s v="2023/9/28 "/>
        <d v="2023-12-05T00:00:00"/>
      </sharedItems>
    </cacheField>
    <cacheField name="发运完成" numFmtId="0">
      <sharedItems containsBlank="1" count="2">
        <m/>
        <s v="☑"/>
      </sharedItems>
    </cacheField>
    <cacheField name="预警等级_x000a_（1-3）" numFmtId="178">
      <sharedItems containsString="0" containsBlank="1" containsNumber="1" containsInteger="1" minValue="0" maxValue="3" count="5">
        <n v="3"/>
        <m/>
        <n v="2"/>
        <n v="0"/>
        <n v="1"/>
      </sharedItems>
    </cacheField>
    <cacheField name="进度/风险提示" numFmtId="0">
      <sharedItems containsBlank="1" count="79">
        <s v="7.28/'批量大，零部件完成80%，已开始组装，并已交付37套，预计8月30日全部完工。"/>
        <s v="6月29日确认，交货再次推迟，计划到10月。"/>
        <s v="6月19日电控部分已经入库，只收款10%，导致付款进度不足无法提货。本地部分已经完成，电气部分预计5月底完成。"/>
        <s v="已订货（胡腾炎回复预计延期到10月）"/>
        <s v="已订货"/>
        <s v="5月25日已入库"/>
        <s v="6月15日已入库"/>
        <s v="5.19，等通知发货"/>
        <s v="6.19/'已完工，等发货通知"/>
        <s v="已完工，催办货款。"/>
        <s v="零部件完成60%，预计5月30日完工。"/>
        <s v="7.28/'甲方要求10月份中旬发货。零部件完成90%，预计7月15日完工。"/>
        <s v="5月22日 制造完成"/>
        <s v="已完工，4月27日发货。"/>
        <s v="5月22日制造完成"/>
        <s v="6.25/'已完工，等发货"/>
        <s v="6.19/'已发货"/>
        <s v="6.30/'已完工"/>
        <s v="3月30日完工"/>
        <s v="齿轮轴已完工。减速机零部件完成80%，预计5月15日完工。"/>
        <s v="4月7日已完工"/>
        <s v="5月9日制造完成"/>
        <m/>
        <s v="4.20制造已完成，等待发货"/>
        <s v="甲方催货，尽量提前，与22080配套使用。零部件完成20%，预计6月30日完工。"/>
        <s v="5.12/已完工，的通知发货。"/>
        <s v="2023/5/22 制造完成"/>
        <s v="5月20日制造完成"/>
        <s v="5月25日制造完成"/>
        <s v="7.28/'零部件完成70%，预计8月30日完工。"/>
        <s v="已完工 "/>
        <s v="6.30/已完工"/>
        <s v="7.14/已完工7.10，等发货通知"/>
        <s v="6月9日已完工"/>
        <s v="6.30/已完工，等通知发货"/>
        <s v="6.30.'小齿轮装配、小齿轮、630从动车轮组已完工"/>
        <s v="6.30/零部件完成90%，预计6月30日完工。"/>
        <s v="6.2已完工，办理发货款"/>
        <s v="4。7已完工"/>
        <s v="5月26日制造完成"/>
        <s v="5月21日制造完成"/>
        <s v="5月25日制造完成并发货"/>
        <s v="4月30日制造完成，5月6日发货"/>
        <s v="6.30/'零部件完成，利用库存改造，6月30日完工。"/>
        <s v="7.21/'已完工，等发货通知"/>
        <s v="6.9已完工"/>
        <s v="4月25日制造完成"/>
        <s v="7.28/'零部件完成80%，预计8月10日完工。 "/>
        <s v="7.28/'业主催货，零部件完成,90%，东力减速机拖期，预计8月10日完工。 "/>
        <s v="6.25/已完工，等通知发货，预计6.30"/>
        <s v="6.30/已完工，的通知发货"/>
        <s v="7.21/'已完工，已下发货通知"/>
        <s v="6.25已完工"/>
        <s v="7.28/零部件完成80%，预计8月5日完工。 1/'零部件完成80%，预计8月5日完工。"/>
        <s v="7.28/'除卷筒未拉回外其他部件均已经完工，甲方已办20%提货款，业主本次高炉检修不更换卷扬系统，后期具体情况待定。"/>
        <s v="7.28/'业主催货，零部件完成，正在装配，预计7月30日完工。 "/>
        <s v="7.28/'业主催货，完工即可发货。零部件完成80%，制造厂暴雨水灾设备损坏，预计8月10日完工。"/>
        <s v="7.28/已完工并发货"/>
        <s v="6.30/已完工，预计7月10日发货"/>
        <s v="7.14/已完工，等发货通知"/>
        <s v="7.28/'出口海运包装，零部件完成，组装及包装，预计8月25日完工。"/>
        <s v="7.7/已完工，等发货通知"/>
        <s v="6.26/已完工，等通知发货"/>
        <s v="7.28/'零部件完成70%，预计8月30日完工。 "/>
        <s v="7.28/'工期紧，零部件完成20%，预计9月30日完工。"/>
        <s v="6.9/已完工"/>
        <s v="7.28/'零部件完成20%"/>
        <s v="7.28/'已完工并发货"/>
        <s v="7.28/'零部件完成40%，预计8月30日完工。 "/>
        <s v="7.28/'现场设备有问题，急于更换，已走发货流程，已通知厂家加急赶制！零部件完成70%，预计8月5日完工发货。 "/>
        <s v="6.25/已完工，等通知发货"/>
        <s v="7.28/'零部件完成15%"/>
        <s v="7.28/'工期紧，零部件完成20%，预计10月15日完工。"/>
        <s v="7.28/'图纸7月5号到，采购合同已完成，备料中"/>
        <s v="7.28/'出口海运木箱包装，图纸7月20日到，采购合同招标中"/>
        <s v="7.28/'集团内总包配套，运营部重点项目，零部件完成15%（预警原因：重点关注）"/>
        <s v="7.28/'采购合同已完成，备料"/>
        <s v="7.28/'零部件完成20%，预计9月25日完工。"/>
        <s v="7.28/'采购合同招标"/>
      </sharedItems>
    </cacheField>
    <cacheField name="排产时间" numFmtId="14">
      <sharedItems containsDate="1" containsBlank="1" containsMixedTypes="1" count="59">
        <d v="2023-04-18T00:00:00"/>
        <m/>
        <d v="2023-03-06T00:00:00"/>
        <d v="2022-11-15T00:00:00"/>
        <d v="2022-11-22T00:00:00"/>
        <d v="2022-11-23T00:00:00"/>
        <d v="2022-12-26T00:00:00"/>
        <d v="2023-04-11T00:00:00"/>
        <d v="2023-01-09T00:00:00"/>
        <s v="2023/1/6"/>
        <d v="2023-01-28T00:00:00"/>
        <d v="2023-01-31T00:00:00"/>
        <d v="2023-02-16T00:00:00"/>
        <d v="2023-02-01T00:00:00"/>
        <d v="2023-02-09T00:00:00"/>
        <d v="2023-01-11T00:00:00"/>
        <d v="2023-02-15T00:00:00"/>
        <d v="2023-02-17T00:00:00"/>
        <d v="2023-02-20T00:00:00"/>
        <d v="2023-03-02T00:00:00"/>
        <d v="2023-02-24T00:00:00"/>
        <d v="2023-03-07T00:00:00"/>
        <d v="2023-03-13T00:00:00"/>
        <d v="2023-03-09T00:00:00"/>
        <d v="2023-04-03T00:00:00"/>
        <d v="2023-03-22T00:00:00"/>
        <d v="2023-03-20T00:00:00"/>
        <d v="2023-05-06T00:00:00"/>
        <d v="2023-03-21T00:00:00"/>
        <d v="2023-03-24T00:00:00"/>
        <d v="2023-03-30T00:00:00"/>
        <d v="2023-03-31T00:00:00"/>
        <d v="2023-04-25T00:00:00"/>
        <d v="2023-04-07T00:00:00"/>
        <d v="2023-04-24T00:00:00"/>
        <d v="2023-05-26T00:00:00"/>
        <d v="2023-04-17T00:00:00"/>
        <d v="2023-04-19T00:00:00"/>
        <d v="2022-05-18T00:00:00"/>
        <d v="2022-03-17T00:00:00"/>
        <d v="2023-04-21T00:00:00"/>
        <d v="2023-04-26T00:00:00"/>
        <d v="2023-05-05T00:00:00"/>
        <d v="2023-05-08T00:00:00"/>
        <d v="2023-05-09T00:00:00"/>
        <d v="2023-05-24T00:00:00"/>
        <d v="2023-06-30T00:00:00"/>
        <d v="2023-05-23T00:00:00"/>
        <d v="2023-06-26T00:00:00"/>
        <d v="2023-06-07T00:00:00"/>
        <d v="2023-06-14T00:00:00"/>
        <d v="2023-06-09T00:00:00"/>
        <d v="2023-06-12T00:00:00"/>
        <d v="2023-06-16T00:00:00"/>
        <d v="2023-06-28T00:00:00"/>
        <d v="2023-06-25T00:00:00"/>
        <d v="2023-06-29T00:00:00"/>
        <d v="2023-05-18T00:00:00"/>
        <d v="2023-07-17T00:00:00"/>
      </sharedItems>
    </cacheField>
    <cacheField name="调整/确定交付日" numFmtId="0">
      <sharedItems containsDate="1" containsBlank="1" containsMixedTypes="1" count="54">
        <d v="2023-07-30T00:00:00"/>
        <m/>
        <d v="2023-04-20T00:00:00"/>
        <d v="2023-05-01T00:00:00"/>
        <d v="2023-09-30T00:00:00"/>
        <d v="2023-05-30T00:00:00"/>
        <d v="2023-05-28T00:00:00"/>
        <d v="2023-03-30T00:00:00"/>
        <d v="2023-03-15T00:00:00"/>
        <d v="2023-04-15T00:00:00"/>
        <d v="2023-06-30T00:00:00"/>
        <d v="2023-04-30T00:00:00"/>
        <d v="2023-05-10T00:00:00"/>
        <d v="2023-03-31T00:00:00"/>
        <d v="2023-05-15T00:00:00"/>
        <d v="2023-03-10T00:00:00"/>
        <d v="2023-05-08T00:00:00"/>
        <d v="2023-05-04T00:00:00"/>
        <d v="2023-06-02T00:00:00"/>
        <d v="2023-05-31T00:00:00"/>
        <d v="2023-08-31T00:00:00"/>
        <d v="2023-07-10T00:00:00"/>
        <d v="2023-06-15T00:00:00"/>
        <d v="2023-06-10T00:00:00"/>
        <d v="2023-06-20T00:00:00"/>
        <d v="2023-07-15T00:00:00"/>
        <d v="2023-08-01T00:00:00"/>
        <d v="2023-07-20T00:00:00"/>
        <d v="2022-09-10T00:00:00"/>
        <d v="2022-07-30T00:00:00"/>
        <d v="2023-07-25T00:00:00"/>
        <d v="2023-08-14T00:00:00"/>
        <d v="2023-08-28T00:00:00"/>
        <d v="2023-08-10T00:00:00"/>
        <d v="2023-08-30T00:00:00"/>
        <d v="2023-09-15T00:00:00"/>
        <d v="2023-08-18T00:00:00"/>
        <d v="2023-09-10T00:00:00"/>
        <d v="2023-06-29T00:00:00"/>
        <d v="2023-08-25T00:00:00"/>
        <d v="2023-10-22T00:00:00"/>
        <d v="2023-11-05T00:00:00"/>
        <d v="2023-09-25T00:00:00"/>
        <d v="2023-10-15T00:00:00"/>
        <d v="2023-11-15T00:00:00"/>
        <d v="2023-10-31T00:00:00"/>
        <d v="2024-09-30T00:00:00"/>
        <d v="2023-11-28T00:00:00"/>
        <d v="2024-06-10T00:00:00"/>
        <d v="2023-08-12T00:00:00"/>
        <d v="2023-10-26T00:00:00"/>
        <d v="2023-10-20T00:00:00"/>
        <s v="2023/9/28 "/>
        <d v="2023-12-05T00:00:00"/>
      </sharedItems>
    </cacheField>
    <cacheField name="合同约定交付日" numFmtId="0">
      <sharedItems containsDate="1" containsBlank="1" containsMixedTypes="1" count="54">
        <d v="2023-07-30T00:00:00"/>
        <d v="2023-02-10T00:00:00"/>
        <d v="2023-04-20T00:00:00"/>
        <d v="2023-05-01T00:00:00"/>
        <d v="2023-09-30T00:00:00"/>
        <d v="2023-05-30T00:00:00"/>
        <d v="2023-05-28T00:00:00"/>
        <d v="2023-03-15T00:00:00"/>
        <d v="2023-04-15T00:00:00"/>
        <d v="2023-05-10T00:00:00"/>
        <d v="2023-04-30T00:00:00"/>
        <d v="2023-06-30T00:00:00"/>
        <d v="2023-03-31T00:00:00"/>
        <d v="2023-05-15T00:00:00"/>
        <d v="2023-03-10T00:00:00"/>
        <d v="2023-05-08T00:00:00"/>
        <d v="2023-05-04T00:00:00"/>
        <d v="2023-06-02T00:00:00"/>
        <d v="2023-05-31T00:00:00"/>
        <d v="2023-08-25T00:00:00"/>
        <d v="2023-07-10T00:00:00"/>
        <d v="2023-06-15T00:00:00"/>
        <d v="2023-06-03T00:00:00"/>
        <d v="2023-06-10T00:00:00"/>
        <d v="2023-07-15T00:00:00"/>
        <d v="2023-06-20T00:00:00"/>
        <d v="2023-08-01T00:00:00"/>
        <d v="2023-07-20T00:00:00"/>
        <d v="2022-09-10T00:00:00"/>
        <d v="2022-07-30T00:00:00"/>
        <d v="2023-07-25T00:00:00"/>
        <d v="2023-08-14T00:00:00"/>
        <d v="2023-08-28T00:00:00"/>
        <d v="2023-08-10T00:00:00"/>
        <d v="2023-08-30T00:00:00"/>
        <d v="2023-09-15T00:00:00"/>
        <d v="2023-08-18T00:00:00"/>
        <d v="2023-09-10T00:00:00"/>
        <d v="2023-06-29T00:00:00"/>
        <d v="2023-10-22T00:00:00"/>
        <d v="2023-11-05T00:00:00"/>
        <d v="2023-09-25T00:00:00"/>
        <d v="2023-10-15T00:00:00"/>
        <d v="2023-11-15T00:00:00"/>
        <d v="2023-10-31T00:00:00"/>
        <d v="2024-09-30T00:00:00"/>
        <d v="2023-11-28T00:00:00"/>
        <d v="2024-06-10T00:00:00"/>
        <d v="2023-08-12T00:00:00"/>
        <d v="2023-10-26T00:00:00"/>
        <d v="2023-10-20T00:00:00"/>
        <s v="2023/9/28 "/>
        <d v="2023-12-05T00:00:00"/>
        <m/>
      </sharedItems>
    </cacheField>
    <cacheField name="总进度超期提醒" numFmtId="0">
      <sharedItems containsBlank="1" containsMixedTypes="1" containsNumber="1" containsInteger="1" count="35">
        <n v="-1"/>
        <s v=""/>
        <n v="-102"/>
        <n v="-91"/>
        <n v="61"/>
        <n v="-31"/>
        <n v="31"/>
        <n v="-16"/>
        <n v="1"/>
        <n v="-11"/>
        <n v="-366"/>
        <n v="-6"/>
        <n v="28"/>
        <n v="10"/>
        <n v="-21"/>
        <n v="30"/>
        <n v="46"/>
        <n v="18"/>
        <n v="41"/>
        <n v="25"/>
        <n v="83"/>
        <n v="97"/>
        <n v="56"/>
        <n v="76"/>
        <n v="107"/>
        <n v="92"/>
        <n v="427"/>
        <n v="120"/>
        <n v="315"/>
        <n v="12"/>
        <n v="87"/>
        <n v="81"/>
        <n v="59"/>
        <n v="127"/>
        <m/>
      </sharedItems>
    </cacheField>
    <cacheField name="实际交付日期" numFmtId="0">
      <sharedItems containsNonDate="0" containsDate="1" containsString="0" containsBlank="1" minDate="2023-03-25T00:00:00" maxDate="2023-07-28T00:00:00" count="19">
        <m/>
        <d v="2023-05-30T00:00:00"/>
        <d v="2023-06-15T00:00:00"/>
        <d v="2023-05-19T00:00:00"/>
        <d v="2023-06-19T00:00:00"/>
        <d v="2023-03-25T00:00:00"/>
        <d v="2023-04-25T00:00:00"/>
        <d v="2023-06-30T00:00:00"/>
        <d v="2023-07-10T00:00:00"/>
        <d v="2023-05-26T00:00:00"/>
        <d v="2023-05-21T00:00:00"/>
        <d v="2023-05-25T00:00:00"/>
        <d v="2023-05-06T00:00:00"/>
        <d v="2023-06-09T00:00:00"/>
        <d v="2023-07-21T00:00:00"/>
        <d v="2023-06-26T00:00:00"/>
        <d v="2023-04-21T00:00:00"/>
        <d v="2023-07-28T00:00:00"/>
        <d v="2023-06-25T00:00:00"/>
      </sharedItems>
    </cacheField>
    <cacheField name="超期原因" numFmtId="0">
      <sharedItems containsBlank="1" count="11">
        <m/>
        <s v="交货延期"/>
        <s v="业主通知延期到10月交货交货"/>
        <s v="-"/>
        <s v="皮带秤厂家要求支付剩余20%预付款后发货。"/>
        <s v="海运手续办理"/>
        <s v="供应商：东力减速机拖期"/>
        <s v="制造厂暴雨水灾导致设备损坏"/>
        <s v="采购合同7月中旬才完成，工期紧张"/>
        <s v="图纸延迟至7月5日"/>
        <s v="7.20图纸到"/>
      </sharedItems>
    </cacheField>
    <cacheField name="合同金额（万元）" numFmtId="0">
      <sharedItems containsString="0" containsBlank="1" containsNumber="1" minValue="0" maxValue="1869" count="61">
        <n v="589"/>
        <n v="1435.93"/>
        <n v="1869"/>
        <n v="0"/>
        <n v="13.85"/>
        <n v="1.1499999999999999"/>
        <n v="17"/>
        <n v="12"/>
        <n v="287"/>
        <n v="23"/>
        <n v="29"/>
        <n v="41"/>
        <n v="11.2"/>
        <n v="101.7"/>
        <n v="87"/>
        <n v="82.8"/>
        <n v="221"/>
        <n v="3.6"/>
        <n v="15"/>
        <n v="8"/>
        <n v="22"/>
        <n v="58"/>
        <n v="20"/>
        <n v="10"/>
        <n v="489"/>
        <n v="34.5"/>
        <n v="30.8"/>
        <n v="2"/>
        <n v="2.7"/>
        <n v="51.8"/>
        <n v="13.755000000000001"/>
        <n v="2.64"/>
        <n v="7.6"/>
        <n v="0.9"/>
        <n v="5"/>
        <n v="2.4"/>
        <n v="27.2"/>
        <n v="32"/>
        <n v="4.3"/>
        <n v="82"/>
        <n v="16.5"/>
        <n v="137"/>
        <n v="456"/>
        <n v="24.2"/>
        <n v="65"/>
        <n v="16.8"/>
        <n v="3"/>
        <n v="8.16"/>
        <n v="7"/>
        <n v="23.6"/>
        <n v="59.6"/>
        <n v="4.9000000000000004"/>
        <n v="12.6"/>
        <n v="0.6"/>
        <n v="39"/>
        <n v="1.2"/>
        <n v="49.5"/>
        <n v="2.6"/>
        <n v="35"/>
        <n v="8.3999679999999994"/>
        <m/>
      </sharedItems>
    </cacheField>
    <cacheField name="合同付款方式" numFmtId="0">
      <sharedItems containsBlank="1" count="44">
        <s v="20%预付，30%进度，20%到货，20%调试，5%竣工验收，5%质保"/>
        <s v="50%预付，20%发货，20%验_x000a_收，10%质保"/>
        <s v="50%预付，20%进度，20%调_x000a_试，10%质保"/>
        <e v="#N/A"/>
        <s v="100%发货"/>
        <s v="30%预付，70%发货"/>
        <s v="70%发货，30%到货"/>
        <s v="30%预付款，50%发货款，10%热试款，10%质保金。"/>
        <s v="100%到货"/>
        <s v="10%预付款，50%发货款，30%调试验收款，10%质保金。"/>
        <s v="30%预付，65%发货，5%质保"/>
        <s v="30%预付，30%到货，30%调试_x000a_，10%质保"/>
        <s v="50%预付，20%到货，20%调试，10%质保"/>
        <s v="20%预付，80%发货"/>
        <s v="30%预付，50%发货，10%调_x000a_试，10%质保"/>
        <s v="/"/>
        <s v="10%预付，20%进度，30%发货，_x000a_15%调试，15%投产，10%质保"/>
        <s v="30%预付款、30%发货款、20%到货款、10%竣工验收款、10%质保金。"/>
        <s v="30%预付，60%发货，10%质保"/>
        <s v="10%预付，60%到货，20%调_x000a_试，10%质保"/>
        <s v="30%预付款,70%发货款"/>
        <s v="25%预付，65%发货，10%质保"/>
        <s v="20%预付款，20%发货款,20%调试款，30%热试验收款，10%质保金。"/>
        <s v="10%预付款、15%进度款、20%发货_x000a_款、无负荷试车合格付3%、热负荷试车合格付2%、热负荷试车合格三个月付20%、热负荷试车合格六个月付20%、10%质保金。"/>
        <s v="100%提货"/>
        <s v="50%到货款、40%调试款、10%质保金。"/>
        <s v="20%预付款，80%发货款"/>
        <s v="20%预付款，55%到货款（国内港口），5%安装调试款，10%投产验收款款，10 %质保金，投产验收合格后12个月，经买方确认未发生任何质量问题，买方给予付清。"/>
        <s v="30%预付，65%发货，5%质保金。"/>
        <s v="90%到货款，10%质保金"/>
        <s v="30%预付款、40%发货款、20%热试款、10%质保金"/>
        <s v="50%预付款，20%提货款，20%调试款，10%质保金。"/>
        <s v="30%预付款，70%提货款"/>
        <s v="100%提货款（款到后发货）。"/>
        <m/>
        <s v="20%预付款，80%提货款（款到后发货）。"/>
        <s v="分两批支付：                                                     50%预付款2023/8/25、2024/3/25，20%提货款2023/11/10、2024/9/25，20%调试款2024/5/25、2025/5/25，10%质保金2025/5/25、2026/5/25。"/>
        <s v="20%预付款，货物全部制作完成后支付70%提货款，10 %质保金（设备运行12个月或货到18个月且无任何质量异议后经买方确认未发生任何质量问题，买方一次性付清）。"/>
        <s v="预付30% , 提货30%,货到验收合格三个月内开具全额13%增值税发票后付款到95%,余款5%作为质保金,一 年内 无质量问 题一次性付清。"/>
        <s v="70%提货款，30%到货款（货到验收合格，开票挂账支付，预计2024年6月份）。"/>
        <s v="100%提货款 "/>
        <s v="100%提货款"/>
        <s v="20% 预付款, 80%货到验收合格并开具全额13%增值税发票后一次性付清。"/>
        <s v="30% 预付款, 70%提货款。"/>
      </sharedItems>
    </cacheField>
    <cacheField name="收款完成" numFmtId="0">
      <sharedItems containsBlank="1" count="3">
        <m/>
        <s v="☑"/>
        <s v="/"/>
      </sharedItems>
    </cacheField>
    <cacheField name="待收款性质" numFmtId="0">
      <sharedItems containsBlank="1" count="4">
        <s v="预付款"/>
        <m/>
        <s v="提货款"/>
        <s v="/"/>
      </sharedItems>
    </cacheField>
    <cacheField name="到期累计应收款" numFmtId="0">
      <sharedItems containsString="0" containsBlank="1" containsNumber="1" minValue="0" maxValue="934.5" count="61">
        <n v="117.8"/>
        <n v="717.96500000000003"/>
        <n v="934.5"/>
        <n v="0"/>
        <n v="0.34499999999999997"/>
        <n v="11.9"/>
        <n v="12"/>
        <n v="229.6"/>
        <n v="23"/>
        <n v="20.3"/>
        <n v="38.950000000000003"/>
        <n v="11.2"/>
        <n v="30.51"/>
        <n v="26.1"/>
        <n v="82.8"/>
        <n v="110.5"/>
        <n v="3.6"/>
        <n v="4.5"/>
        <n v="8"/>
        <n v="22"/>
        <n v="11.6"/>
        <n v="20"/>
        <n v="10"/>
        <n v="391.2"/>
        <n v="34.5"/>
        <n v="21.56"/>
        <n v="2"/>
        <n v="2.7"/>
        <n v="15.54"/>
        <n v="9.6285000000000007"/>
        <n v="2.64"/>
        <n v="2.2799999999999998"/>
        <n v="0.9"/>
        <n v="5"/>
        <n v="2.4"/>
        <n v="27.2"/>
        <n v="32"/>
        <n v="4.3"/>
        <n v="6"/>
        <n v="24.6"/>
        <n v="16.5"/>
        <n v="123.3"/>
        <n v="45.6"/>
        <n v="24.2"/>
        <n v="13"/>
        <n v="5.04"/>
        <n v="3"/>
        <n v="8.16"/>
        <n v="7"/>
        <n v="23.6"/>
        <n v="15"/>
        <n v="4.9000000000000004"/>
        <n v="12.6"/>
        <n v="0.18"/>
        <n v="11.7"/>
        <n v="1.2"/>
        <n v="4.95"/>
        <n v="2.6"/>
        <n v="10.5"/>
        <n v="8.3999679999999994"/>
        <m/>
      </sharedItems>
    </cacheField>
    <cacheField name="累计已收款" numFmtId="0">
      <sharedItems containsString="0" containsBlank="1" containsNumber="1" minValue="0" maxValue="717.96500000000003" count="32">
        <n v="100"/>
        <n v="717.96500000000003"/>
        <n v="373.8"/>
        <n v="0"/>
        <n v="3.6"/>
        <n v="229.6"/>
        <n v="20.3"/>
        <n v="30.392499999999998"/>
        <n v="11.2"/>
        <n v="26.1"/>
        <n v="24.84"/>
        <n v="44.2"/>
        <n v="11.6"/>
        <n v="6"/>
        <n v="3.36"/>
        <n v="391.2"/>
        <n v="10.35"/>
        <n v="21.56"/>
        <n v="15.54"/>
        <n v="0.79200000000000004"/>
        <n v="2.2799999999999998"/>
        <n v="8.16"/>
        <n v="4.95"/>
        <n v="35.841965000000002"/>
        <n v="45.6"/>
        <n v="13.6"/>
        <n v="5.04"/>
        <n v="3.78"/>
        <n v="0.18"/>
        <n v="11.7"/>
        <n v="10.5"/>
        <m/>
      </sharedItems>
    </cacheField>
    <cacheField name="已收款比例" numFmtId="9">
      <sharedItems containsBlank="1" containsMixedTypes="1" containsNumber="1" count="13">
        <n v="0.16977928692699501"/>
        <n v="0.5"/>
        <n v="0.2"/>
        <n v="0"/>
        <n v="0.3"/>
        <n v="0.8"/>
        <n v="0.7"/>
        <n v="0.1"/>
        <n v="0.74128048780487799"/>
        <s v="100%%"/>
        <n v="0.26162018248175201"/>
        <n v="0.209230769230769"/>
        <m/>
      </sharedItems>
    </cacheField>
    <cacheField name="欠款" numFmtId="0">
      <sharedItems containsString="0" containsBlank="1" containsNumber="1" minValue="-0.6" maxValue="560.70000000000005" count="43">
        <n v="17.8"/>
        <n v="0"/>
        <n v="560.70000000000005"/>
        <n v="0.34499999999999997"/>
        <n v="11.9"/>
        <n v="8.4"/>
        <n v="23"/>
        <n v="8.5574999999999992"/>
        <n v="30.51"/>
        <n v="57.96"/>
        <n v="66.3"/>
        <n v="3.6"/>
        <n v="15"/>
        <n v="22"/>
        <n v="7.84"/>
        <n v="10"/>
        <n v="24.15"/>
        <n v="2"/>
        <n v="2.7"/>
        <n v="9.6285000000000007"/>
        <n v="1.8480000000000001"/>
        <n v="0.9"/>
        <n v="5"/>
        <n v="2.4"/>
        <n v="19.04"/>
        <n v="32"/>
        <n v="4.3"/>
        <n v="24.6"/>
        <n v="11.55"/>
        <n v="87.458034999999995"/>
        <m/>
        <n v="24.2"/>
        <n v="-0.6"/>
        <n v="3"/>
        <n v="8.16"/>
        <n v="7"/>
        <n v="23.6"/>
        <n v="4.9000000000000004"/>
        <n v="8.82"/>
        <n v="1.2"/>
        <n v="4.95"/>
        <n v="2.6"/>
        <n v="8.399967999999999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数据透视表3"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A1:B2" firstHeaderRow="1" firstDataRow="1" firstDataCol="1"/>
  <pivotFields count="41">
    <pivotField dataField="1" compact="0" showAll="0">
      <items count="110">
        <item x="76"/>
        <item x="53"/>
        <item x="7"/>
        <item x="44"/>
        <item x="75"/>
        <item x="42"/>
        <item x="69"/>
        <item x="35"/>
        <item x="29"/>
        <item x="26"/>
        <item x="1"/>
        <item x="3"/>
        <item x="46"/>
        <item x="65"/>
        <item x="0"/>
        <item x="15"/>
        <item x="18"/>
        <item x="2"/>
        <item x="27"/>
        <item x="19"/>
        <item x="43"/>
        <item x="102"/>
        <item x="45"/>
        <item x="82"/>
        <item x="101"/>
        <item x="21"/>
        <item x="93"/>
        <item x="95"/>
        <item x="88"/>
        <item x="108"/>
        <item x="90"/>
        <item x="64"/>
        <item x="83"/>
        <item x="80"/>
        <item x="78"/>
        <item x="87"/>
        <item x="24"/>
        <item x="81"/>
        <item x="54"/>
        <item x="104"/>
        <item x="22"/>
        <item x="51"/>
        <item x="23"/>
        <item x="99"/>
        <item x="6"/>
        <item x="97"/>
        <item x="79"/>
        <item x="12"/>
        <item x="20"/>
        <item x="47"/>
        <item x="25"/>
        <item x="66"/>
        <item x="62"/>
        <item x="89"/>
        <item x="13"/>
        <item x="85"/>
        <item x="30"/>
        <item x="9"/>
        <item x="86"/>
        <item x="70"/>
        <item x="63"/>
        <item x="74"/>
        <item x="40"/>
        <item x="103"/>
        <item x="96"/>
        <item x="92"/>
        <item x="34"/>
        <item x="58"/>
        <item x="77"/>
        <item x="56"/>
        <item x="100"/>
        <item x="84"/>
        <item x="4"/>
        <item x="57"/>
        <item x="67"/>
        <item x="28"/>
        <item x="17"/>
        <item x="10"/>
        <item x="39"/>
        <item x="71"/>
        <item x="61"/>
        <item x="106"/>
        <item x="41"/>
        <item x="11"/>
        <item x="38"/>
        <item x="72"/>
        <item x="32"/>
        <item x="107"/>
        <item x="68"/>
        <item x="60"/>
        <item x="59"/>
        <item x="55"/>
        <item x="31"/>
        <item x="91"/>
        <item x="98"/>
        <item x="48"/>
        <item x="5"/>
        <item x="14"/>
        <item x="37"/>
        <item x="94"/>
        <item x="105"/>
        <item x="49"/>
        <item x="16"/>
        <item x="50"/>
        <item x="73"/>
        <item x="8"/>
        <item x="52"/>
        <item x="36"/>
        <item x="33"/>
        <item t="default"/>
      </items>
    </pivotField>
    <pivotField compact="0" showAll="0">
      <items count="107">
        <item x="56"/>
        <item x="10"/>
        <item x="7"/>
        <item x="8"/>
        <item x="12"/>
        <item x="9"/>
        <item x="20"/>
        <item x="14"/>
        <item x="11"/>
        <item x="15"/>
        <item x="13"/>
        <item x="21"/>
        <item x="16"/>
        <item x="24"/>
        <item x="17"/>
        <item x="18"/>
        <item x="19"/>
        <item x="22"/>
        <item x="23"/>
        <item x="25"/>
        <item x="26"/>
        <item x="50"/>
        <item x="27"/>
        <item x="29"/>
        <item x="28"/>
        <item x="30"/>
        <item x="31"/>
        <item x="35"/>
        <item x="34"/>
        <item x="32"/>
        <item x="37"/>
        <item x="36"/>
        <item x="38"/>
        <item x="46"/>
        <item x="40"/>
        <item x="41"/>
        <item x="43"/>
        <item x="39"/>
        <item x="44"/>
        <item x="47"/>
        <item x="42"/>
        <item x="45"/>
        <item x="53"/>
        <item x="54"/>
        <item x="77"/>
        <item x="49"/>
        <item x="52"/>
        <item x="48"/>
        <item x="51"/>
        <item x="55"/>
        <item x="65"/>
        <item x="57"/>
        <item x="58"/>
        <item x="66"/>
        <item x="64"/>
        <item x="59"/>
        <item x="61"/>
        <item x="60"/>
        <item x="63"/>
        <item x="62"/>
        <item x="81"/>
        <item x="69"/>
        <item x="67"/>
        <item x="68"/>
        <item x="70"/>
        <item x="74"/>
        <item x="72"/>
        <item x="71"/>
        <item x="76"/>
        <item x="73"/>
        <item x="97"/>
        <item x="89"/>
        <item x="79"/>
        <item x="75"/>
        <item x="80"/>
        <item x="82"/>
        <item x="83"/>
        <item x="85"/>
        <item x="84"/>
        <item x="91"/>
        <item x="103"/>
        <item x="92"/>
        <item x="87"/>
        <item x="98"/>
        <item x="86"/>
        <item x="93"/>
        <item x="88"/>
        <item x="94"/>
        <item x="101"/>
        <item x="99"/>
        <item x="100"/>
        <item x="102"/>
        <item x="104"/>
        <item x="105"/>
        <item x="1"/>
        <item x="2"/>
        <item x="3"/>
        <item x="4"/>
        <item x="5"/>
        <item x="6"/>
        <item x="0"/>
        <item x="96"/>
        <item x="95"/>
        <item x="78"/>
        <item x="90"/>
        <item x="33"/>
        <item t="default"/>
      </items>
    </pivotField>
    <pivotField compact="0" showAll="0">
      <items count="107">
        <item x="85"/>
        <item x="100"/>
        <item x="84"/>
        <item x="5"/>
        <item x="74"/>
        <item x="56"/>
        <item x="82"/>
        <item x="102"/>
        <item x="89"/>
        <item x="97"/>
        <item x="75"/>
        <item x="92"/>
        <item x="94"/>
        <item x="98"/>
        <item x="77"/>
        <item x="65"/>
        <item x="4"/>
        <item x="6"/>
        <item x="95"/>
        <item x="79"/>
        <item x="64"/>
        <item x="80"/>
        <item x="83"/>
        <item x="86"/>
        <item x="88"/>
        <item x="93"/>
        <item x="68"/>
        <item x="69"/>
        <item x="62"/>
        <item x="3"/>
        <item x="59"/>
        <item x="66"/>
        <item x="60"/>
        <item x="91"/>
        <item x="63"/>
        <item x="2"/>
        <item x="18"/>
        <item x="73"/>
        <item x="1"/>
        <item x="76"/>
        <item x="90"/>
        <item x="15"/>
        <item x="0"/>
        <item x="11"/>
        <item x="32"/>
        <item x="38"/>
        <item x="72"/>
        <item x="99"/>
        <item x="37"/>
        <item x="81"/>
        <item x="96"/>
        <item x="103"/>
        <item x="14"/>
        <item x="28"/>
        <item x="67"/>
        <item x="26"/>
        <item x="9"/>
        <item x="30"/>
        <item x="8"/>
        <item x="20"/>
        <item x="17"/>
        <item x="31"/>
        <item x="22"/>
        <item x="55"/>
        <item x="21"/>
        <item x="27"/>
        <item x="41"/>
        <item x="39"/>
        <item x="7"/>
        <item x="50"/>
        <item x="36"/>
        <item x="19"/>
        <item x="43"/>
        <item x="13"/>
        <item x="34"/>
        <item x="58"/>
        <item x="16"/>
        <item x="46"/>
        <item x="44"/>
        <item x="42"/>
        <item x="51"/>
        <item x="23"/>
        <item x="49"/>
        <item x="24"/>
        <item x="52"/>
        <item x="10"/>
        <item x="45"/>
        <item x="78"/>
        <item x="29"/>
        <item x="35"/>
        <item x="25"/>
        <item x="47"/>
        <item x="40"/>
        <item x="57"/>
        <item x="53"/>
        <item x="54"/>
        <item x="70"/>
        <item x="101"/>
        <item x="61"/>
        <item x="71"/>
        <item x="104"/>
        <item x="12"/>
        <item x="48"/>
        <item x="87"/>
        <item x="105"/>
        <item x="33"/>
        <item t="default"/>
      </items>
    </pivotField>
    <pivotField compact="0" showAll="0">
      <items count="6">
        <item x="2"/>
        <item x="4"/>
        <item x="3"/>
        <item x="1"/>
        <item x="0"/>
        <item t="default"/>
      </items>
    </pivotField>
    <pivotField compact="0" showAll="0">
      <items count="101">
        <item x="54"/>
        <item x="53"/>
        <item x="83"/>
        <item x="5"/>
        <item x="3"/>
        <item x="4"/>
        <item x="9"/>
        <item x="6"/>
        <item x="8"/>
        <item x="7"/>
        <item x="10"/>
        <item x="18"/>
        <item x="12"/>
        <item x="13"/>
        <item x="15"/>
        <item x="19"/>
        <item x="20"/>
        <item x="44"/>
        <item x="21"/>
        <item x="23"/>
        <item x="22"/>
        <item x="24"/>
        <item x="25"/>
        <item x="29"/>
        <item x="28"/>
        <item x="31"/>
        <item x="30"/>
        <item x="32"/>
        <item x="40"/>
        <item x="34"/>
        <item x="35"/>
        <item x="37"/>
        <item x="33"/>
        <item x="38"/>
        <item x="41"/>
        <item x="36"/>
        <item x="39"/>
        <item x="50"/>
        <item x="75"/>
        <item x="43"/>
        <item x="46"/>
        <item x="42"/>
        <item x="45"/>
        <item x="0"/>
        <item x="63"/>
        <item x="55"/>
        <item x="56"/>
        <item x="64"/>
        <item x="62"/>
        <item x="57"/>
        <item x="59"/>
        <item x="58"/>
        <item x="61"/>
        <item x="60"/>
        <item x="78"/>
        <item x="67"/>
        <item x="65"/>
        <item x="66"/>
        <item x="68"/>
        <item x="72"/>
        <item x="70"/>
        <item x="69"/>
        <item x="74"/>
        <item x="71"/>
        <item x="92"/>
        <item x="87"/>
        <item x="76"/>
        <item x="73"/>
        <item x="77"/>
        <item x="79"/>
        <item x="80"/>
        <item x="82"/>
        <item x="81"/>
        <item x="88"/>
        <item x="98"/>
        <item x="89"/>
        <item x="85"/>
        <item x="93"/>
        <item x="84"/>
        <item x="90"/>
        <item x="86"/>
        <item x="91"/>
        <item x="96"/>
        <item x="94"/>
        <item x="95"/>
        <item x="97"/>
        <item x="99"/>
        <item x="26"/>
        <item x="27"/>
        <item x="47"/>
        <item x="48"/>
        <item x="49"/>
        <item x="51"/>
        <item x="52"/>
        <item x="2"/>
        <item x="14"/>
        <item x="11"/>
        <item x="16"/>
        <item x="17"/>
        <item x="1"/>
        <item t="default"/>
      </items>
    </pivotField>
    <pivotField compact="0" showAll="0">
      <items count="50">
        <item x="15"/>
        <item x="10"/>
        <item x="46"/>
        <item x="0"/>
        <item x="41"/>
        <item x="48"/>
        <item x="20"/>
        <item x="19"/>
        <item x="22"/>
        <item x="5"/>
        <item x="34"/>
        <item x="26"/>
        <item x="17"/>
        <item x="30"/>
        <item x="44"/>
        <item x="28"/>
        <item x="3"/>
        <item x="45"/>
        <item x="31"/>
        <item x="36"/>
        <item x="37"/>
        <item x="47"/>
        <item x="39"/>
        <item x="9"/>
        <item x="38"/>
        <item x="24"/>
        <item x="43"/>
        <item x="25"/>
        <item x="6"/>
        <item x="14"/>
        <item x="29"/>
        <item x="13"/>
        <item x="27"/>
        <item x="23"/>
        <item x="8"/>
        <item x="40"/>
        <item x="42"/>
        <item x="32"/>
        <item x="16"/>
        <item x="18"/>
        <item x="33"/>
        <item x="12"/>
        <item x="7"/>
        <item x="2"/>
        <item x="35"/>
        <item x="4"/>
        <item x="21"/>
        <item x="11"/>
        <item x="1"/>
        <item t="default"/>
      </items>
    </pivotField>
    <pivotField compact="0" showAll="0">
      <items count="139">
        <item x="1"/>
        <item x="90"/>
        <item x="91"/>
        <item x="135"/>
        <item x="26"/>
        <item x="136"/>
        <item x="5"/>
        <item x="118"/>
        <item x="3"/>
        <item x="34"/>
        <item x="123"/>
        <item x="114"/>
        <item x="109"/>
        <item x="2"/>
        <item x="100"/>
        <item x="99"/>
        <item x="132"/>
        <item x="126"/>
        <item x="29"/>
        <item x="28"/>
        <item x="130"/>
        <item x="112"/>
        <item x="21"/>
        <item x="47"/>
        <item x="81"/>
        <item x="57"/>
        <item x="106"/>
        <item x="96"/>
        <item x="95"/>
        <item x="59"/>
        <item x="79"/>
        <item x="10"/>
        <item x="110"/>
        <item x="113"/>
        <item x="131"/>
        <item x="54"/>
        <item x="69"/>
        <item x="80"/>
        <item x="102"/>
        <item x="129"/>
        <item x="89"/>
        <item x="87"/>
        <item x="31"/>
        <item x="93"/>
        <item x="105"/>
        <item x="104"/>
        <item x="120"/>
        <item x="108"/>
        <item x="14"/>
        <item x="58"/>
        <item x="97"/>
        <item x="124"/>
        <item x="125"/>
        <item x="49"/>
        <item x="61"/>
        <item x="121"/>
        <item x="75"/>
        <item x="86"/>
        <item x="24"/>
        <item x="35"/>
        <item x="44"/>
        <item x="36"/>
        <item x="52"/>
        <item x="40"/>
        <item x="119"/>
        <item x="107"/>
        <item x="27"/>
        <item x="67"/>
        <item x="76"/>
        <item x="48"/>
        <item x="66"/>
        <item x="4"/>
        <item x="134"/>
        <item x="22"/>
        <item x="72"/>
        <item x="51"/>
        <item x="13"/>
        <item x="127"/>
        <item x="20"/>
        <item x="77"/>
        <item x="56"/>
        <item x="122"/>
        <item x="84"/>
        <item x="8"/>
        <item x="98"/>
        <item x="55"/>
        <item x="43"/>
        <item x="53"/>
        <item x="6"/>
        <item x="94"/>
        <item x="111"/>
        <item x="45"/>
        <item x="9"/>
        <item x="70"/>
        <item x="133"/>
        <item x="73"/>
        <item x="46"/>
        <item x="15"/>
        <item x="128"/>
        <item x="62"/>
        <item x="65"/>
        <item x="25"/>
        <item x="7"/>
        <item x="85"/>
        <item x="116"/>
        <item x="11"/>
        <item x="101"/>
        <item x="64"/>
        <item x="33"/>
        <item x="23"/>
        <item x="32"/>
        <item x="115"/>
        <item x="60"/>
        <item x="74"/>
        <item x="50"/>
        <item x="103"/>
        <item x="92"/>
        <item x="12"/>
        <item x="83"/>
        <item x="16"/>
        <item x="30"/>
        <item x="78"/>
        <item x="88"/>
        <item x="0"/>
        <item x="17"/>
        <item x="18"/>
        <item x="68"/>
        <item x="19"/>
        <item x="39"/>
        <item x="117"/>
        <item x="38"/>
        <item x="41"/>
        <item x="82"/>
        <item x="42"/>
        <item x="137"/>
        <item x="37"/>
        <item x="63"/>
        <item x="71"/>
        <item t="default"/>
      </items>
    </pivotField>
    <pivotField compact="0" showAll="0">
      <items count="22">
        <item x="2"/>
        <item x="4"/>
        <item x="7"/>
        <item x="9"/>
        <item x="5"/>
        <item x="6"/>
        <item x="10"/>
        <item x="3"/>
        <item x="17"/>
        <item x="18"/>
        <item x="12"/>
        <item x="0"/>
        <item x="15"/>
        <item x="16"/>
        <item x="13"/>
        <item x="20"/>
        <item x="14"/>
        <item x="8"/>
        <item x="11"/>
        <item x="19"/>
        <item x="1"/>
        <item t="default"/>
      </items>
    </pivotField>
    <pivotField compact="0" showAll="0">
      <items count="22">
        <item x="15"/>
        <item x="17"/>
        <item x="20"/>
        <item x="3"/>
        <item x="13"/>
        <item x="0"/>
        <item x="8"/>
        <item x="6"/>
        <item x="7"/>
        <item x="2"/>
        <item x="16"/>
        <item x="4"/>
        <item x="5"/>
        <item x="14"/>
        <item x="18"/>
        <item x="9"/>
        <item x="19"/>
        <item x="11"/>
        <item x="10"/>
        <item x="12"/>
        <item x="1"/>
        <item t="default"/>
      </items>
    </pivotField>
    <pivotField axis="axisRow" compact="0" showAll="0">
      <items count="4">
        <item x="0"/>
        <item x="1"/>
        <item x="2"/>
        <item t="default"/>
      </items>
    </pivotField>
    <pivotField compact="0" showAll="0">
      <items count="2">
        <item x="0"/>
        <item t="default"/>
      </items>
    </pivotField>
    <pivotField compact="0" showAll="0">
      <items count="3">
        <item x="1"/>
        <item x="0"/>
        <item t="default"/>
      </items>
    </pivotField>
    <pivotField compact="0" showAll="0">
      <items count="7">
        <item x="4"/>
        <item x="2"/>
        <item x="3"/>
        <item x="5"/>
        <item x="0"/>
        <item x="1"/>
        <item t="default"/>
      </items>
    </pivotField>
    <pivotField compact="0" showAll="0">
      <items count="69">
        <item x="2"/>
        <item x="8"/>
        <item x="27"/>
        <item x="32"/>
        <item x="36"/>
        <item x="3"/>
        <item x="4"/>
        <item x="5"/>
        <item x="6"/>
        <item x="7"/>
        <item x="9"/>
        <item x="10"/>
        <item x="11"/>
        <item x="12"/>
        <item x="14"/>
        <item x="13"/>
        <item x="15"/>
        <item x="17"/>
        <item x="16"/>
        <item x="19"/>
        <item x="18"/>
        <item x="20"/>
        <item x="22"/>
        <item x="21"/>
        <item x="24"/>
        <item x="23"/>
        <item x="25"/>
        <item x="26"/>
        <item x="28"/>
        <item x="0"/>
        <item x="29"/>
        <item x="30"/>
        <item x="31"/>
        <item x="33"/>
        <item x="34"/>
        <item x="35"/>
        <item x="37"/>
        <item x="38"/>
        <item x="41"/>
        <item x="40"/>
        <item x="39"/>
        <item x="42"/>
        <item x="43"/>
        <item x="45"/>
        <item x="44"/>
        <item x="46"/>
        <item x="48"/>
        <item x="47"/>
        <item x="50"/>
        <item x="49"/>
        <item x="52"/>
        <item x="51"/>
        <item x="53"/>
        <item x="55"/>
        <item x="54"/>
        <item x="56"/>
        <item x="57"/>
        <item x="59"/>
        <item x="58"/>
        <item x="60"/>
        <item x="64"/>
        <item x="62"/>
        <item x="65"/>
        <item x="66"/>
        <item x="67"/>
        <item x="63"/>
        <item x="61"/>
        <item x="1"/>
        <item t="default"/>
      </items>
    </pivotField>
    <pivotField compact="0" showAll="0">
      <items count="3">
        <item x="0"/>
        <item x="1"/>
        <item t="default"/>
      </items>
    </pivotField>
    <pivotField compact="0" showAll="0">
      <items count="68">
        <item x="2"/>
        <item x="32"/>
        <item x="8"/>
        <item x="37"/>
        <item x="3"/>
        <item x="4"/>
        <item x="5"/>
        <item x="6"/>
        <item x="7"/>
        <item x="9"/>
        <item x="10"/>
        <item x="11"/>
        <item x="12"/>
        <item x="14"/>
        <item x="15"/>
        <item x="13"/>
        <item x="16"/>
        <item x="18"/>
        <item x="17"/>
        <item x="19"/>
        <item x="21"/>
        <item x="22"/>
        <item x="20"/>
        <item x="24"/>
        <item x="23"/>
        <item x="26"/>
        <item x="25"/>
        <item x="27"/>
        <item x="28"/>
        <item x="29"/>
        <item x="30"/>
        <item x="31"/>
        <item x="33"/>
        <item x="34"/>
        <item x="0"/>
        <item x="35"/>
        <item x="36"/>
        <item x="38"/>
        <item x="41"/>
        <item x="40"/>
        <item x="39"/>
        <item x="42"/>
        <item x="43"/>
        <item x="45"/>
        <item x="44"/>
        <item x="46"/>
        <item x="47"/>
        <item x="49"/>
        <item x="48"/>
        <item x="52"/>
        <item x="51"/>
        <item x="50"/>
        <item x="54"/>
        <item x="53"/>
        <item x="55"/>
        <item x="57"/>
        <item x="56"/>
        <item x="62"/>
        <item x="58"/>
        <item x="63"/>
        <item x="60"/>
        <item x="64"/>
        <item x="65"/>
        <item x="66"/>
        <item x="61"/>
        <item x="59"/>
        <item x="1"/>
        <item t="default"/>
      </items>
    </pivotField>
    <pivotField compact="0" showAll="0">
      <items count="3">
        <item x="0"/>
        <item x="1"/>
        <item t="default"/>
      </items>
    </pivotField>
    <pivotField compact="0" showAll="0">
      <items count="65">
        <item x="2"/>
        <item x="8"/>
        <item x="3"/>
        <item x="4"/>
        <item x="5"/>
        <item x="6"/>
        <item x="7"/>
        <item x="9"/>
        <item x="11"/>
        <item x="10"/>
        <item x="13"/>
        <item x="12"/>
        <item x="14"/>
        <item x="16"/>
        <item x="15"/>
        <item x="17"/>
        <item x="19"/>
        <item x="18"/>
        <item x="22"/>
        <item x="20"/>
        <item x="23"/>
        <item x="26"/>
        <item x="21"/>
        <item x="24"/>
        <item x="25"/>
        <item x="27"/>
        <item x="28"/>
        <item x="31"/>
        <item x="29"/>
        <item x="30"/>
        <item x="0"/>
        <item x="32"/>
        <item x="33"/>
        <item x="36"/>
        <item x="35"/>
        <item x="34"/>
        <item x="37"/>
        <item x="38"/>
        <item x="40"/>
        <item x="39"/>
        <item x="41"/>
        <item x="44"/>
        <item x="43"/>
        <item x="42"/>
        <item x="46"/>
        <item x="45"/>
        <item x="49"/>
        <item x="48"/>
        <item x="47"/>
        <item x="51"/>
        <item x="50"/>
        <item x="52"/>
        <item x="53"/>
        <item x="55"/>
        <item x="54"/>
        <item x="59"/>
        <item x="60"/>
        <item x="62"/>
        <item x="56"/>
        <item x="61"/>
        <item x="63"/>
        <item x="58"/>
        <item x="57"/>
        <item x="1"/>
        <item t="default"/>
      </items>
    </pivotField>
    <pivotField compact="0" showAll="0">
      <items count="3">
        <item x="0"/>
        <item x="1"/>
        <item t="default"/>
      </items>
    </pivotField>
    <pivotField compact="0" showAll="0">
      <items count="68">
        <item x="2"/>
        <item x="62"/>
        <item x="65"/>
        <item x="15"/>
        <item x="3"/>
        <item x="4"/>
        <item x="5"/>
        <item x="13"/>
        <item x="7"/>
        <item x="8"/>
        <item x="30"/>
        <item x="10"/>
        <item x="12"/>
        <item x="16"/>
        <item x="9"/>
        <item x="25"/>
        <item x="14"/>
        <item x="17"/>
        <item x="6"/>
        <item x="18"/>
        <item x="26"/>
        <item x="23"/>
        <item x="44"/>
        <item x="21"/>
        <item x="27"/>
        <item x="29"/>
        <item x="41"/>
        <item x="11"/>
        <item x="48"/>
        <item x="24"/>
        <item x="22"/>
        <item x="39"/>
        <item x="20"/>
        <item x="28"/>
        <item x="40"/>
        <item x="32"/>
        <item x="36"/>
        <item x="33"/>
        <item x="34"/>
        <item x="31"/>
        <item x="0"/>
        <item x="38"/>
        <item x="35"/>
        <item x="60"/>
        <item x="46"/>
        <item x="37"/>
        <item x="42"/>
        <item x="19"/>
        <item x="47"/>
        <item x="43"/>
        <item x="45"/>
        <item x="53"/>
        <item x="50"/>
        <item x="52"/>
        <item x="64"/>
        <item x="49"/>
        <item x="63"/>
        <item x="61"/>
        <item x="54"/>
        <item x="51"/>
        <item x="56"/>
        <item x="55"/>
        <item x="58"/>
        <item x="66"/>
        <item x="59"/>
        <item x="57"/>
        <item x="1"/>
        <item t="default"/>
      </items>
    </pivotField>
    <pivotField compact="0" showAll="0">
      <items count="3">
        <item x="1"/>
        <item x="0"/>
        <item t="default"/>
      </items>
    </pivotField>
    <pivotField compact="0" showAll="0">
      <items count="39">
        <item x="1"/>
        <item x="35"/>
        <item x="14"/>
        <item x="10"/>
        <item x="8"/>
        <item x="3"/>
        <item x="11"/>
        <item x="2"/>
        <item x="9"/>
        <item x="5"/>
        <item x="7"/>
        <item x="31"/>
        <item x="4"/>
        <item x="17"/>
        <item x="6"/>
        <item x="12"/>
        <item x="18"/>
        <item x="16"/>
        <item x="13"/>
        <item x="20"/>
        <item x="15"/>
        <item x="26"/>
        <item x="21"/>
        <item x="34"/>
        <item x="19"/>
        <item x="33"/>
        <item x="32"/>
        <item x="22"/>
        <item x="23"/>
        <item x="25"/>
        <item x="27"/>
        <item x="24"/>
        <item x="37"/>
        <item x="29"/>
        <item x="36"/>
        <item x="30"/>
        <item x="28"/>
        <item x="0"/>
        <item t="default"/>
      </items>
    </pivotField>
    <pivotField compact="0" showAll="0">
      <items count="3">
        <item x="1"/>
        <item x="0"/>
        <item t="default"/>
      </items>
    </pivotField>
    <pivotField compact="0" showAll="0">
      <items count="54">
        <item x="28"/>
        <item x="51"/>
        <item x="47"/>
        <item x="14"/>
        <item x="7"/>
        <item x="12"/>
        <item x="8"/>
        <item x="2"/>
        <item x="10"/>
        <item x="3"/>
        <item x="16"/>
        <item x="15"/>
        <item x="9"/>
        <item x="13"/>
        <item x="6"/>
        <item x="5"/>
        <item x="18"/>
        <item x="17"/>
        <item x="22"/>
        <item x="23"/>
        <item x="21"/>
        <item x="25"/>
        <item x="38"/>
        <item x="11"/>
        <item x="20"/>
        <item x="24"/>
        <item x="33"/>
        <item x="27"/>
        <item x="29"/>
        <item x="0"/>
        <item x="26"/>
        <item x="32"/>
        <item x="48"/>
        <item x="30"/>
        <item x="36"/>
        <item x="31"/>
        <item x="19"/>
        <item x="34"/>
        <item x="37"/>
        <item x="35"/>
        <item x="41"/>
        <item x="4"/>
        <item x="42"/>
        <item x="50"/>
        <item x="39"/>
        <item x="49"/>
        <item x="43"/>
        <item x="40"/>
        <item x="44"/>
        <item x="46"/>
        <item x="52"/>
        <item x="45"/>
        <item x="1"/>
        <item t="default"/>
      </items>
    </pivotField>
    <pivotField compact="0" showAll="0">
      <items count="3">
        <item x="1"/>
        <item x="0"/>
        <item t="default"/>
      </items>
    </pivotField>
    <pivotField compact="0" showAll="0">
      <items count="6">
        <item x="3"/>
        <item x="4"/>
        <item x="2"/>
        <item x="0"/>
        <item x="1"/>
        <item t="default"/>
      </items>
    </pivotField>
    <pivotField compact="0" showAll="0">
      <items count="80">
        <item x="26"/>
        <item x="18"/>
        <item x="23"/>
        <item x="38"/>
        <item x="46"/>
        <item x="42"/>
        <item x="20"/>
        <item x="25"/>
        <item x="7"/>
        <item x="27"/>
        <item x="40"/>
        <item x="12"/>
        <item x="14"/>
        <item x="5"/>
        <item x="28"/>
        <item x="41"/>
        <item x="39"/>
        <item x="21"/>
        <item x="16"/>
        <item x="8"/>
        <item x="15"/>
        <item x="70"/>
        <item x="49"/>
        <item x="52"/>
        <item x="62"/>
        <item x="37"/>
        <item x="35"/>
        <item x="43"/>
        <item x="36"/>
        <item x="31"/>
        <item x="17"/>
        <item x="50"/>
        <item x="34"/>
        <item x="58"/>
        <item x="65"/>
        <item x="45"/>
        <item x="6"/>
        <item x="2"/>
        <item x="1"/>
        <item x="33"/>
        <item x="59"/>
        <item x="32"/>
        <item x="44"/>
        <item x="51"/>
        <item x="76"/>
        <item x="78"/>
        <item x="60"/>
        <item x="74"/>
        <item x="54"/>
        <item x="72"/>
        <item x="64"/>
        <item x="75"/>
        <item x="11"/>
        <item x="71"/>
        <item x="66"/>
        <item x="77"/>
        <item x="68"/>
        <item x="29"/>
        <item x="63"/>
        <item x="47"/>
        <item x="53"/>
        <item x="0"/>
        <item x="73"/>
        <item x="69"/>
        <item x="48"/>
        <item x="55"/>
        <item x="56"/>
        <item x="57"/>
        <item x="67"/>
        <item x="61"/>
        <item x="19"/>
        <item x="24"/>
        <item x="10"/>
        <item x="4"/>
        <item x="3"/>
        <item x="30"/>
        <item x="13"/>
        <item x="9"/>
        <item x="22"/>
        <item t="default"/>
      </items>
    </pivotField>
    <pivotField compact="0" showAll="0">
      <items count="60">
        <item x="9"/>
        <item x="39"/>
        <item x="38"/>
        <item x="3"/>
        <item x="4"/>
        <item x="5"/>
        <item x="6"/>
        <item x="8"/>
        <item x="15"/>
        <item x="10"/>
        <item x="11"/>
        <item x="13"/>
        <item x="14"/>
        <item x="16"/>
        <item x="12"/>
        <item x="17"/>
        <item x="18"/>
        <item x="20"/>
        <item x="19"/>
        <item x="2"/>
        <item x="21"/>
        <item x="23"/>
        <item x="22"/>
        <item x="26"/>
        <item x="28"/>
        <item x="25"/>
        <item x="29"/>
        <item x="30"/>
        <item x="31"/>
        <item x="24"/>
        <item x="33"/>
        <item x="7"/>
        <item x="36"/>
        <item x="0"/>
        <item x="37"/>
        <item x="40"/>
        <item x="34"/>
        <item x="32"/>
        <item x="41"/>
        <item x="42"/>
        <item x="27"/>
        <item x="43"/>
        <item x="44"/>
        <item x="57"/>
        <item x="47"/>
        <item x="45"/>
        <item x="35"/>
        <item x="49"/>
        <item x="51"/>
        <item x="52"/>
        <item x="50"/>
        <item x="53"/>
        <item x="55"/>
        <item x="48"/>
        <item x="54"/>
        <item x="56"/>
        <item x="46"/>
        <item x="58"/>
        <item x="1"/>
        <item t="default"/>
      </items>
    </pivotField>
    <pivotField compact="0" showAll="0">
      <items count="55">
        <item x="52"/>
        <item x="29"/>
        <item x="28"/>
        <item x="15"/>
        <item x="8"/>
        <item x="7"/>
        <item x="13"/>
        <item x="9"/>
        <item x="2"/>
        <item x="11"/>
        <item x="3"/>
        <item x="17"/>
        <item x="16"/>
        <item x="12"/>
        <item x="14"/>
        <item x="6"/>
        <item x="5"/>
        <item x="19"/>
        <item x="18"/>
        <item x="23"/>
        <item x="22"/>
        <item x="24"/>
        <item x="38"/>
        <item x="10"/>
        <item x="21"/>
        <item x="25"/>
        <item x="27"/>
        <item x="30"/>
        <item x="0"/>
        <item x="26"/>
        <item x="33"/>
        <item x="49"/>
        <item x="31"/>
        <item x="36"/>
        <item x="39"/>
        <item x="32"/>
        <item x="34"/>
        <item x="20"/>
        <item x="37"/>
        <item x="35"/>
        <item x="42"/>
        <item x="4"/>
        <item x="43"/>
        <item x="51"/>
        <item x="40"/>
        <item x="50"/>
        <item x="45"/>
        <item x="41"/>
        <item x="44"/>
        <item x="47"/>
        <item x="53"/>
        <item x="48"/>
        <item x="46"/>
        <item x="1"/>
        <item t="default"/>
      </items>
    </pivotField>
    <pivotField compact="0" showAll="0">
      <items count="55">
        <item x="51"/>
        <item x="29"/>
        <item x="28"/>
        <item x="1"/>
        <item x="14"/>
        <item x="7"/>
        <item x="12"/>
        <item x="8"/>
        <item x="2"/>
        <item x="10"/>
        <item x="3"/>
        <item x="16"/>
        <item x="15"/>
        <item x="9"/>
        <item x="13"/>
        <item x="6"/>
        <item x="5"/>
        <item x="18"/>
        <item x="17"/>
        <item x="22"/>
        <item x="23"/>
        <item x="21"/>
        <item x="25"/>
        <item x="38"/>
        <item x="11"/>
        <item x="20"/>
        <item x="24"/>
        <item x="27"/>
        <item x="30"/>
        <item x="0"/>
        <item x="26"/>
        <item x="33"/>
        <item x="48"/>
        <item x="31"/>
        <item x="36"/>
        <item x="19"/>
        <item x="32"/>
        <item x="34"/>
        <item x="37"/>
        <item x="35"/>
        <item x="41"/>
        <item x="4"/>
        <item x="42"/>
        <item x="50"/>
        <item x="39"/>
        <item x="49"/>
        <item x="44"/>
        <item x="40"/>
        <item x="43"/>
        <item x="46"/>
        <item x="52"/>
        <item x="47"/>
        <item x="45"/>
        <item x="53"/>
        <item t="default"/>
      </items>
    </pivotField>
    <pivotField compact="0" showAll="0">
      <items count="36">
        <item x="10"/>
        <item x="2"/>
        <item x="3"/>
        <item x="5"/>
        <item x="14"/>
        <item x="7"/>
        <item x="9"/>
        <item x="11"/>
        <item x="0"/>
        <item x="8"/>
        <item x="13"/>
        <item x="29"/>
        <item x="17"/>
        <item x="19"/>
        <item x="12"/>
        <item x="15"/>
        <item x="6"/>
        <item x="18"/>
        <item x="16"/>
        <item x="22"/>
        <item x="32"/>
        <item x="4"/>
        <item x="23"/>
        <item x="31"/>
        <item x="20"/>
        <item x="30"/>
        <item x="25"/>
        <item x="21"/>
        <item x="24"/>
        <item x="27"/>
        <item x="33"/>
        <item x="28"/>
        <item x="26"/>
        <item x="1"/>
        <item x="34"/>
        <item t="default"/>
      </items>
    </pivotField>
    <pivotField compact="0" showAll="0">
      <items count="20">
        <item x="5"/>
        <item x="16"/>
        <item x="6"/>
        <item x="12"/>
        <item x="3"/>
        <item x="10"/>
        <item x="11"/>
        <item x="9"/>
        <item x="1"/>
        <item x="13"/>
        <item x="2"/>
        <item x="4"/>
        <item x="18"/>
        <item x="15"/>
        <item x="7"/>
        <item x="8"/>
        <item x="14"/>
        <item x="17"/>
        <item x="0"/>
        <item t="default"/>
      </items>
    </pivotField>
    <pivotField compact="0" showAll="0">
      <items count="12">
        <item x="3"/>
        <item x="10"/>
        <item x="8"/>
        <item x="6"/>
        <item x="5"/>
        <item x="1"/>
        <item x="4"/>
        <item x="9"/>
        <item x="2"/>
        <item x="7"/>
        <item x="0"/>
        <item t="default"/>
      </items>
    </pivotField>
    <pivotField compact="0" showAll="0">
      <items count="62">
        <item x="3"/>
        <item x="53"/>
        <item x="33"/>
        <item x="5"/>
        <item x="55"/>
        <item x="27"/>
        <item x="35"/>
        <item x="57"/>
        <item x="31"/>
        <item x="28"/>
        <item x="46"/>
        <item x="17"/>
        <item x="38"/>
        <item x="51"/>
        <item x="34"/>
        <item x="48"/>
        <item x="32"/>
        <item x="19"/>
        <item x="47"/>
        <item x="59"/>
        <item x="23"/>
        <item x="12"/>
        <item x="7"/>
        <item x="52"/>
        <item x="30"/>
        <item x="4"/>
        <item x="18"/>
        <item x="40"/>
        <item x="45"/>
        <item x="6"/>
        <item x="22"/>
        <item x="20"/>
        <item x="9"/>
        <item x="49"/>
        <item x="43"/>
        <item x="36"/>
        <item x="10"/>
        <item x="26"/>
        <item x="37"/>
        <item x="25"/>
        <item x="58"/>
        <item x="54"/>
        <item x="11"/>
        <item x="56"/>
        <item x="29"/>
        <item x="21"/>
        <item x="50"/>
        <item x="44"/>
        <item x="39"/>
        <item x="15"/>
        <item x="14"/>
        <item x="13"/>
        <item x="41"/>
        <item x="16"/>
        <item x="8"/>
        <item x="42"/>
        <item x="24"/>
        <item x="0"/>
        <item x="1"/>
        <item x="2"/>
        <item x="60"/>
        <item t="default"/>
      </items>
    </pivotField>
    <pivotField compact="0" showAll="0">
      <items count="45">
        <item x="15"/>
        <item x="16"/>
        <item x="19"/>
        <item x="9"/>
        <item x="23"/>
        <item x="8"/>
        <item x="4"/>
        <item x="24"/>
        <item x="41"/>
        <item x="40"/>
        <item x="33"/>
        <item x="42"/>
        <item x="0"/>
        <item x="13"/>
        <item x="22"/>
        <item x="27"/>
        <item x="26"/>
        <item x="35"/>
        <item x="37"/>
        <item x="21"/>
        <item x="43"/>
        <item x="11"/>
        <item x="14"/>
        <item x="18"/>
        <item x="10"/>
        <item x="28"/>
        <item x="5"/>
        <item x="20"/>
        <item x="7"/>
        <item x="32"/>
        <item x="17"/>
        <item x="30"/>
        <item x="25"/>
        <item x="12"/>
        <item x="1"/>
        <item x="2"/>
        <item x="31"/>
        <item x="6"/>
        <item x="39"/>
        <item x="29"/>
        <item x="36"/>
        <item x="38"/>
        <item x="3"/>
        <item x="34"/>
        <item t="default"/>
      </items>
    </pivotField>
    <pivotField compact="0" showAll="0">
      <items count="4">
        <item x="2"/>
        <item x="1"/>
        <item x="0"/>
        <item t="default"/>
      </items>
    </pivotField>
    <pivotField compact="0" showAll="0">
      <items count="5">
        <item x="3"/>
        <item x="2"/>
        <item x="0"/>
        <item x="1"/>
        <item t="default"/>
      </items>
    </pivotField>
    <pivotField compact="0" showAll="0">
      <items count="62">
        <item x="3"/>
        <item x="53"/>
        <item x="4"/>
        <item x="32"/>
        <item x="55"/>
        <item x="26"/>
        <item x="31"/>
        <item x="34"/>
        <item x="57"/>
        <item x="30"/>
        <item x="27"/>
        <item x="46"/>
        <item x="16"/>
        <item x="37"/>
        <item x="17"/>
        <item x="51"/>
        <item x="56"/>
        <item x="33"/>
        <item x="45"/>
        <item x="38"/>
        <item x="48"/>
        <item x="18"/>
        <item x="47"/>
        <item x="59"/>
        <item x="29"/>
        <item x="22"/>
        <item x="58"/>
        <item x="11"/>
        <item x="20"/>
        <item x="54"/>
        <item x="5"/>
        <item x="6"/>
        <item x="52"/>
        <item x="44"/>
        <item x="50"/>
        <item x="28"/>
        <item x="40"/>
        <item x="21"/>
        <item x="9"/>
        <item x="25"/>
        <item x="19"/>
        <item x="8"/>
        <item x="49"/>
        <item x="43"/>
        <item x="39"/>
        <item x="13"/>
        <item x="35"/>
        <item x="12"/>
        <item x="36"/>
        <item x="24"/>
        <item x="10"/>
        <item x="42"/>
        <item x="14"/>
        <item x="15"/>
        <item x="0"/>
        <item x="41"/>
        <item x="7"/>
        <item x="23"/>
        <item x="1"/>
        <item x="2"/>
        <item x="60"/>
        <item t="default"/>
      </items>
    </pivotField>
    <pivotField compact="0" showAll="0">
      <items count="33">
        <item x="3"/>
        <item x="28"/>
        <item x="19"/>
        <item x="20"/>
        <item x="14"/>
        <item x="4"/>
        <item x="27"/>
        <item x="22"/>
        <item x="26"/>
        <item x="13"/>
        <item x="21"/>
        <item x="16"/>
        <item x="30"/>
        <item x="8"/>
        <item x="12"/>
        <item x="29"/>
        <item x="25"/>
        <item x="18"/>
        <item x="6"/>
        <item x="17"/>
        <item x="10"/>
        <item x="9"/>
        <item x="7"/>
        <item x="23"/>
        <item x="11"/>
        <item x="24"/>
        <item x="0"/>
        <item x="5"/>
        <item x="2"/>
        <item x="15"/>
        <item x="1"/>
        <item x="31"/>
        <item t="default"/>
      </items>
    </pivotField>
    <pivotField compact="0" showAll="0">
      <items count="14">
        <item x="3"/>
        <item x="7"/>
        <item x="0"/>
        <item x="2"/>
        <item x="11"/>
        <item x="10"/>
        <item x="4"/>
        <item x="1"/>
        <item x="6"/>
        <item x="8"/>
        <item x="5"/>
        <item x="9"/>
        <item x="12"/>
        <item t="default"/>
      </items>
    </pivotField>
    <pivotField compact="0" showAll="0">
      <items count="44">
        <item x="32"/>
        <item x="1"/>
        <item x="3"/>
        <item x="21"/>
        <item x="39"/>
        <item x="20"/>
        <item x="17"/>
        <item x="23"/>
        <item x="41"/>
        <item x="18"/>
        <item x="33"/>
        <item x="11"/>
        <item x="26"/>
        <item x="37"/>
        <item x="40"/>
        <item x="22"/>
        <item x="35"/>
        <item x="14"/>
        <item x="34"/>
        <item x="42"/>
        <item x="5"/>
        <item x="7"/>
        <item x="38"/>
        <item x="19"/>
        <item x="15"/>
        <item x="28"/>
        <item x="4"/>
        <item x="12"/>
        <item x="0"/>
        <item x="24"/>
        <item x="13"/>
        <item x="6"/>
        <item x="36"/>
        <item x="16"/>
        <item x="31"/>
        <item x="27"/>
        <item x="8"/>
        <item x="25"/>
        <item x="9"/>
        <item x="10"/>
        <item x="29"/>
        <item x="2"/>
        <item x="30"/>
        <item t="default"/>
      </items>
    </pivotField>
  </pivotFields>
  <rowFields count="1">
    <field x="9"/>
  </rowFields>
  <colItems count="1">
    <i/>
  </colItems>
  <dataFields count="1">
    <dataField name="计数项:项目名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drawing" Target="../drawings/drawing1.xml"/><Relationship Id="rId7" Type="http://schemas.openxmlformats.org/officeDocument/2006/relationships/control" Target="../activeX/activeX2.xml"/><Relationship Id="rId2" Type="http://schemas.openxmlformats.org/officeDocument/2006/relationships/hyperlink" Target="https://bi.cisdi.com.cn/webroot/decision?bi_auth_token=eyJ0eXAiOiJKV1QiLCJhbGciOiJIUzI1NiJ9.eyJzdWIiOiJXMDgwMTMiLCJpc3MiOiJDSVNESS1CSSIsInRoaXJkVXJsIjpbIicnIl0sImV4cCI6MTcxODYwNzk0MSwiaWF0IjoxNzE4NTg5OTQxLCJqdGkiOiJhMDYzOTk3MC0wMzE4LTQ0YmItOGM2NS0yOTg4NjE2MzkzMzQifQ.Igiz-7gzMewCww-kahxC6CZkg7Yogs2Kwj6iOb4C3as" TargetMode="External"/><Relationship Id="rId1" Type="http://schemas.openxmlformats.org/officeDocument/2006/relationships/hyperlink" Target="http://oa.cisdi.com.cn:8080/?requestid=3307982&amp;_workflowid=700499&amp;_workflowtype=&amp;isovertime=0"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15"/>
  <sheetViews>
    <sheetView showGridLines="0" tabSelected="1" zoomScale="50" zoomScaleNormal="50" workbookViewId="0">
      <pane xSplit="5" ySplit="9" topLeftCell="F10" activePane="bottomRight" state="frozen"/>
      <selection pane="topRight"/>
      <selection pane="bottomLeft"/>
      <selection pane="bottomRight" activeCell="A14" sqref="A14:XFD14"/>
    </sheetView>
  </sheetViews>
  <sheetFormatPr defaultColWidth="8.875" defaultRowHeight="14.1" customHeight="1" outlineLevelCol="1"/>
  <cols>
    <col min="1" max="1" width="35.375" style="191" customWidth="1"/>
    <col min="2" max="2" width="14.5" style="192" customWidth="1"/>
    <col min="3" max="3" width="11.125" style="192" customWidth="1"/>
    <col min="4" max="4" width="6.625" style="92" customWidth="1"/>
    <col min="5" max="5" width="13.625" style="192" customWidth="1"/>
    <col min="6" max="6" width="11.875" style="92" customWidth="1" outlineLevel="1"/>
    <col min="7" max="7" width="17" style="92" customWidth="1" outlineLevel="1"/>
    <col min="8" max="8" width="12.875" style="92" customWidth="1" outlineLevel="1"/>
    <col min="9" max="9" width="6.75" style="93" customWidth="1" outlineLevel="1"/>
    <col min="10" max="10" width="7.125" style="93" customWidth="1" outlineLevel="1"/>
    <col min="11" max="11" width="7" style="93" customWidth="1" outlineLevel="1"/>
    <col min="12" max="12" width="12.5" style="193" customWidth="1"/>
    <col min="13" max="13" width="12.5" style="193" customWidth="1" outlineLevel="1"/>
    <col min="14" max="14" width="11" style="194" customWidth="1" outlineLevel="1"/>
    <col min="15" max="15" width="5.625" style="29" customWidth="1"/>
    <col min="16" max="16" width="9.75" style="92" customWidth="1"/>
    <col min="17" max="17" width="11.875" style="92" customWidth="1" outlineLevel="1"/>
    <col min="18" max="18" width="12.375" style="92" customWidth="1" outlineLevel="1"/>
    <col min="19" max="19" width="4.75" style="195" customWidth="1" outlineLevel="1"/>
    <col min="20" max="21" width="11.875" style="93" customWidth="1" outlineLevel="1"/>
    <col min="22" max="22" width="4.75" style="195" customWidth="1" outlineLevel="1"/>
    <col min="23" max="23" width="11" style="93" customWidth="1" outlineLevel="1"/>
    <col min="24" max="24" width="12.25" style="93" customWidth="1" outlineLevel="1"/>
    <col min="25" max="25" width="4.75" style="195" customWidth="1" outlineLevel="1"/>
    <col min="26" max="27" width="11.75" style="93" customWidth="1" outlineLevel="1"/>
    <col min="28" max="28" width="4.75" style="195" customWidth="1" outlineLevel="1"/>
    <col min="29" max="29" width="11.875" style="93" customWidth="1" outlineLevel="1"/>
    <col min="30" max="30" width="13.375" style="29" customWidth="1" outlineLevel="1"/>
    <col min="31" max="31" width="4.75" style="195" customWidth="1" outlineLevel="1"/>
    <col min="32" max="33" width="11.625" style="93" customWidth="1" outlineLevel="1"/>
    <col min="34" max="34" width="4.75" style="195" customWidth="1" outlineLevel="1"/>
    <col min="35" max="35" width="7.125" style="196" customWidth="1"/>
    <col min="36" max="36" width="44.25" style="197" customWidth="1" outlineLevel="1"/>
    <col min="37" max="37" width="11.875" style="198" customWidth="1" outlineLevel="1"/>
    <col min="38" max="38" width="8.25" style="199" customWidth="1"/>
    <col min="39" max="39" width="12.875" style="30" customWidth="1" outlineLevel="1"/>
    <col min="40" max="40" width="10.5" style="29" customWidth="1"/>
    <col min="41" max="41" width="6.375" style="200" customWidth="1" outlineLevel="1"/>
    <col min="42" max="42" width="12.25" style="201" customWidth="1" outlineLevel="1"/>
    <col min="43" max="43" width="49.625" style="197" customWidth="1" outlineLevel="1"/>
    <col min="44" max="44" width="6" style="30" customWidth="1" outlineLevel="1"/>
    <col min="45" max="45" width="12.375" style="30" customWidth="1" outlineLevel="1"/>
    <col min="46" max="46" width="11.5" style="202" customWidth="1" outlineLevel="1"/>
    <col min="47" max="47" width="14.375" style="203" customWidth="1" outlineLevel="1"/>
    <col min="48" max="48" width="11.5" style="30" customWidth="1" outlineLevel="1"/>
    <col min="49" max="49" width="11.5" style="202" customWidth="1" outlineLevel="1"/>
    <col min="50" max="50" width="11.5" style="204" customWidth="1" outlineLevel="1"/>
    <col min="51" max="52" width="8.875" style="32" customWidth="1"/>
    <col min="53" max="53" width="8.875" style="88" customWidth="1"/>
    <col min="54" max="205" width="8.875" style="88" hidden="1" customWidth="1"/>
    <col min="206" max="16346" width="8.875" style="30" hidden="1" customWidth="1"/>
    <col min="16347" max="16383" width="8.875" style="92" hidden="1" customWidth="1"/>
    <col min="16384" max="16384" width="8.875" style="92"/>
  </cols>
  <sheetData>
    <row r="1" spans="1:205 16346:16384" s="188" customFormat="1" ht="10.9" customHeight="1">
      <c r="A1" s="205"/>
      <c r="B1" s="205"/>
      <c r="C1" s="205"/>
      <c r="D1" s="205"/>
      <c r="E1" s="206"/>
      <c r="F1" s="206"/>
      <c r="G1" s="205"/>
      <c r="H1" s="205"/>
      <c r="I1" s="205"/>
      <c r="J1" s="205"/>
      <c r="K1" s="205"/>
      <c r="L1" s="205"/>
      <c r="M1" s="205"/>
      <c r="N1" s="241"/>
      <c r="O1" s="205"/>
      <c r="P1" s="205"/>
      <c r="Q1" s="205"/>
      <c r="R1" s="205"/>
      <c r="S1" s="262"/>
      <c r="T1" s="205"/>
      <c r="U1" s="205"/>
      <c r="V1" s="262"/>
      <c r="W1" s="205"/>
      <c r="X1" s="205"/>
      <c r="Y1" s="262"/>
      <c r="Z1" s="205"/>
      <c r="AA1" s="205"/>
      <c r="AB1" s="262"/>
      <c r="AC1" s="205"/>
      <c r="AD1" s="205"/>
      <c r="AE1" s="262"/>
      <c r="AF1" s="205"/>
      <c r="AG1" s="205"/>
      <c r="AH1" s="262"/>
      <c r="AI1" s="262"/>
      <c r="AJ1" s="205"/>
      <c r="AK1" s="248"/>
      <c r="AL1" s="205"/>
      <c r="AM1" s="205"/>
      <c r="AN1" s="205"/>
      <c r="AO1" s="279"/>
      <c r="AP1" s="279"/>
      <c r="AQ1" s="287"/>
      <c r="AR1" s="205"/>
      <c r="AS1" s="205"/>
      <c r="AT1" s="288"/>
      <c r="AU1" s="289"/>
      <c r="AV1" s="290"/>
      <c r="AW1" s="316"/>
      <c r="AX1" s="316"/>
      <c r="AY1" s="317"/>
      <c r="AZ1" s="318"/>
    </row>
    <row r="2" spans="1:205 16346:16384" s="188" customFormat="1" ht="37.15" customHeight="1">
      <c r="A2" s="207" t="s">
        <v>0</v>
      </c>
      <c r="B2" s="208"/>
      <c r="C2" s="209" t="s">
        <v>1</v>
      </c>
      <c r="D2" s="210"/>
      <c r="E2" s="210"/>
      <c r="F2" s="210"/>
      <c r="G2" s="211"/>
      <c r="H2" s="211"/>
      <c r="I2" s="215"/>
      <c r="J2" s="210"/>
      <c r="K2" s="210"/>
      <c r="L2" s="242"/>
      <c r="M2" s="205"/>
      <c r="N2" s="243"/>
      <c r="O2" s="242"/>
      <c r="P2" s="244"/>
      <c r="Q2" s="244"/>
      <c r="R2" s="244"/>
      <c r="S2" s="263"/>
      <c r="T2" s="244"/>
      <c r="U2" s="244"/>
      <c r="V2" s="263"/>
      <c r="W2" s="244"/>
      <c r="X2" s="244"/>
      <c r="Y2" s="263"/>
      <c r="Z2" s="244"/>
      <c r="AA2" s="244"/>
      <c r="AB2" s="263"/>
      <c r="AC2" s="244"/>
      <c r="AD2" s="244"/>
      <c r="AE2" s="265"/>
      <c r="AF2" s="244"/>
      <c r="AG2" s="244"/>
      <c r="AH2" s="263"/>
      <c r="AI2" s="263"/>
      <c r="AJ2" s="209" t="s">
        <v>2</v>
      </c>
      <c r="AK2" s="247"/>
      <c r="AL2" s="277"/>
      <c r="AM2" s="277"/>
      <c r="AN2" s="242"/>
      <c r="AO2" s="291"/>
      <c r="AP2" s="291"/>
      <c r="AQ2" s="292"/>
      <c r="AR2" s="293"/>
      <c r="AS2" s="293"/>
      <c r="AT2" s="294"/>
      <c r="AU2" s="295"/>
      <c r="AV2" s="290"/>
      <c r="AW2" s="316"/>
      <c r="AX2" s="316"/>
      <c r="AY2" s="317"/>
      <c r="AZ2" s="318"/>
    </row>
    <row r="3" spans="1:205 16346:16384" s="188" customFormat="1" ht="26.1" customHeight="1">
      <c r="A3" s="212"/>
      <c r="B3" s="213"/>
      <c r="C3" s="214">
        <f>辅助列!B13</f>
        <v>1</v>
      </c>
      <c r="D3" s="212"/>
      <c r="E3" s="212"/>
      <c r="F3" s="215"/>
      <c r="G3" s="216" t="s">
        <v>3</v>
      </c>
      <c r="H3" s="217">
        <f>辅助列!$C$18</f>
        <v>1</v>
      </c>
      <c r="I3" s="245"/>
      <c r="J3" s="245"/>
      <c r="K3" s="246"/>
      <c r="L3" s="205"/>
      <c r="M3" s="205"/>
      <c r="N3" s="247"/>
      <c r="O3" s="245"/>
      <c r="P3" s="245"/>
      <c r="Q3" s="245"/>
      <c r="R3" s="245"/>
      <c r="S3" s="264"/>
      <c r="T3" s="245"/>
      <c r="U3" s="245"/>
      <c r="V3" s="265"/>
      <c r="W3" s="245"/>
      <c r="X3" s="245"/>
      <c r="Y3" s="265"/>
      <c r="Z3" s="245"/>
      <c r="AA3" s="245"/>
      <c r="AB3" s="265"/>
      <c r="AC3" s="230"/>
      <c r="AD3" s="230"/>
      <c r="AE3" s="265"/>
      <c r="AF3" s="245"/>
      <c r="AG3" s="245"/>
      <c r="AH3" s="265"/>
      <c r="AI3" s="212"/>
      <c r="AJ3" s="278">
        <f>辅助列!$G$13</f>
        <v>1</v>
      </c>
      <c r="AK3" s="205"/>
      <c r="AL3" s="246"/>
      <c r="AM3" s="246"/>
      <c r="AN3" s="279"/>
      <c r="AO3" s="296"/>
      <c r="AP3" s="246"/>
      <c r="AQ3" s="287"/>
      <c r="AR3" s="246"/>
      <c r="AS3" s="205"/>
      <c r="AT3" s="297"/>
      <c r="AU3" s="246"/>
      <c r="AV3" s="290"/>
      <c r="AW3" s="316"/>
      <c r="AX3" s="316"/>
      <c r="AY3" s="317"/>
      <c r="AZ3" s="318"/>
    </row>
    <row r="4" spans="1:205 16346:16384" s="189" customFormat="1" ht="32.1" customHeight="1">
      <c r="A4" s="218"/>
      <c r="B4" s="218"/>
      <c r="C4" s="219"/>
      <c r="D4" s="220"/>
      <c r="E4" s="208"/>
      <c r="F4" s="208"/>
      <c r="G4" s="221" t="s">
        <v>4</v>
      </c>
      <c r="H4" s="222">
        <f>辅助列!$C$16</f>
        <v>0</v>
      </c>
      <c r="I4" s="245"/>
      <c r="J4" s="245"/>
      <c r="K4" s="246"/>
      <c r="L4" s="218"/>
      <c r="M4" s="205"/>
      <c r="N4" s="247"/>
      <c r="O4" s="245"/>
      <c r="P4" s="245"/>
      <c r="Q4" s="245"/>
      <c r="R4" s="245"/>
      <c r="S4" s="264"/>
      <c r="T4" s="245"/>
      <c r="U4" s="245"/>
      <c r="V4" s="265"/>
      <c r="W4" s="245"/>
      <c r="X4" s="245"/>
      <c r="Y4" s="265"/>
      <c r="Z4" s="245"/>
      <c r="AA4" s="245"/>
      <c r="AB4" s="265"/>
      <c r="AC4" s="245"/>
      <c r="AD4" s="245"/>
      <c r="AE4" s="265"/>
      <c r="AF4" s="245"/>
      <c r="AG4" s="245"/>
      <c r="AH4" s="265"/>
      <c r="AI4" s="212"/>
      <c r="AJ4" s="280"/>
      <c r="AK4" s="205"/>
      <c r="AL4" s="246"/>
      <c r="AM4" s="218"/>
      <c r="AN4" s="265"/>
      <c r="AO4" s="265"/>
      <c r="AP4" s="246"/>
      <c r="AQ4" s="287"/>
      <c r="AR4" s="246"/>
      <c r="AS4" s="205"/>
      <c r="AT4" s="297"/>
      <c r="AU4" s="246"/>
      <c r="AV4" s="290"/>
      <c r="AW4" s="316"/>
      <c r="AX4" s="316"/>
      <c r="AY4" s="317"/>
      <c r="AZ4" s="319"/>
      <c r="BA4" s="320"/>
      <c r="BB4" s="320"/>
      <c r="BC4" s="320"/>
      <c r="BD4" s="320"/>
      <c r="BE4" s="320"/>
      <c r="BF4" s="320"/>
      <c r="BG4" s="320"/>
      <c r="BH4" s="320"/>
      <c r="BI4" s="320"/>
      <c r="BJ4" s="320"/>
      <c r="BK4" s="320"/>
      <c r="BL4" s="320"/>
      <c r="BM4" s="320"/>
      <c r="BN4" s="320"/>
      <c r="BO4" s="320"/>
      <c r="BP4" s="320"/>
      <c r="BQ4" s="320"/>
      <c r="BR4" s="320"/>
      <c r="BS4" s="320"/>
      <c r="BT4" s="320"/>
      <c r="BU4" s="320"/>
      <c r="BV4" s="320"/>
      <c r="BW4" s="320"/>
      <c r="BX4" s="320"/>
      <c r="BY4" s="320"/>
      <c r="BZ4" s="320"/>
      <c r="CA4" s="320"/>
      <c r="CB4" s="320"/>
      <c r="CC4" s="320"/>
      <c r="CD4" s="320"/>
      <c r="CE4" s="320"/>
      <c r="CF4" s="320"/>
      <c r="CG4" s="320"/>
      <c r="CH4" s="320"/>
      <c r="CI4" s="320"/>
      <c r="CJ4" s="320"/>
      <c r="CK4" s="320"/>
      <c r="CL4" s="320"/>
      <c r="CM4" s="320"/>
      <c r="CN4" s="320"/>
      <c r="CO4" s="320"/>
      <c r="CP4" s="320"/>
      <c r="CQ4" s="320"/>
      <c r="CR4" s="320"/>
      <c r="CS4" s="320"/>
      <c r="CT4" s="320"/>
      <c r="CU4" s="320"/>
      <c r="CV4" s="320"/>
      <c r="CW4" s="320"/>
      <c r="CX4" s="320"/>
      <c r="CY4" s="320"/>
      <c r="CZ4" s="320"/>
      <c r="DA4" s="320"/>
      <c r="DB4" s="320"/>
      <c r="DC4" s="320"/>
      <c r="DD4" s="320"/>
      <c r="DE4" s="320"/>
      <c r="DF4" s="320"/>
      <c r="DG4" s="320"/>
      <c r="DH4" s="320"/>
      <c r="DI4" s="320"/>
      <c r="DJ4" s="320"/>
      <c r="DK4" s="320"/>
      <c r="DL4" s="320"/>
      <c r="DM4" s="320"/>
      <c r="DN4" s="320"/>
      <c r="DO4" s="320"/>
      <c r="DP4" s="320"/>
      <c r="DQ4" s="320"/>
      <c r="DR4" s="320"/>
      <c r="DS4" s="320"/>
      <c r="DT4" s="320"/>
      <c r="DU4" s="320"/>
      <c r="DV4" s="320"/>
      <c r="DW4" s="320"/>
      <c r="DX4" s="320"/>
      <c r="DY4" s="320"/>
      <c r="DZ4" s="320"/>
      <c r="EA4" s="320"/>
      <c r="EB4" s="320"/>
      <c r="EC4" s="320"/>
      <c r="ED4" s="320"/>
      <c r="EE4" s="320"/>
      <c r="EF4" s="320"/>
      <c r="EG4" s="320"/>
      <c r="EH4" s="320"/>
      <c r="EI4" s="320"/>
      <c r="EJ4" s="320"/>
      <c r="EK4" s="320"/>
      <c r="EL4" s="320"/>
      <c r="EM4" s="320"/>
      <c r="EN4" s="320"/>
      <c r="EO4" s="320"/>
      <c r="EP4" s="320"/>
      <c r="EQ4" s="320"/>
      <c r="ER4" s="320"/>
      <c r="ES4" s="320"/>
      <c r="ET4" s="320"/>
      <c r="EU4" s="320"/>
      <c r="EV4" s="320"/>
      <c r="EW4" s="320"/>
      <c r="EX4" s="320"/>
      <c r="EY4" s="320"/>
      <c r="EZ4" s="320"/>
      <c r="FA4" s="320"/>
      <c r="FB4" s="320"/>
      <c r="FC4" s="320"/>
      <c r="FD4" s="320"/>
      <c r="FE4" s="320"/>
      <c r="FF4" s="320"/>
      <c r="FG4" s="320"/>
      <c r="FH4" s="320"/>
      <c r="FI4" s="320"/>
      <c r="FJ4" s="320"/>
      <c r="FK4" s="320"/>
      <c r="FL4" s="320"/>
      <c r="FM4" s="320"/>
      <c r="FN4" s="320"/>
      <c r="FO4" s="320"/>
      <c r="FP4" s="320"/>
      <c r="FQ4" s="320"/>
      <c r="FR4" s="320"/>
      <c r="FS4" s="320"/>
      <c r="FT4" s="320"/>
      <c r="FU4" s="320"/>
      <c r="FV4" s="320"/>
      <c r="FW4" s="320"/>
      <c r="FX4" s="320"/>
      <c r="FY4" s="320"/>
      <c r="FZ4" s="320"/>
      <c r="GA4" s="320"/>
      <c r="GB4" s="320"/>
      <c r="GC4" s="320"/>
      <c r="GD4" s="320"/>
      <c r="GE4" s="320"/>
      <c r="GF4" s="320"/>
      <c r="GG4" s="320"/>
      <c r="GH4" s="320"/>
      <c r="GI4" s="320"/>
      <c r="GJ4" s="320"/>
      <c r="GK4" s="320"/>
      <c r="GL4" s="320"/>
      <c r="GM4" s="320"/>
      <c r="GN4" s="320"/>
      <c r="GO4" s="320"/>
      <c r="GP4" s="320"/>
      <c r="GQ4" s="320"/>
      <c r="GR4" s="320"/>
      <c r="GS4" s="320"/>
      <c r="GT4" s="320"/>
      <c r="GU4" s="320"/>
      <c r="GV4" s="320"/>
      <c r="XDR4" s="334"/>
      <c r="XDS4" s="334"/>
      <c r="XDT4" s="334"/>
      <c r="XDU4" s="334"/>
      <c r="XDV4" s="334"/>
      <c r="XDW4" s="334"/>
      <c r="XDX4" s="334"/>
      <c r="XDY4" s="334"/>
      <c r="XDZ4" s="334"/>
      <c r="XEA4" s="188"/>
      <c r="XEB4" s="188"/>
      <c r="XEC4" s="188"/>
      <c r="XED4" s="188"/>
      <c r="XEE4" s="188"/>
      <c r="XEF4" s="188"/>
      <c r="XEG4" s="188"/>
      <c r="XEH4" s="188"/>
      <c r="XEI4" s="188"/>
      <c r="XEJ4" s="188"/>
      <c r="XEK4" s="188"/>
      <c r="XEL4" s="188"/>
      <c r="XEM4" s="188"/>
      <c r="XEN4" s="188"/>
      <c r="XEO4" s="188"/>
      <c r="XEP4" s="188"/>
      <c r="XEQ4" s="188"/>
      <c r="XER4" s="188"/>
      <c r="XES4" s="188"/>
      <c r="XET4" s="188"/>
      <c r="XEU4" s="188"/>
      <c r="XEV4" s="188"/>
      <c r="XEW4" s="188"/>
      <c r="XEX4" s="188"/>
      <c r="XEY4" s="188"/>
      <c r="XEZ4" s="188"/>
      <c r="XFA4" s="188"/>
      <c r="XFB4" s="188"/>
      <c r="XFC4" s="188"/>
    </row>
    <row r="5" spans="1:205 16346:16384" s="188" customFormat="1" ht="32.1" customHeight="1">
      <c r="A5" s="223"/>
      <c r="B5" s="218"/>
      <c r="C5" s="224" t="s">
        <v>5</v>
      </c>
      <c r="D5" s="225"/>
      <c r="E5" s="218"/>
      <c r="F5" s="215"/>
      <c r="G5" s="221" t="s">
        <v>6</v>
      </c>
      <c r="H5" s="226">
        <f>辅助列!$D$16</f>
        <v>0</v>
      </c>
      <c r="I5" s="205"/>
      <c r="J5" s="209" t="s">
        <v>7</v>
      </c>
      <c r="K5" s="205"/>
      <c r="L5" s="218"/>
      <c r="M5" s="205"/>
      <c r="N5" s="248"/>
      <c r="O5" s="205"/>
      <c r="P5" s="205"/>
      <c r="Q5" s="205"/>
      <c r="R5" s="205"/>
      <c r="S5" s="266"/>
      <c r="T5" s="205"/>
      <c r="U5" s="205"/>
      <c r="V5" s="262"/>
      <c r="W5" s="205"/>
      <c r="X5" s="205"/>
      <c r="Y5" s="262"/>
      <c r="Z5" s="205"/>
      <c r="AA5" s="205"/>
      <c r="AB5" s="262"/>
      <c r="AC5" s="205"/>
      <c r="AD5" s="205"/>
      <c r="AE5" s="262"/>
      <c r="AF5" s="218"/>
      <c r="AG5" s="218"/>
      <c r="AH5" s="262"/>
      <c r="AI5" s="209"/>
      <c r="AJ5" s="209"/>
      <c r="AK5" s="205"/>
      <c r="AL5" s="205"/>
      <c r="AM5" s="218"/>
      <c r="AN5" s="265"/>
      <c r="AO5" s="265"/>
      <c r="AP5" s="218"/>
      <c r="AQ5" s="287"/>
      <c r="AR5" s="205"/>
      <c r="AS5" s="205"/>
      <c r="AT5" s="288"/>
      <c r="AU5" s="205"/>
      <c r="AV5" s="290"/>
      <c r="AW5" s="316"/>
      <c r="AX5" s="316"/>
      <c r="AY5" s="317"/>
      <c r="AZ5" s="318"/>
    </row>
    <row r="6" spans="1:205 16346:16384" s="190" customFormat="1" ht="31.15" customHeight="1">
      <c r="A6" s="227"/>
      <c r="B6" s="228"/>
      <c r="C6" s="229">
        <f>辅助列!C$13</f>
        <v>1</v>
      </c>
      <c r="D6" s="220"/>
      <c r="E6" s="230"/>
      <c r="F6" s="215"/>
      <c r="G6" s="221" t="s">
        <v>8</v>
      </c>
      <c r="H6" s="226">
        <f>辅助列!$E$16</f>
        <v>0</v>
      </c>
      <c r="I6" s="249"/>
      <c r="J6" s="359">
        <f ca="1">辅助列!$B$18</f>
        <v>0</v>
      </c>
      <c r="K6" s="359"/>
      <c r="L6" s="250"/>
      <c r="M6" s="249"/>
      <c r="N6" s="251"/>
      <c r="O6" s="249"/>
      <c r="P6" s="249"/>
      <c r="Q6" s="249"/>
      <c r="R6" s="249"/>
      <c r="S6" s="267"/>
      <c r="T6" s="249"/>
      <c r="U6" s="249"/>
      <c r="V6" s="268"/>
      <c r="W6" s="249"/>
      <c r="X6" s="249"/>
      <c r="Y6" s="268"/>
      <c r="Z6" s="249"/>
      <c r="AA6" s="249"/>
      <c r="AB6" s="268"/>
      <c r="AC6" s="249"/>
      <c r="AD6" s="249"/>
      <c r="AE6" s="268"/>
      <c r="AF6" s="230"/>
      <c r="AG6" s="230"/>
      <c r="AH6" s="268"/>
      <c r="AI6" s="278"/>
      <c r="AJ6" s="278"/>
      <c r="AK6" s="249"/>
      <c r="AL6" s="249"/>
      <c r="AM6" s="230"/>
      <c r="AN6" s="230"/>
      <c r="AO6" s="230"/>
      <c r="AP6" s="230"/>
      <c r="AQ6" s="298"/>
      <c r="AR6" s="249"/>
      <c r="AS6" s="249"/>
      <c r="AT6" s="299"/>
      <c r="AU6" s="249"/>
      <c r="AV6" s="290"/>
      <c r="AW6" s="316"/>
      <c r="AX6" s="316"/>
      <c r="AY6" s="321"/>
      <c r="AZ6" s="322"/>
      <c r="BA6" s="323"/>
      <c r="BB6" s="323"/>
      <c r="BC6" s="323"/>
      <c r="BD6" s="323"/>
      <c r="BE6" s="323"/>
      <c r="BF6" s="323"/>
      <c r="BG6" s="323"/>
      <c r="BH6" s="323"/>
      <c r="BI6" s="323"/>
      <c r="BJ6" s="323"/>
      <c r="BK6" s="323"/>
      <c r="BL6" s="323"/>
      <c r="BM6" s="323"/>
      <c r="BN6" s="323"/>
      <c r="BO6" s="323"/>
      <c r="BP6" s="323"/>
      <c r="BQ6" s="323"/>
      <c r="BR6" s="323"/>
      <c r="BS6" s="323"/>
      <c r="BT6" s="323"/>
      <c r="BU6" s="323"/>
      <c r="BV6" s="323"/>
      <c r="BW6" s="323"/>
      <c r="BX6" s="323"/>
      <c r="BY6" s="323"/>
      <c r="BZ6" s="323"/>
      <c r="CA6" s="323"/>
      <c r="CB6" s="323"/>
      <c r="CC6" s="323"/>
      <c r="CD6" s="323"/>
      <c r="CE6" s="323"/>
      <c r="CF6" s="323"/>
      <c r="CG6" s="323"/>
      <c r="CH6" s="323"/>
      <c r="CI6" s="323"/>
      <c r="CJ6" s="323"/>
      <c r="CK6" s="323"/>
      <c r="CL6" s="323"/>
      <c r="CM6" s="323"/>
      <c r="CN6" s="323"/>
      <c r="CO6" s="323"/>
      <c r="CP6" s="323"/>
      <c r="CQ6" s="323"/>
      <c r="CR6" s="323"/>
      <c r="CS6" s="323"/>
      <c r="CT6" s="323"/>
      <c r="CU6" s="323"/>
      <c r="CV6" s="323"/>
      <c r="CW6" s="323"/>
      <c r="CX6" s="323"/>
      <c r="CY6" s="323"/>
      <c r="CZ6" s="323"/>
      <c r="DA6" s="323"/>
      <c r="DB6" s="323"/>
      <c r="DC6" s="323"/>
      <c r="DD6" s="323"/>
      <c r="DE6" s="323"/>
      <c r="DF6" s="323"/>
      <c r="DG6" s="323"/>
      <c r="DH6" s="323"/>
      <c r="DI6" s="323"/>
      <c r="DJ6" s="323"/>
      <c r="DK6" s="323"/>
      <c r="DL6" s="323"/>
      <c r="DM6" s="323"/>
      <c r="DN6" s="323"/>
      <c r="DO6" s="323"/>
      <c r="DP6" s="323"/>
      <c r="DQ6" s="323"/>
      <c r="DR6" s="323"/>
      <c r="DS6" s="323"/>
      <c r="DT6" s="323"/>
      <c r="DU6" s="323"/>
      <c r="DV6" s="323"/>
      <c r="DW6" s="323"/>
      <c r="DX6" s="323"/>
      <c r="DY6" s="323"/>
      <c r="DZ6" s="323"/>
      <c r="EA6" s="323"/>
      <c r="EB6" s="323"/>
      <c r="EC6" s="323"/>
      <c r="ED6" s="323"/>
      <c r="EE6" s="323"/>
      <c r="EF6" s="323"/>
      <c r="EG6" s="323"/>
      <c r="EH6" s="323"/>
      <c r="EI6" s="323"/>
      <c r="EJ6" s="323"/>
      <c r="EK6" s="323"/>
      <c r="EL6" s="323"/>
      <c r="EM6" s="323"/>
      <c r="EN6" s="323"/>
      <c r="EO6" s="323"/>
      <c r="EP6" s="323"/>
      <c r="EQ6" s="323"/>
      <c r="ER6" s="323"/>
      <c r="ES6" s="323"/>
      <c r="ET6" s="323"/>
      <c r="EU6" s="323"/>
      <c r="EV6" s="323"/>
      <c r="EW6" s="323"/>
      <c r="EX6" s="323"/>
      <c r="EY6" s="323"/>
      <c r="EZ6" s="323"/>
      <c r="FA6" s="323"/>
      <c r="FB6" s="323"/>
      <c r="FC6" s="323"/>
      <c r="FD6" s="323"/>
      <c r="FE6" s="323"/>
      <c r="FF6" s="323"/>
      <c r="FG6" s="323"/>
      <c r="FH6" s="323"/>
      <c r="FI6" s="323"/>
      <c r="FJ6" s="323"/>
      <c r="FK6" s="323"/>
      <c r="FL6" s="323"/>
      <c r="FM6" s="323"/>
      <c r="FN6" s="323"/>
      <c r="FO6" s="323"/>
      <c r="FP6" s="323"/>
      <c r="FQ6" s="323"/>
      <c r="FR6" s="323"/>
      <c r="FS6" s="323"/>
      <c r="FT6" s="323"/>
      <c r="FU6" s="323"/>
      <c r="FV6" s="323"/>
      <c r="FW6" s="323"/>
      <c r="FX6" s="323"/>
      <c r="FY6" s="323"/>
      <c r="FZ6" s="323"/>
      <c r="GA6" s="323"/>
      <c r="GB6" s="323"/>
      <c r="GC6" s="323"/>
      <c r="GD6" s="323"/>
      <c r="GE6" s="323"/>
      <c r="GF6" s="323"/>
      <c r="GG6" s="323"/>
      <c r="GH6" s="323"/>
      <c r="GI6" s="323"/>
      <c r="GJ6" s="323"/>
      <c r="GK6" s="323"/>
      <c r="GL6" s="323"/>
      <c r="GM6" s="323"/>
      <c r="GN6" s="323"/>
      <c r="GO6" s="323"/>
      <c r="GP6" s="323"/>
      <c r="GQ6" s="323"/>
      <c r="GR6" s="323"/>
      <c r="GS6" s="323"/>
      <c r="GT6" s="323"/>
      <c r="GU6" s="323"/>
      <c r="GV6" s="323"/>
      <c r="XDR6" s="335"/>
      <c r="XDS6" s="335"/>
      <c r="XDT6" s="335"/>
      <c r="XDU6" s="335"/>
      <c r="XDV6" s="335"/>
      <c r="XDW6" s="335"/>
      <c r="XDX6" s="335"/>
      <c r="XDY6" s="335"/>
      <c r="XDZ6" s="335"/>
      <c r="XEA6" s="337"/>
      <c r="XEB6" s="337"/>
      <c r="XEC6" s="337"/>
      <c r="XED6" s="337"/>
      <c r="XEE6" s="337"/>
      <c r="XEF6" s="337"/>
      <c r="XEG6" s="337"/>
      <c r="XEH6" s="337"/>
      <c r="XEI6" s="337"/>
      <c r="XEJ6" s="337"/>
      <c r="XEK6" s="337"/>
      <c r="XEL6" s="337"/>
      <c r="XEM6" s="337"/>
      <c r="XEN6" s="337"/>
      <c r="XEO6" s="337"/>
      <c r="XEP6" s="337"/>
      <c r="XEQ6" s="337"/>
      <c r="XER6" s="337"/>
      <c r="XES6" s="337"/>
      <c r="XET6" s="337"/>
      <c r="XEU6" s="337"/>
      <c r="XEV6" s="337"/>
      <c r="XEW6" s="337"/>
      <c r="XEX6" s="337"/>
      <c r="XEY6" s="337"/>
      <c r="XEZ6" s="337"/>
      <c r="XFA6" s="337"/>
      <c r="XFB6" s="337"/>
      <c r="XFC6" s="337"/>
    </row>
    <row r="7" spans="1:205 16346:16384" s="188" customFormat="1" ht="10.35" customHeight="1">
      <c r="A7" s="231"/>
      <c r="B7" s="232"/>
      <c r="C7" s="205"/>
      <c r="D7" s="205"/>
      <c r="E7" s="206"/>
      <c r="F7" s="215"/>
      <c r="G7" s="233"/>
      <c r="H7" s="233"/>
      <c r="I7" s="215"/>
      <c r="J7" s="205"/>
      <c r="K7" s="205"/>
      <c r="L7" s="205"/>
      <c r="M7" s="205"/>
      <c r="N7" s="241"/>
      <c r="O7" s="205"/>
      <c r="P7" s="205"/>
      <c r="Q7" s="205"/>
      <c r="R7" s="205"/>
      <c r="S7" s="262"/>
      <c r="T7" s="205"/>
      <c r="U7" s="205"/>
      <c r="V7" s="262"/>
      <c r="W7" s="205"/>
      <c r="X7" s="205"/>
      <c r="Y7" s="262"/>
      <c r="Z7" s="205"/>
      <c r="AA7" s="205"/>
      <c r="AB7" s="262"/>
      <c r="AC7" s="205"/>
      <c r="AD7" s="205"/>
      <c r="AE7" s="262"/>
      <c r="AF7" s="205"/>
      <c r="AG7" s="205"/>
      <c r="AH7" s="262"/>
      <c r="AI7" s="262"/>
      <c r="AJ7" s="205"/>
      <c r="AK7" s="248"/>
      <c r="AL7" s="205"/>
      <c r="AM7" s="205"/>
      <c r="AN7" s="205"/>
      <c r="AO7" s="279"/>
      <c r="AP7" s="279"/>
      <c r="AQ7" s="287"/>
      <c r="AR7" s="205"/>
      <c r="AS7" s="205"/>
      <c r="AT7" s="288"/>
      <c r="AU7" s="289"/>
      <c r="AV7" s="290"/>
      <c r="AW7" s="316"/>
      <c r="AX7" s="316"/>
      <c r="AY7" s="317"/>
      <c r="AZ7" s="318"/>
    </row>
    <row r="8" spans="1:205 16346:16384" s="189" customFormat="1" ht="21" customHeight="1">
      <c r="A8" s="234"/>
      <c r="B8" s="235"/>
      <c r="C8" s="235"/>
      <c r="D8" s="235"/>
      <c r="E8" s="235"/>
      <c r="F8" s="235"/>
      <c r="G8" s="235"/>
      <c r="H8" s="235"/>
      <c r="I8" s="235"/>
      <c r="J8" s="252"/>
      <c r="K8" s="235"/>
      <c r="L8" s="252"/>
      <c r="M8" s="235"/>
      <c r="N8" s="253"/>
      <c r="O8" s="235"/>
      <c r="P8" s="235"/>
      <c r="Q8" s="356" t="s">
        <v>9</v>
      </c>
      <c r="R8" s="357"/>
      <c r="S8" s="358"/>
      <c r="T8" s="356" t="s">
        <v>10</v>
      </c>
      <c r="U8" s="357"/>
      <c r="V8" s="358"/>
      <c r="W8" s="356" t="s">
        <v>11</v>
      </c>
      <c r="X8" s="357"/>
      <c r="Y8" s="358"/>
      <c r="Z8" s="356" t="s">
        <v>12</v>
      </c>
      <c r="AA8" s="357"/>
      <c r="AB8" s="358"/>
      <c r="AC8" s="356" t="s">
        <v>13</v>
      </c>
      <c r="AD8" s="357"/>
      <c r="AE8" s="358"/>
      <c r="AF8" s="356" t="s">
        <v>14</v>
      </c>
      <c r="AG8" s="357"/>
      <c r="AH8" s="358"/>
      <c r="AI8" s="281"/>
      <c r="AJ8" s="235"/>
      <c r="AK8" s="235"/>
      <c r="AL8" s="235"/>
      <c r="AM8" s="235"/>
      <c r="AN8" s="252"/>
      <c r="AO8" s="281"/>
      <c r="AP8" s="281"/>
      <c r="AQ8" s="300"/>
      <c r="AR8" s="252"/>
      <c r="AS8" s="252"/>
      <c r="AT8" s="301"/>
      <c r="AU8" s="302"/>
      <c r="AV8" s="303"/>
      <c r="AW8" s="324"/>
      <c r="AX8" s="324"/>
      <c r="AY8" s="325"/>
      <c r="AZ8" s="325"/>
      <c r="BA8" s="326"/>
      <c r="BB8" s="326"/>
      <c r="BC8" s="326"/>
      <c r="BD8" s="326"/>
      <c r="BE8" s="326"/>
      <c r="BF8" s="326"/>
      <c r="BG8" s="326"/>
      <c r="BH8" s="326"/>
      <c r="BI8" s="326"/>
      <c r="BJ8" s="326"/>
      <c r="BK8" s="326"/>
      <c r="BL8" s="326"/>
      <c r="BM8" s="326"/>
      <c r="BN8" s="326"/>
      <c r="BO8" s="326"/>
      <c r="BP8" s="326"/>
      <c r="BQ8" s="326"/>
      <c r="BR8" s="326"/>
      <c r="BS8" s="326"/>
      <c r="BT8" s="326"/>
      <c r="BU8" s="326"/>
      <c r="BV8" s="326"/>
      <c r="BW8" s="326"/>
      <c r="BX8" s="326"/>
      <c r="BY8" s="326"/>
      <c r="BZ8" s="326"/>
      <c r="CA8" s="326"/>
      <c r="CB8" s="326"/>
      <c r="CC8" s="326"/>
      <c r="CD8" s="326"/>
      <c r="CE8" s="326"/>
      <c r="CF8" s="326"/>
      <c r="CG8" s="326"/>
      <c r="CH8" s="326"/>
      <c r="CI8" s="326"/>
      <c r="CJ8" s="326"/>
      <c r="CK8" s="326"/>
      <c r="CL8" s="326"/>
      <c r="CM8" s="326"/>
      <c r="CN8" s="326"/>
      <c r="CO8" s="326"/>
      <c r="CP8" s="326"/>
      <c r="CQ8" s="326"/>
      <c r="CR8" s="326"/>
      <c r="CS8" s="326"/>
      <c r="CT8" s="326"/>
      <c r="CU8" s="326"/>
      <c r="CV8" s="326"/>
      <c r="CW8" s="326"/>
      <c r="CX8" s="326"/>
      <c r="CY8" s="326"/>
      <c r="CZ8" s="326"/>
      <c r="DA8" s="326"/>
      <c r="DB8" s="326"/>
      <c r="DC8" s="326"/>
      <c r="DD8" s="326"/>
      <c r="DE8" s="326"/>
      <c r="DF8" s="326"/>
      <c r="DG8" s="326"/>
      <c r="DH8" s="326"/>
      <c r="DI8" s="326"/>
      <c r="DJ8" s="326"/>
      <c r="DK8" s="326"/>
      <c r="DL8" s="326"/>
      <c r="DM8" s="326"/>
      <c r="DN8" s="326"/>
      <c r="DO8" s="326"/>
      <c r="DP8" s="326"/>
      <c r="DQ8" s="326"/>
      <c r="DR8" s="326"/>
      <c r="DS8" s="326"/>
      <c r="DT8" s="326"/>
      <c r="DU8" s="326"/>
      <c r="DV8" s="326"/>
      <c r="DW8" s="326"/>
      <c r="DX8" s="326"/>
      <c r="DY8" s="326"/>
      <c r="DZ8" s="326"/>
      <c r="EA8" s="326"/>
      <c r="EB8" s="326"/>
      <c r="EC8" s="326"/>
      <c r="ED8" s="326"/>
      <c r="EE8" s="326"/>
      <c r="EF8" s="326"/>
      <c r="EG8" s="326"/>
      <c r="EH8" s="326"/>
      <c r="EI8" s="326"/>
      <c r="EJ8" s="326"/>
      <c r="EK8" s="326"/>
      <c r="EL8" s="326"/>
      <c r="EM8" s="326"/>
      <c r="EN8" s="326"/>
      <c r="EO8" s="326"/>
      <c r="EP8" s="326"/>
      <c r="EQ8" s="326"/>
      <c r="ER8" s="326"/>
      <c r="ES8" s="326"/>
      <c r="ET8" s="326"/>
      <c r="EU8" s="326"/>
      <c r="EV8" s="326"/>
      <c r="EW8" s="326"/>
      <c r="EX8" s="326"/>
      <c r="EY8" s="326"/>
      <c r="EZ8" s="326"/>
      <c r="FA8" s="326"/>
      <c r="FB8" s="326"/>
      <c r="FC8" s="326"/>
      <c r="FD8" s="326"/>
      <c r="FE8" s="326"/>
      <c r="FF8" s="326"/>
      <c r="FG8" s="326"/>
      <c r="FH8" s="326"/>
      <c r="FI8" s="326"/>
      <c r="FJ8" s="326"/>
      <c r="FK8" s="326"/>
      <c r="FL8" s="326"/>
      <c r="FM8" s="326"/>
      <c r="FN8" s="326"/>
      <c r="FO8" s="326"/>
      <c r="FP8" s="326"/>
      <c r="FQ8" s="326"/>
      <c r="FR8" s="326"/>
      <c r="FS8" s="326"/>
      <c r="FT8" s="326"/>
      <c r="FU8" s="326"/>
      <c r="FV8" s="326"/>
      <c r="FW8" s="326"/>
      <c r="FX8" s="326"/>
      <c r="FY8" s="326"/>
      <c r="FZ8" s="326"/>
      <c r="GA8" s="326"/>
      <c r="GB8" s="326"/>
      <c r="GC8" s="326"/>
      <c r="GD8" s="326"/>
      <c r="GE8" s="326"/>
      <c r="GF8" s="326"/>
      <c r="GG8" s="326"/>
      <c r="GH8" s="326"/>
      <c r="GI8" s="326"/>
      <c r="GJ8" s="326"/>
      <c r="GK8" s="326"/>
      <c r="GL8" s="326"/>
      <c r="GM8" s="326"/>
      <c r="GN8" s="326"/>
      <c r="GO8" s="326"/>
      <c r="GP8" s="326"/>
      <c r="GQ8" s="326"/>
      <c r="GR8" s="326"/>
      <c r="GS8" s="326"/>
      <c r="GT8" s="326"/>
      <c r="GU8" s="326"/>
      <c r="GV8" s="326"/>
      <c r="GW8" s="326"/>
      <c r="XDS8" s="336"/>
      <c r="XDT8" s="336"/>
      <c r="XDU8" s="336"/>
      <c r="XDV8" s="336"/>
      <c r="XDW8" s="336"/>
      <c r="XDX8" s="336"/>
      <c r="XDY8" s="336"/>
      <c r="XDZ8" s="336"/>
      <c r="XEA8" s="336"/>
      <c r="XEB8" s="336"/>
      <c r="XEC8" s="336"/>
      <c r="XED8" s="336"/>
      <c r="XEE8" s="336"/>
      <c r="XEF8" s="336"/>
      <c r="XEG8" s="336"/>
      <c r="XEH8" s="336"/>
      <c r="XEI8" s="336"/>
      <c r="XEJ8" s="336"/>
      <c r="XEK8" s="338"/>
      <c r="XEL8" s="338"/>
      <c r="XEM8" s="338"/>
      <c r="XEN8" s="338"/>
      <c r="XEO8" s="338"/>
      <c r="XEP8" s="338"/>
      <c r="XEQ8" s="338"/>
      <c r="XER8" s="338"/>
      <c r="XES8" s="338"/>
      <c r="XET8" s="338"/>
      <c r="XEU8" s="338"/>
      <c r="XEV8" s="338"/>
      <c r="XEW8" s="338"/>
      <c r="XEX8" s="338"/>
      <c r="XEY8" s="338"/>
      <c r="XEZ8" s="338"/>
      <c r="XFA8" s="338"/>
      <c r="XFB8" s="338"/>
      <c r="XFC8" s="338"/>
    </row>
    <row r="9" spans="1:205 16346:16384" s="189" customFormat="1" ht="21" customHeight="1">
      <c r="A9" s="236" t="s">
        <v>15</v>
      </c>
      <c r="B9" s="236" t="s">
        <v>16</v>
      </c>
      <c r="C9" s="236" t="s">
        <v>17</v>
      </c>
      <c r="D9" s="236" t="s">
        <v>18</v>
      </c>
      <c r="E9" s="237" t="s">
        <v>19</v>
      </c>
      <c r="F9" s="236" t="s">
        <v>20</v>
      </c>
      <c r="G9" s="236" t="s">
        <v>21</v>
      </c>
      <c r="H9" s="236" t="s">
        <v>22</v>
      </c>
      <c r="I9" s="236" t="s">
        <v>23</v>
      </c>
      <c r="J9" s="237" t="s">
        <v>24</v>
      </c>
      <c r="K9" s="236" t="s">
        <v>25</v>
      </c>
      <c r="L9" s="236" t="s">
        <v>26</v>
      </c>
      <c r="M9" s="236" t="s">
        <v>27</v>
      </c>
      <c r="N9" s="254" t="s">
        <v>28</v>
      </c>
      <c r="O9" s="255" t="s">
        <v>29</v>
      </c>
      <c r="P9" s="236" t="s">
        <v>30</v>
      </c>
      <c r="Q9" s="269" t="s">
        <v>31</v>
      </c>
      <c r="R9" s="270" t="s">
        <v>32</v>
      </c>
      <c r="S9" s="271" t="s">
        <v>33</v>
      </c>
      <c r="T9" s="269" t="s">
        <v>34</v>
      </c>
      <c r="U9" s="270" t="s">
        <v>32</v>
      </c>
      <c r="V9" s="271" t="s">
        <v>33</v>
      </c>
      <c r="W9" s="269" t="s">
        <v>35</v>
      </c>
      <c r="X9" s="270" t="s">
        <v>32</v>
      </c>
      <c r="Y9" s="271" t="s">
        <v>33</v>
      </c>
      <c r="Z9" s="269" t="s">
        <v>36</v>
      </c>
      <c r="AA9" s="270" t="s">
        <v>32</v>
      </c>
      <c r="AB9" s="271" t="s">
        <v>33</v>
      </c>
      <c r="AC9" s="269" t="s">
        <v>37</v>
      </c>
      <c r="AD9" s="270" t="s">
        <v>32</v>
      </c>
      <c r="AE9" s="271" t="s">
        <v>33</v>
      </c>
      <c r="AF9" s="269" t="s">
        <v>38</v>
      </c>
      <c r="AG9" s="270" t="s">
        <v>32</v>
      </c>
      <c r="AH9" s="271" t="s">
        <v>33</v>
      </c>
      <c r="AI9" s="282" t="s">
        <v>39</v>
      </c>
      <c r="AJ9" s="236" t="s">
        <v>40</v>
      </c>
      <c r="AK9" s="236" t="s">
        <v>41</v>
      </c>
      <c r="AL9" s="237" t="s">
        <v>7</v>
      </c>
      <c r="AM9" s="236" t="s">
        <v>42</v>
      </c>
      <c r="AN9" s="237" t="s">
        <v>43</v>
      </c>
      <c r="AO9" s="255" t="s">
        <v>3</v>
      </c>
      <c r="AP9" s="255" t="s">
        <v>44</v>
      </c>
      <c r="AQ9" s="237" t="s">
        <v>45</v>
      </c>
      <c r="AR9" s="304" t="s">
        <v>46</v>
      </c>
      <c r="AS9" s="237" t="s">
        <v>47</v>
      </c>
      <c r="AT9" s="305" t="s">
        <v>48</v>
      </c>
      <c r="AU9" s="306" t="s">
        <v>49</v>
      </c>
      <c r="AV9" s="307" t="s">
        <v>50</v>
      </c>
      <c r="AW9" s="327" t="s">
        <v>51</v>
      </c>
      <c r="AX9" s="328" t="s">
        <v>52</v>
      </c>
      <c r="AY9" s="327" t="s">
        <v>53</v>
      </c>
      <c r="AZ9" s="327" t="s">
        <v>54</v>
      </c>
      <c r="BA9" s="326"/>
      <c r="BB9" s="326"/>
      <c r="BC9" s="326"/>
      <c r="BD9" s="326"/>
      <c r="BE9" s="326"/>
      <c r="BF9" s="326"/>
      <c r="BG9" s="326"/>
      <c r="BH9" s="326"/>
      <c r="BI9" s="326"/>
      <c r="BJ9" s="326"/>
      <c r="BK9" s="326"/>
      <c r="BL9" s="326"/>
      <c r="BM9" s="326"/>
      <c r="BN9" s="326"/>
      <c r="BO9" s="326"/>
      <c r="BP9" s="326"/>
      <c r="BQ9" s="326"/>
      <c r="BR9" s="326"/>
      <c r="BS9" s="326"/>
      <c r="BT9" s="326"/>
      <c r="BU9" s="326"/>
      <c r="BV9" s="326"/>
      <c r="BW9" s="326"/>
      <c r="BX9" s="326"/>
      <c r="BY9" s="326"/>
      <c r="BZ9" s="326"/>
      <c r="CA9" s="326"/>
      <c r="CB9" s="326"/>
      <c r="CC9" s="326"/>
      <c r="CD9" s="326"/>
      <c r="CE9" s="326"/>
      <c r="CF9" s="326"/>
      <c r="CG9" s="326"/>
      <c r="CH9" s="326"/>
      <c r="CI9" s="326"/>
      <c r="CJ9" s="326"/>
      <c r="CK9" s="326"/>
      <c r="CL9" s="326"/>
      <c r="CM9" s="326"/>
      <c r="CN9" s="326"/>
      <c r="CO9" s="326"/>
      <c r="CP9" s="326"/>
      <c r="CQ9" s="326"/>
      <c r="CR9" s="326"/>
      <c r="CS9" s="326"/>
      <c r="CT9" s="326"/>
      <c r="CU9" s="326"/>
      <c r="CV9" s="326"/>
      <c r="CW9" s="326"/>
      <c r="CX9" s="326"/>
      <c r="CY9" s="326"/>
      <c r="CZ9" s="326"/>
      <c r="DA9" s="326"/>
      <c r="DB9" s="326"/>
      <c r="DC9" s="326"/>
      <c r="DD9" s="326"/>
      <c r="DE9" s="326"/>
      <c r="DF9" s="326"/>
      <c r="DG9" s="326"/>
      <c r="DH9" s="326"/>
      <c r="DI9" s="326"/>
      <c r="DJ9" s="326"/>
      <c r="DK9" s="326"/>
      <c r="DL9" s="326"/>
      <c r="DM9" s="326"/>
      <c r="DN9" s="326"/>
      <c r="DO9" s="326"/>
      <c r="DP9" s="326"/>
      <c r="DQ9" s="326"/>
      <c r="DR9" s="326"/>
      <c r="DS9" s="326"/>
      <c r="DT9" s="326"/>
      <c r="DU9" s="326"/>
      <c r="DV9" s="326"/>
      <c r="DW9" s="326"/>
      <c r="DX9" s="326"/>
      <c r="DY9" s="326"/>
      <c r="DZ9" s="326"/>
      <c r="EA9" s="326"/>
      <c r="EB9" s="326"/>
      <c r="EC9" s="326"/>
      <c r="ED9" s="326"/>
      <c r="EE9" s="326"/>
      <c r="EF9" s="326"/>
      <c r="EG9" s="326"/>
      <c r="EH9" s="326"/>
      <c r="EI9" s="326"/>
      <c r="EJ9" s="326"/>
      <c r="EK9" s="326"/>
      <c r="EL9" s="326"/>
      <c r="EM9" s="326"/>
      <c r="EN9" s="326"/>
      <c r="EO9" s="326"/>
      <c r="EP9" s="326"/>
      <c r="EQ9" s="326"/>
      <c r="ER9" s="326"/>
      <c r="ES9" s="326"/>
      <c r="ET9" s="326"/>
      <c r="EU9" s="326"/>
      <c r="EV9" s="326"/>
      <c r="EW9" s="326"/>
      <c r="EX9" s="326"/>
      <c r="EY9" s="326"/>
      <c r="EZ9" s="326"/>
      <c r="FA9" s="326"/>
      <c r="FB9" s="326"/>
      <c r="FC9" s="326"/>
      <c r="FD9" s="326"/>
      <c r="FE9" s="326"/>
      <c r="FF9" s="326"/>
      <c r="FG9" s="326"/>
      <c r="FH9" s="326"/>
      <c r="FI9" s="326"/>
      <c r="FJ9" s="326"/>
      <c r="FK9" s="326"/>
      <c r="FL9" s="326"/>
      <c r="FM9" s="326"/>
      <c r="FN9" s="326"/>
      <c r="FO9" s="326"/>
      <c r="FP9" s="326"/>
      <c r="FQ9" s="326"/>
      <c r="FR9" s="326"/>
      <c r="FS9" s="326"/>
      <c r="FT9" s="326"/>
      <c r="FU9" s="326"/>
      <c r="FV9" s="326"/>
      <c r="FW9" s="326"/>
      <c r="FX9" s="326"/>
      <c r="FY9" s="326"/>
      <c r="FZ9" s="326"/>
      <c r="GA9" s="326"/>
      <c r="GB9" s="326"/>
      <c r="GC9" s="326"/>
      <c r="GD9" s="326"/>
      <c r="GE9" s="326"/>
      <c r="GF9" s="326"/>
      <c r="GG9" s="326"/>
      <c r="GH9" s="326"/>
      <c r="GI9" s="326"/>
      <c r="GJ9" s="326"/>
      <c r="GK9" s="326"/>
      <c r="GL9" s="326"/>
      <c r="GM9" s="326"/>
      <c r="GN9" s="326"/>
      <c r="GO9" s="326"/>
      <c r="GP9" s="326"/>
      <c r="GQ9" s="326"/>
      <c r="GR9" s="326"/>
      <c r="GS9" s="326"/>
      <c r="GT9" s="326"/>
      <c r="GU9" s="326"/>
      <c r="GV9" s="326"/>
      <c r="GW9" s="326"/>
      <c r="XDS9" s="336"/>
      <c r="XDT9" s="336"/>
      <c r="XDU9" s="336"/>
      <c r="XDV9" s="336"/>
      <c r="XDW9" s="336"/>
      <c r="XDX9" s="336"/>
      <c r="XDY9" s="336"/>
      <c r="XDZ9" s="336"/>
      <c r="XEA9" s="336"/>
      <c r="XEB9" s="336"/>
      <c r="XEC9" s="336"/>
      <c r="XED9" s="336"/>
      <c r="XEE9" s="336"/>
      <c r="XEF9" s="336"/>
      <c r="XEG9" s="336"/>
      <c r="XEH9" s="336"/>
      <c r="XEI9" s="336"/>
      <c r="XEJ9" s="336"/>
      <c r="XEK9" s="338"/>
      <c r="XEL9" s="338"/>
      <c r="XEM9" s="338"/>
      <c r="XEN9" s="338"/>
      <c r="XEO9" s="338"/>
      <c r="XEP9" s="338"/>
      <c r="XEQ9" s="338"/>
      <c r="XER9" s="338"/>
      <c r="XES9" s="338"/>
      <c r="XET9" s="338"/>
      <c r="XEU9" s="338"/>
      <c r="XEV9" s="338"/>
      <c r="XEW9" s="338"/>
      <c r="XEX9" s="338"/>
      <c r="XEY9" s="338"/>
      <c r="XEZ9" s="338"/>
      <c r="XFA9" s="338"/>
      <c r="XFB9" s="338"/>
      <c r="XFC9" s="338"/>
    </row>
    <row r="10" spans="1:205 16346:16384" s="30" customFormat="1" ht="42.95" customHeight="1">
      <c r="A10" s="238" t="s">
        <v>55</v>
      </c>
      <c r="B10" s="238" t="s">
        <v>55</v>
      </c>
      <c r="C10" s="238" t="s">
        <v>55</v>
      </c>
      <c r="D10" s="239"/>
      <c r="E10" s="238" t="s">
        <v>55</v>
      </c>
      <c r="F10" s="238" t="s">
        <v>55</v>
      </c>
      <c r="G10" s="240" t="s">
        <v>56</v>
      </c>
      <c r="H10" s="240" t="s">
        <v>56</v>
      </c>
      <c r="I10" s="240" t="s">
        <v>56</v>
      </c>
      <c r="J10" s="238" t="s">
        <v>55</v>
      </c>
      <c r="K10" s="238" t="s">
        <v>55</v>
      </c>
      <c r="L10" s="238" t="s">
        <v>55</v>
      </c>
      <c r="M10" s="238" t="s">
        <v>55</v>
      </c>
      <c r="N10" s="256" t="s">
        <v>57</v>
      </c>
      <c r="O10" s="257" t="s">
        <v>58</v>
      </c>
      <c r="P10" s="257" t="s">
        <v>58</v>
      </c>
      <c r="Q10" s="240" t="s">
        <v>56</v>
      </c>
      <c r="R10" s="256" t="s">
        <v>57</v>
      </c>
      <c r="S10" s="257" t="s">
        <v>59</v>
      </c>
      <c r="T10" s="240" t="s">
        <v>56</v>
      </c>
      <c r="U10" s="256" t="s">
        <v>57</v>
      </c>
      <c r="V10" s="257" t="s">
        <v>59</v>
      </c>
      <c r="W10" s="240" t="s">
        <v>56</v>
      </c>
      <c r="X10" s="256" t="s">
        <v>57</v>
      </c>
      <c r="Y10" s="257" t="s">
        <v>59</v>
      </c>
      <c r="Z10" s="240" t="s">
        <v>56</v>
      </c>
      <c r="AA10" s="256" t="s">
        <v>57</v>
      </c>
      <c r="AB10" s="257" t="s">
        <v>59</v>
      </c>
      <c r="AC10" s="240" t="s">
        <v>56</v>
      </c>
      <c r="AD10" s="256" t="s">
        <v>57</v>
      </c>
      <c r="AE10" s="257" t="s">
        <v>59</v>
      </c>
      <c r="AF10" s="240" t="s">
        <v>56</v>
      </c>
      <c r="AG10" s="256" t="s">
        <v>57</v>
      </c>
      <c r="AH10" s="257" t="s">
        <v>59</v>
      </c>
      <c r="AI10" s="256" t="s">
        <v>57</v>
      </c>
      <c r="AJ10" s="256" t="s">
        <v>57</v>
      </c>
      <c r="AK10" s="240" t="s">
        <v>56</v>
      </c>
      <c r="AL10" s="257" t="s">
        <v>59</v>
      </c>
      <c r="AM10" s="257" t="s">
        <v>60</v>
      </c>
      <c r="AN10" s="257" t="s">
        <v>61</v>
      </c>
      <c r="AO10" s="257" t="s">
        <v>62</v>
      </c>
      <c r="AP10" s="240" t="s">
        <v>56</v>
      </c>
      <c r="AQ10" s="240" t="s">
        <v>56</v>
      </c>
      <c r="AR10" s="257" t="s">
        <v>59</v>
      </c>
      <c r="AS10" s="257" t="s">
        <v>59</v>
      </c>
      <c r="AT10" s="308" t="s">
        <v>63</v>
      </c>
      <c r="AU10" s="257" t="s">
        <v>59</v>
      </c>
      <c r="AV10" s="257" t="s">
        <v>59</v>
      </c>
      <c r="AW10" s="257" t="s">
        <v>61</v>
      </c>
      <c r="AX10" s="257" t="s">
        <v>61</v>
      </c>
      <c r="AY10" s="329"/>
      <c r="AZ10" s="238" t="s">
        <v>55</v>
      </c>
      <c r="BA10" s="330"/>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XDS10" s="92"/>
      <c r="XDT10" s="92"/>
      <c r="XDU10" s="92"/>
      <c r="XDV10" s="92"/>
      <c r="XDW10" s="92"/>
      <c r="XDX10" s="92"/>
      <c r="XDY10" s="92"/>
      <c r="XDZ10" s="92"/>
      <c r="XEA10" s="92"/>
      <c r="XEB10" s="92"/>
      <c r="XEC10" s="92"/>
      <c r="XED10" s="92"/>
      <c r="XEE10" s="92"/>
      <c r="XEF10" s="92"/>
      <c r="XEG10" s="92"/>
      <c r="XEH10" s="92"/>
      <c r="XEI10" s="92"/>
      <c r="XEJ10" s="92"/>
      <c r="XEK10" s="92"/>
      <c r="XEL10" s="92"/>
      <c r="XEM10" s="92"/>
      <c r="XEN10" s="92"/>
      <c r="XEO10" s="92"/>
      <c r="XEP10" s="92"/>
      <c r="XEQ10" s="92"/>
      <c r="XER10" s="92"/>
      <c r="XES10" s="92"/>
      <c r="XET10" s="92"/>
      <c r="XEU10" s="92"/>
      <c r="XEV10" s="92"/>
      <c r="XEW10" s="92"/>
      <c r="XEX10" s="92"/>
      <c r="XEY10" s="92"/>
      <c r="XEZ10" s="92"/>
      <c r="XFA10" s="92"/>
      <c r="XFB10" s="92"/>
      <c r="XFC10" s="92"/>
      <c r="XFD10" s="339"/>
    </row>
    <row r="11" spans="1:205 16346:16384" s="30" customFormat="1" ht="47.1" customHeight="1">
      <c r="A11" s="238" t="s">
        <v>64</v>
      </c>
      <c r="B11" s="238" t="s">
        <v>65</v>
      </c>
      <c r="C11" s="238" t="s">
        <v>66</v>
      </c>
      <c r="D11" s="239"/>
      <c r="E11" s="238" t="s">
        <v>67</v>
      </c>
      <c r="F11" s="238" t="s">
        <v>20</v>
      </c>
      <c r="G11" s="240" t="s">
        <v>68</v>
      </c>
      <c r="H11" s="240" t="s">
        <v>68</v>
      </c>
      <c r="I11" s="240" t="s">
        <v>68</v>
      </c>
      <c r="J11" s="238" t="s">
        <v>69</v>
      </c>
      <c r="K11" s="239" t="s">
        <v>70</v>
      </c>
      <c r="L11" s="257" t="s">
        <v>71</v>
      </c>
      <c r="M11" s="258" t="s">
        <v>72</v>
      </c>
      <c r="N11" s="256" t="s">
        <v>57</v>
      </c>
      <c r="O11" s="257" t="s">
        <v>58</v>
      </c>
      <c r="P11" s="257" t="s">
        <v>58</v>
      </c>
      <c r="Q11" s="240" t="s">
        <v>68</v>
      </c>
      <c r="R11" s="256" t="s">
        <v>57</v>
      </c>
      <c r="S11" s="272"/>
      <c r="T11" s="240" t="s">
        <v>68</v>
      </c>
      <c r="U11" s="256" t="s">
        <v>57</v>
      </c>
      <c r="V11" s="273"/>
      <c r="W11" s="240" t="s">
        <v>68</v>
      </c>
      <c r="X11" s="256" t="s">
        <v>57</v>
      </c>
      <c r="Y11" s="276"/>
      <c r="Z11" s="240" t="s">
        <v>68</v>
      </c>
      <c r="AA11" s="256" t="s">
        <v>57</v>
      </c>
      <c r="AB11" s="276"/>
      <c r="AC11" s="240" t="s">
        <v>68</v>
      </c>
      <c r="AD11" s="256" t="s">
        <v>57</v>
      </c>
      <c r="AE11" s="272"/>
      <c r="AF11" s="240" t="s">
        <v>68</v>
      </c>
      <c r="AG11" s="256" t="s">
        <v>57</v>
      </c>
      <c r="AH11" s="276"/>
      <c r="AI11" s="256" t="s">
        <v>57</v>
      </c>
      <c r="AJ11" s="256" t="s">
        <v>57</v>
      </c>
      <c r="AK11" s="240" t="s">
        <v>68</v>
      </c>
      <c r="AL11" s="257"/>
      <c r="AM11" s="257"/>
      <c r="AN11" s="257" t="s">
        <v>73</v>
      </c>
      <c r="AO11" s="309"/>
      <c r="AP11" s="240" t="s">
        <v>68</v>
      </c>
      <c r="AQ11" s="240" t="s">
        <v>68</v>
      </c>
      <c r="AR11" s="257"/>
      <c r="AS11" s="310"/>
      <c r="AT11" s="308"/>
      <c r="AU11" s="311"/>
      <c r="AV11" s="312"/>
      <c r="AW11" s="257" t="s">
        <v>74</v>
      </c>
      <c r="AX11" s="331" t="s">
        <v>75</v>
      </c>
      <c r="AY11" s="329"/>
      <c r="AZ11" s="238" t="s">
        <v>76</v>
      </c>
      <c r="BA11" s="330"/>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GC11" s="88"/>
      <c r="GD11" s="88"/>
      <c r="GE11" s="88"/>
      <c r="GF11" s="88"/>
      <c r="GG11" s="88"/>
      <c r="GH11" s="88"/>
      <c r="GI11" s="88"/>
      <c r="GJ11" s="88"/>
      <c r="GK11" s="88"/>
      <c r="GL11" s="88"/>
      <c r="GM11" s="88"/>
      <c r="GN11" s="88"/>
      <c r="GO11" s="88"/>
      <c r="GP11" s="88"/>
      <c r="GQ11" s="88"/>
      <c r="GR11" s="88"/>
      <c r="GS11" s="88"/>
      <c r="GT11" s="88"/>
      <c r="GU11" s="88"/>
      <c r="GV11" s="88"/>
      <c r="GW11" s="88"/>
      <c r="XDS11" s="92"/>
      <c r="XDT11" s="92"/>
      <c r="XDU11" s="92"/>
      <c r="XDV11" s="92"/>
      <c r="XDW11" s="92"/>
      <c r="XDX11" s="92"/>
      <c r="XDY11" s="92"/>
      <c r="XDZ11" s="92"/>
      <c r="XEA11" s="92"/>
      <c r="XEB11" s="92"/>
      <c r="XEC11" s="92"/>
      <c r="XED11" s="92"/>
      <c r="XEE11" s="92"/>
      <c r="XEF11" s="92"/>
      <c r="XEG11" s="92"/>
      <c r="XEH11" s="92"/>
      <c r="XEI11" s="92"/>
      <c r="XEJ11" s="92"/>
      <c r="XEK11" s="92"/>
      <c r="XEL11" s="92"/>
      <c r="XEM11" s="92"/>
      <c r="XEN11" s="92"/>
      <c r="XEO11" s="92"/>
      <c r="XEP11" s="92"/>
      <c r="XEQ11" s="92"/>
      <c r="XER11" s="92"/>
      <c r="XES11" s="92"/>
      <c r="XET11" s="92"/>
      <c r="XEU11" s="92"/>
      <c r="XEV11" s="92"/>
      <c r="XEW11" s="92"/>
      <c r="XEX11" s="92"/>
      <c r="XEY11" s="92"/>
      <c r="XEZ11" s="92"/>
      <c r="XFA11" s="92"/>
      <c r="XFB11" s="92"/>
      <c r="XFC11" s="92"/>
      <c r="XFD11" s="339"/>
    </row>
    <row r="12" spans="1:205 16346:16384" s="30" customFormat="1" ht="65.099999999999994" customHeight="1">
      <c r="A12" s="238"/>
      <c r="B12" s="238"/>
      <c r="C12" s="238"/>
      <c r="D12" s="239"/>
      <c r="E12" s="238"/>
      <c r="F12" s="238"/>
      <c r="G12" s="238"/>
      <c r="H12" s="238"/>
      <c r="I12" s="239"/>
      <c r="J12" s="239"/>
      <c r="K12" s="239"/>
      <c r="L12" s="257"/>
      <c r="M12" s="258"/>
      <c r="N12" s="256"/>
      <c r="O12" s="257"/>
      <c r="P12" s="239"/>
      <c r="R12" s="274" t="s">
        <v>77</v>
      </c>
      <c r="S12" s="272"/>
      <c r="T12" s="240"/>
      <c r="U12" s="240"/>
      <c r="V12" s="273"/>
      <c r="W12" s="240"/>
      <c r="X12" s="240"/>
      <c r="Y12" s="276"/>
      <c r="Z12" s="240"/>
      <c r="AA12" s="240"/>
      <c r="AB12" s="276"/>
      <c r="AC12" s="240"/>
      <c r="AD12" s="240"/>
      <c r="AE12" s="272"/>
      <c r="AF12" s="240"/>
      <c r="AG12" s="240"/>
      <c r="AH12" s="276"/>
      <c r="AI12" s="283"/>
      <c r="AJ12" s="284"/>
      <c r="AK12" s="256"/>
      <c r="AL12" s="257"/>
      <c r="AM12" s="257"/>
      <c r="AN12" s="285" t="s">
        <v>78</v>
      </c>
      <c r="AO12" s="309"/>
      <c r="AP12" s="309"/>
      <c r="AQ12" s="313"/>
      <c r="AR12" s="257"/>
      <c r="AS12" s="310"/>
      <c r="AT12" s="308"/>
      <c r="AU12" s="311"/>
      <c r="AV12" s="312"/>
      <c r="AW12" s="331"/>
      <c r="AX12" s="331"/>
      <c r="AY12" s="329"/>
      <c r="AZ12" s="329"/>
      <c r="BA12" s="330"/>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GC12" s="88"/>
      <c r="GD12" s="88"/>
      <c r="GE12" s="88"/>
      <c r="GF12" s="88"/>
      <c r="GG12" s="88"/>
      <c r="GH12" s="88"/>
      <c r="GI12" s="88"/>
      <c r="GJ12" s="88"/>
      <c r="GK12" s="88"/>
      <c r="GL12" s="88"/>
      <c r="GM12" s="88"/>
      <c r="GN12" s="88"/>
      <c r="GO12" s="88"/>
      <c r="GP12" s="88"/>
      <c r="GQ12" s="88"/>
      <c r="GR12" s="88"/>
      <c r="GS12" s="88"/>
      <c r="GT12" s="88"/>
      <c r="GU12" s="88"/>
      <c r="GV12" s="88"/>
      <c r="GW12" s="88"/>
      <c r="XDS12" s="92"/>
      <c r="XDT12" s="92"/>
      <c r="XDU12" s="92"/>
      <c r="XDV12" s="92"/>
      <c r="XDW12" s="92"/>
      <c r="XDX12" s="92"/>
      <c r="XDY12" s="92"/>
      <c r="XDZ12" s="92"/>
      <c r="XEA12" s="92"/>
      <c r="XEB12" s="92"/>
      <c r="XEC12" s="92"/>
      <c r="XED12" s="92"/>
      <c r="XEE12" s="92"/>
      <c r="XEF12" s="92"/>
      <c r="XEG12" s="92"/>
      <c r="XEH12" s="92"/>
      <c r="XEI12" s="92"/>
      <c r="XEJ12" s="92"/>
      <c r="XEK12" s="92"/>
      <c r="XEL12" s="92"/>
      <c r="XEM12" s="92"/>
      <c r="XEN12" s="92"/>
      <c r="XEO12" s="92"/>
      <c r="XEP12" s="92"/>
      <c r="XEQ12" s="92"/>
      <c r="XER12" s="92"/>
      <c r="XES12" s="92"/>
      <c r="XET12" s="92"/>
      <c r="XEU12" s="92"/>
      <c r="XEV12" s="92"/>
      <c r="XEW12" s="92"/>
      <c r="XEX12" s="92"/>
      <c r="XEY12" s="92"/>
      <c r="XEZ12" s="92"/>
      <c r="XFA12" s="92"/>
      <c r="XFB12" s="92"/>
      <c r="XFC12" s="92"/>
      <c r="XFD12" s="339"/>
    </row>
    <row r="13" spans="1:205 16346:16384" s="30" customFormat="1" ht="22.5" customHeight="1">
      <c r="A13" s="96" t="s">
        <v>79</v>
      </c>
      <c r="B13" s="97" t="s">
        <v>80</v>
      </c>
      <c r="C13" s="340" t="s">
        <v>81</v>
      </c>
      <c r="D13" s="94"/>
      <c r="E13" s="94">
        <v>24033</v>
      </c>
      <c r="F13" s="97" t="s">
        <v>82</v>
      </c>
      <c r="G13" s="340" t="s">
        <v>83</v>
      </c>
      <c r="H13" s="340" t="s">
        <v>84</v>
      </c>
      <c r="I13" s="99" t="s">
        <v>85</v>
      </c>
      <c r="J13" s="99" t="s">
        <v>86</v>
      </c>
      <c r="K13" s="95" t="s">
        <v>87</v>
      </c>
      <c r="L13" s="259">
        <v>45389</v>
      </c>
      <c r="M13" s="260">
        <v>45504</v>
      </c>
      <c r="N13" s="116">
        <v>45393</v>
      </c>
      <c r="O13" s="261" t="str">
        <f>IF(AG13&lt;&gt;"","☑","")</f>
        <v/>
      </c>
      <c r="P13" s="103" t="s">
        <v>12</v>
      </c>
      <c r="Q13" s="104">
        <v>45397</v>
      </c>
      <c r="R13" s="104">
        <v>45392</v>
      </c>
      <c r="S13" s="108" t="str">
        <f>IF(AND(R13&lt;&gt;"",R13&gt;Q13),"是","")</f>
        <v/>
      </c>
      <c r="T13" s="275">
        <v>45400</v>
      </c>
      <c r="U13" s="275">
        <v>45393</v>
      </c>
      <c r="V13" s="108" t="str">
        <f>IF(AND(U13&lt;&gt;"",U13&gt;T13),"是","")</f>
        <v/>
      </c>
      <c r="W13" s="275">
        <v>45408</v>
      </c>
      <c r="X13" s="275">
        <v>45408</v>
      </c>
      <c r="Y13" s="108" t="str">
        <f>IF(AND(X13&lt;&gt;"",X13&gt;W13),"是","")</f>
        <v/>
      </c>
      <c r="Z13" s="275">
        <v>45495</v>
      </c>
      <c r="AA13" s="105"/>
      <c r="AB13" s="108" t="str">
        <f>IF(AND(AA13&lt;&gt;"",AA13&gt;Z13),"是","")</f>
        <v/>
      </c>
      <c r="AC13" s="275">
        <v>45500</v>
      </c>
      <c r="AD13" s="102"/>
      <c r="AE13" s="108" t="str">
        <f>IF(AND(AD13&lt;&gt;"",AD13&gt;AC13),"是","")</f>
        <v/>
      </c>
      <c r="AF13" s="275">
        <v>45504</v>
      </c>
      <c r="AG13" s="105"/>
      <c r="AH13" s="108" t="str">
        <f>IF(AND(AG13&lt;&gt;"",AG13&gt;AF13),"是","")</f>
        <v/>
      </c>
      <c r="AI13" s="121"/>
      <c r="AJ13" s="71" t="s">
        <v>88</v>
      </c>
      <c r="AK13" s="286">
        <v>45504</v>
      </c>
      <c r="AL13" s="102">
        <f ca="1">IF(O13="☑","",IF(AK13="","",AK13-TODAY()))</f>
        <v>9</v>
      </c>
      <c r="AM13" s="111"/>
      <c r="AN13" s="123">
        <v>33.5</v>
      </c>
      <c r="AO13" s="125" t="s">
        <v>89</v>
      </c>
      <c r="AP13" s="341" t="s">
        <v>90</v>
      </c>
      <c r="AQ13" s="342" t="s">
        <v>91</v>
      </c>
      <c r="AR13" s="82"/>
      <c r="AS13" s="83" t="s">
        <v>92</v>
      </c>
      <c r="AT13" s="314">
        <v>0</v>
      </c>
      <c r="AU13" s="90">
        <f>AT13/AN13</f>
        <v>0</v>
      </c>
      <c r="AV13" s="315">
        <f>AN13-AT13</f>
        <v>33.5</v>
      </c>
      <c r="AW13" s="332">
        <v>0</v>
      </c>
      <c r="AX13" s="333">
        <f>AT13-AW13</f>
        <v>0</v>
      </c>
      <c r="AY13" s="32" t="s">
        <v>93</v>
      </c>
      <c r="AZ13" s="32" t="s">
        <v>94</v>
      </c>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c r="DC13" s="88"/>
      <c r="DD13" s="88"/>
      <c r="DE13" s="88"/>
      <c r="DF13" s="88"/>
      <c r="DG13" s="88"/>
      <c r="DH13" s="88"/>
      <c r="DI13" s="88"/>
      <c r="DJ13" s="88"/>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8"/>
      <c r="EP13" s="88"/>
      <c r="EQ13" s="88"/>
      <c r="ER13" s="88"/>
      <c r="ES13" s="88"/>
      <c r="ET13" s="88"/>
      <c r="EU13" s="88"/>
      <c r="EV13" s="88"/>
      <c r="EW13" s="88"/>
      <c r="EX13" s="88"/>
      <c r="EY13" s="88"/>
      <c r="EZ13" s="88"/>
      <c r="FA13" s="88"/>
      <c r="FB13" s="88"/>
      <c r="FC13" s="88"/>
      <c r="FD13" s="88"/>
      <c r="FE13" s="88"/>
      <c r="FF13" s="88"/>
      <c r="FG13" s="88"/>
      <c r="FH13" s="88"/>
      <c r="FI13" s="88"/>
      <c r="FJ13" s="88"/>
      <c r="FK13" s="88"/>
      <c r="FL13" s="88"/>
      <c r="FM13" s="88"/>
      <c r="FN13" s="88"/>
      <c r="FO13" s="88"/>
      <c r="FP13" s="88"/>
      <c r="FQ13" s="88"/>
      <c r="FR13" s="88"/>
      <c r="FS13" s="88"/>
      <c r="FT13" s="88"/>
      <c r="FU13" s="88"/>
      <c r="FV13" s="88"/>
      <c r="FW13" s="88"/>
      <c r="FX13" s="88"/>
      <c r="FY13" s="88"/>
      <c r="FZ13" s="88"/>
      <c r="GA13" s="88"/>
      <c r="GB13" s="88"/>
      <c r="GC13" s="88"/>
      <c r="GD13" s="88"/>
      <c r="GE13" s="88"/>
      <c r="GF13" s="88"/>
      <c r="GG13" s="88"/>
      <c r="GH13" s="88"/>
      <c r="GI13" s="88"/>
      <c r="GJ13" s="88"/>
      <c r="GK13" s="88"/>
      <c r="GL13" s="88"/>
      <c r="GM13" s="88"/>
      <c r="GN13" s="88"/>
      <c r="GO13" s="88"/>
      <c r="GP13" s="88"/>
      <c r="GQ13" s="88"/>
      <c r="GR13" s="88"/>
      <c r="GS13" s="88"/>
      <c r="GT13" s="88"/>
      <c r="GU13" s="88"/>
      <c r="GV13" s="88"/>
      <c r="GW13" s="88"/>
      <c r="XDS13" s="92"/>
      <c r="XDT13" s="92"/>
      <c r="XDU13" s="92"/>
      <c r="XDV13" s="92"/>
      <c r="XDW13" s="92"/>
      <c r="XDX13" s="92"/>
      <c r="XDY13" s="92"/>
      <c r="XDZ13" s="92"/>
      <c r="XEA13" s="92"/>
      <c r="XEB13" s="92"/>
      <c r="XEC13" s="92"/>
      <c r="XED13" s="92"/>
      <c r="XEE13" s="92"/>
      <c r="XEF13" s="92"/>
      <c r="XEG13" s="92"/>
      <c r="XEH13" s="92"/>
      <c r="XEI13" s="92"/>
      <c r="XEJ13" s="92"/>
      <c r="XEK13" s="92"/>
      <c r="XEL13" s="92"/>
      <c r="XEM13" s="92"/>
      <c r="XEN13" s="92"/>
      <c r="XEO13" s="92"/>
      <c r="XEP13" s="92"/>
      <c r="XEQ13" s="92"/>
      <c r="XER13" s="92"/>
      <c r="XES13" s="92"/>
      <c r="XET13" s="92"/>
      <c r="XEU13" s="92"/>
      <c r="XEV13" s="92"/>
      <c r="XEW13" s="92"/>
      <c r="XEX13" s="92"/>
      <c r="XEY13" s="92"/>
      <c r="XEZ13" s="92"/>
      <c r="XFA13" s="92"/>
      <c r="XFB13" s="92"/>
      <c r="XFC13" s="92"/>
    </row>
    <row r="14" spans="1:205 16346:16384" customFormat="1" ht="14.1" customHeight="1">
      <c r="A14" s="191"/>
      <c r="B14" s="192"/>
      <c r="C14" s="192"/>
      <c r="D14" s="92"/>
      <c r="E14" s="192"/>
      <c r="F14" s="92"/>
      <c r="G14" s="92"/>
      <c r="H14" s="92"/>
      <c r="I14" s="93"/>
      <c r="J14" s="93"/>
      <c r="K14" s="93"/>
      <c r="L14" s="193"/>
      <c r="M14" s="193"/>
      <c r="N14" s="194"/>
      <c r="O14" s="29"/>
      <c r="P14" s="92"/>
      <c r="Q14" s="92"/>
      <c r="R14" s="92"/>
      <c r="S14" s="195"/>
      <c r="T14" s="93"/>
      <c r="U14" s="93"/>
      <c r="V14" s="195"/>
      <c r="W14" s="93"/>
      <c r="X14" s="93"/>
      <c r="Y14" s="195"/>
      <c r="Z14" s="93"/>
      <c r="AA14" s="93"/>
      <c r="AB14" s="195"/>
      <c r="AC14" s="93"/>
      <c r="AD14" s="29"/>
      <c r="AE14" s="195"/>
      <c r="AF14" s="93"/>
      <c r="AG14" s="93"/>
      <c r="AH14" s="195"/>
      <c r="AI14" s="196"/>
      <c r="AJ14" s="197"/>
      <c r="AK14" s="198"/>
      <c r="AL14" s="199"/>
      <c r="AM14" s="30"/>
      <c r="AN14" s="29"/>
      <c r="AO14" s="200"/>
      <c r="AP14" s="201"/>
      <c r="AQ14" s="197"/>
      <c r="AR14" s="30"/>
      <c r="AS14" s="30"/>
      <c r="AT14" s="202"/>
      <c r="AU14" s="203"/>
      <c r="AV14" s="30"/>
      <c r="AW14" s="202"/>
      <c r="AX14" s="204"/>
      <c r="AY14" s="32"/>
      <c r="AZ14" s="32"/>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GC14" s="88"/>
      <c r="GD14" s="88"/>
      <c r="GE14" s="88"/>
      <c r="GF14" s="88"/>
      <c r="GG14" s="88"/>
      <c r="GH14" s="88"/>
      <c r="GI14" s="88"/>
      <c r="GJ14" s="88"/>
      <c r="GK14" s="88"/>
      <c r="GL14" s="88"/>
      <c r="GM14" s="88"/>
      <c r="GN14" s="88"/>
      <c r="GO14" s="88"/>
      <c r="GP14" s="88"/>
      <c r="GQ14" s="88"/>
      <c r="GR14" s="88"/>
      <c r="GS14" s="88"/>
      <c r="GT14" s="88"/>
      <c r="GU14" s="88"/>
      <c r="GV14" s="88"/>
      <c r="GW14" s="88"/>
      <c r="XDS14" s="92"/>
      <c r="XDT14" s="92"/>
      <c r="XDU14" s="92"/>
      <c r="XDV14" s="92"/>
      <c r="XDW14" s="92"/>
      <c r="XDX14" s="92"/>
      <c r="XDY14" s="92"/>
      <c r="XDZ14" s="92"/>
      <c r="XEA14" s="92"/>
      <c r="XEB14" s="92"/>
      <c r="XEC14" s="92"/>
      <c r="XED14" s="92"/>
      <c r="XEE14" s="92"/>
      <c r="XEF14" s="92"/>
      <c r="XEG14" s="92"/>
      <c r="XEH14" s="92"/>
      <c r="XEI14" s="92"/>
      <c r="XEJ14" s="92"/>
      <c r="XEK14" s="92"/>
      <c r="XEL14" s="92"/>
      <c r="XEM14" s="92"/>
      <c r="XEN14" s="92"/>
      <c r="XEO14" s="92"/>
      <c r="XEP14" s="92"/>
      <c r="XEQ14" s="92"/>
      <c r="XER14" s="92"/>
      <c r="XES14" s="92"/>
      <c r="XET14" s="92"/>
      <c r="XEU14" s="92"/>
      <c r="XEV14" s="92"/>
      <c r="XEW14" s="92"/>
      <c r="XEX14" s="92"/>
      <c r="XEY14" s="92"/>
      <c r="XEZ14" s="92"/>
      <c r="XFA14" s="92"/>
      <c r="XFB14" s="92"/>
      <c r="XFC14" s="92"/>
    </row>
    <row r="15" spans="1:205 16346:16384" ht="38.1" customHeight="1"/>
  </sheetData>
  <sheetProtection insertHyperlinks="0" autoFilter="0"/>
  <protectedRanges>
    <protectedRange sqref="AI1:AI9 AI12:AI1048576 AE1:AE9 AE11:AE1048576 AB1:AB9 AB11:AB1048576 Y1:Y9 Y11:Y1048576 V1:V9 V11:V1048576 S1:S9 S11:S1048576" name="Range1"/>
  </protectedRanges>
  <mergeCells count="7">
    <mergeCell ref="AC8:AE8"/>
    <mergeCell ref="AF8:AH8"/>
    <mergeCell ref="J6:K6"/>
    <mergeCell ref="Q8:S8"/>
    <mergeCell ref="T8:V8"/>
    <mergeCell ref="W8:Y8"/>
    <mergeCell ref="Z8:AB8"/>
  </mergeCells>
  <phoneticPr fontId="78" type="noConversion"/>
  <conditionalFormatting sqref="A8">
    <cfRule type="dataBar" priority="419">
      <dataBar>
        <cfvo type="min"/>
        <cfvo type="max"/>
        <color rgb="FF638EC6"/>
      </dataBar>
      <extLst>
        <ext xmlns:x14="http://schemas.microsoft.com/office/spreadsheetml/2009/9/main" uri="{B025F937-C7B1-47D3-B67F-A62EFF666E3E}">
          <x14:id>{B695BF31-7A01-4280-B1B7-305CBD0A1047}</x14:id>
        </ext>
      </extLst>
    </cfRule>
  </conditionalFormatting>
  <conditionalFormatting sqref="A13:A14">
    <cfRule type="expression" dxfId="84" priority="420">
      <formula>$L13="☑"</formula>
    </cfRule>
    <cfRule type="expression" dxfId="83" priority="568">
      <formula>$AI13=3</formula>
    </cfRule>
    <cfRule type="expression" dxfId="82" priority="569">
      <formula>$AI13=2</formula>
    </cfRule>
    <cfRule type="expression" dxfId="81" priority="570">
      <formula>$AI13=1</formula>
    </cfRule>
  </conditionalFormatting>
  <conditionalFormatting sqref="M1:M2 AK3:AK6">
    <cfRule type="timePeriod" dxfId="80" priority="614" timePeriod="last7Days">
      <formula>AND(TODAY()-FLOOR(M1,1)&lt;=6,FLOOR(M1,1)&lt;=TODAY())</formula>
    </cfRule>
  </conditionalFormatting>
  <conditionalFormatting sqref="M3:M6 AL1:AL2 AL7:AL8">
    <cfRule type="dataBar" priority="646">
      <dataBar>
        <cfvo type="min"/>
        <cfvo type="max"/>
        <color rgb="FF638EC6"/>
      </dataBar>
      <extLst>
        <ext xmlns:x14="http://schemas.microsoft.com/office/spreadsheetml/2009/9/main" uri="{B025F937-C7B1-47D3-B67F-A62EFF666E3E}">
          <x14:id>{757A4DFE-2048-4F56-B430-2C4F89F93757}</x14:id>
        </ext>
      </extLst>
    </cfRule>
  </conditionalFormatting>
  <conditionalFormatting sqref="M7:M9 M11:M14">
    <cfRule type="timePeriod" dxfId="79" priority="414" timePeriod="last7Days">
      <formula>AND(TODAY()-FLOOR(M7,1)&lt;=6,FLOOR(M7,1)&lt;=TODAY())</formula>
    </cfRule>
  </conditionalFormatting>
  <conditionalFormatting sqref="Q1:R2 P3:P6 Q7:R7 Q13:R14">
    <cfRule type="timePeriod" dxfId="78" priority="639" timePeriod="last7Days">
      <formula>AND(TODAY()-FLOOR(P1,1)&lt;=6,FLOOR(P1,1)&lt;=TODAY())</formula>
    </cfRule>
  </conditionalFormatting>
  <conditionalFormatting sqref="S10">
    <cfRule type="dataBar" priority="5">
      <dataBar>
        <cfvo type="min"/>
        <cfvo type="max"/>
        <color rgb="FF638EC6"/>
      </dataBar>
      <extLst>
        <ext xmlns:x14="http://schemas.microsoft.com/office/spreadsheetml/2009/9/main" uri="{B025F937-C7B1-47D3-B67F-A62EFF666E3E}">
          <x14:id>{A0325E51-9601-44B4-8E95-F0A78C470549}</x14:id>
        </ext>
      </extLst>
    </cfRule>
  </conditionalFormatting>
  <conditionalFormatting sqref="S13:S14">
    <cfRule type="cellIs" priority="288" operator="lessThanOrEqual">
      <formula>#REF!</formula>
    </cfRule>
  </conditionalFormatting>
  <conditionalFormatting sqref="T1:U2 W1:X2 Z1:AA2 AF1:AG2 S3:S6 V3:V6 Y3:Y6 AE3:AE6 T7:U7 W7:X7 Z7:AA7 AF7:AG7 T13:U14 W13:X14 Z13:AA14 AF13:AG14">
    <cfRule type="timePeriod" dxfId="77" priority="636" timePeriod="last7Days">
      <formula>AND(TODAY()-FLOOR(S1,1)&lt;=6,FLOOR(S1,1)&lt;=TODAY())</formula>
    </cfRule>
  </conditionalFormatting>
  <conditionalFormatting sqref="V10">
    <cfRule type="dataBar" priority="6">
      <dataBar>
        <cfvo type="min"/>
        <cfvo type="max"/>
        <color rgb="FF638EC6"/>
      </dataBar>
      <extLst>
        <ext xmlns:x14="http://schemas.microsoft.com/office/spreadsheetml/2009/9/main" uri="{B025F937-C7B1-47D3-B67F-A62EFF666E3E}">
          <x14:id>{408EEDC9-D3F7-4D14-BAE8-2EC1A3204819}</x14:id>
        </ext>
      </extLst>
    </cfRule>
  </conditionalFormatting>
  <conditionalFormatting sqref="V13:V14">
    <cfRule type="cellIs" priority="286" operator="lessThanOrEqual">
      <formula>#REF!</formula>
    </cfRule>
  </conditionalFormatting>
  <conditionalFormatting sqref="Y10">
    <cfRule type="dataBar" priority="7">
      <dataBar>
        <cfvo type="min"/>
        <cfvo type="max"/>
        <color rgb="FF638EC6"/>
      </dataBar>
      <extLst>
        <ext xmlns:x14="http://schemas.microsoft.com/office/spreadsheetml/2009/9/main" uri="{B025F937-C7B1-47D3-B67F-A62EFF666E3E}">
          <x14:id>{5729C65C-9E6D-4DA6-A50B-B54C448BA95F}</x14:id>
        </ext>
      </extLst>
    </cfRule>
  </conditionalFormatting>
  <conditionalFormatting sqref="Y13:Y14">
    <cfRule type="cellIs" priority="285" operator="lessThanOrEqual">
      <formula>#REF!</formula>
    </cfRule>
  </conditionalFormatting>
  <conditionalFormatting sqref="AB10">
    <cfRule type="dataBar" priority="8">
      <dataBar>
        <cfvo type="min"/>
        <cfvo type="max"/>
        <color rgb="FF638EC6"/>
      </dataBar>
      <extLst>
        <ext xmlns:x14="http://schemas.microsoft.com/office/spreadsheetml/2009/9/main" uri="{B025F937-C7B1-47D3-B67F-A62EFF666E3E}">
          <x14:id>{579DC132-17C5-482D-87D5-23A7B79BD8FC}</x14:id>
        </ext>
      </extLst>
    </cfRule>
  </conditionalFormatting>
  <conditionalFormatting sqref="AB13:AB14">
    <cfRule type="cellIs" priority="283" operator="lessThanOrEqual">
      <formula>#REF!</formula>
    </cfRule>
  </conditionalFormatting>
  <conditionalFormatting sqref="AC1:AD2 AB3:AB6 AC7:AD7 AC13:AC14">
    <cfRule type="timePeriod" dxfId="76" priority="596" timePeriod="last7Days">
      <formula>AND(TODAY()-FLOOR(AB1,1)&lt;=6,FLOOR(AB1,1)&lt;=TODAY())</formula>
    </cfRule>
  </conditionalFormatting>
  <conditionalFormatting sqref="AE10">
    <cfRule type="dataBar" priority="9">
      <dataBar>
        <cfvo type="min"/>
        <cfvo type="max"/>
        <color rgb="FF638EC6"/>
      </dataBar>
      <extLst>
        <ext xmlns:x14="http://schemas.microsoft.com/office/spreadsheetml/2009/9/main" uri="{B025F937-C7B1-47D3-B67F-A62EFF666E3E}">
          <x14:id>{DF766E29-465B-491E-9180-2E3EDD8B4672}</x14:id>
        </ext>
      </extLst>
    </cfRule>
  </conditionalFormatting>
  <conditionalFormatting sqref="AE13:AE14">
    <cfRule type="cellIs" priority="282" operator="lessThanOrEqual">
      <formula>#REF!</formula>
    </cfRule>
  </conditionalFormatting>
  <conditionalFormatting sqref="AH10">
    <cfRule type="dataBar" priority="10">
      <dataBar>
        <cfvo type="min"/>
        <cfvo type="max"/>
        <color rgb="FF638EC6"/>
      </dataBar>
      <extLst>
        <ext xmlns:x14="http://schemas.microsoft.com/office/spreadsheetml/2009/9/main" uri="{B025F937-C7B1-47D3-B67F-A62EFF666E3E}">
          <x14:id>{53CBCFBF-E252-47DA-A55F-D808B6A4F91C}</x14:id>
        </ext>
      </extLst>
    </cfRule>
  </conditionalFormatting>
  <conditionalFormatting sqref="AH13:AH14">
    <cfRule type="cellIs" priority="280" operator="lessThanOrEqual">
      <formula>#REF!</formula>
    </cfRule>
  </conditionalFormatting>
  <conditionalFormatting sqref="AL9:AL12">
    <cfRule type="dataBar" priority="418">
      <dataBar>
        <cfvo type="min"/>
        <cfvo type="max"/>
        <color rgb="FF638EC6"/>
      </dataBar>
      <extLst>
        <ext xmlns:x14="http://schemas.microsoft.com/office/spreadsheetml/2009/9/main" uri="{B025F937-C7B1-47D3-B67F-A62EFF666E3E}">
          <x14:id>{5EFC060C-AB4A-4600-A1E0-A8A314617990}</x14:id>
        </ext>
      </extLst>
    </cfRule>
  </conditionalFormatting>
  <conditionalFormatting sqref="AL13:AL14">
    <cfRule type="dataBar" priority="307">
      <dataBar>
        <cfvo type="min"/>
        <cfvo type="max"/>
        <color rgb="FF638EC6"/>
      </dataBar>
      <extLst>
        <ext xmlns:x14="http://schemas.microsoft.com/office/spreadsheetml/2009/9/main" uri="{B025F937-C7B1-47D3-B67F-A62EFF666E3E}">
          <x14:id>{73DF1770-1770-4A4F-8331-EE6AEA94D62A}</x14:id>
        </ext>
      </extLst>
    </cfRule>
  </conditionalFormatting>
  <conditionalFormatting sqref="AM2">
    <cfRule type="dataBar" priority="300">
      <dataBar>
        <cfvo type="min"/>
        <cfvo type="max"/>
        <color rgb="FF638EC6"/>
      </dataBar>
      <extLst>
        <ext xmlns:x14="http://schemas.microsoft.com/office/spreadsheetml/2009/9/main" uri="{B025F937-C7B1-47D3-B67F-A62EFF666E3E}">
          <x14:id>{B45C1F3C-C9DE-4F93-98CF-ADA96CEB63FD}</x14:id>
        </ext>
      </extLst>
    </cfRule>
  </conditionalFormatting>
  <conditionalFormatting sqref="AR10">
    <cfRule type="dataBar" priority="4">
      <dataBar>
        <cfvo type="min"/>
        <cfvo type="max"/>
        <color rgb="FF638EC6"/>
      </dataBar>
      <extLst>
        <ext xmlns:x14="http://schemas.microsoft.com/office/spreadsheetml/2009/9/main" uri="{B025F937-C7B1-47D3-B67F-A62EFF666E3E}">
          <x14:id>{7658E147-9FAF-419A-B768-F27D26D94933}</x14:id>
        </ext>
      </extLst>
    </cfRule>
  </conditionalFormatting>
  <conditionalFormatting sqref="AS10">
    <cfRule type="dataBar" priority="3">
      <dataBar>
        <cfvo type="min"/>
        <cfvo type="max"/>
        <color rgb="FF638EC6"/>
      </dataBar>
      <extLst>
        <ext xmlns:x14="http://schemas.microsoft.com/office/spreadsheetml/2009/9/main" uri="{B025F937-C7B1-47D3-B67F-A62EFF666E3E}">
          <x14:id>{34F7CE35-054F-450E-805D-72BC45978958}</x14:id>
        </ext>
      </extLst>
    </cfRule>
  </conditionalFormatting>
  <conditionalFormatting sqref="AU10">
    <cfRule type="dataBar" priority="2">
      <dataBar>
        <cfvo type="min"/>
        <cfvo type="max"/>
        <color rgb="FF638EC6"/>
      </dataBar>
      <extLst>
        <ext xmlns:x14="http://schemas.microsoft.com/office/spreadsheetml/2009/9/main" uri="{B025F937-C7B1-47D3-B67F-A62EFF666E3E}">
          <x14:id>{21368AF9-EBD2-4A16-9306-62869DEB507A}</x14:id>
        </ext>
      </extLst>
    </cfRule>
  </conditionalFormatting>
  <conditionalFormatting sqref="AV10">
    <cfRule type="dataBar" priority="1">
      <dataBar>
        <cfvo type="min"/>
        <cfvo type="max"/>
        <color rgb="FF638EC6"/>
      </dataBar>
      <extLst>
        <ext xmlns:x14="http://schemas.microsoft.com/office/spreadsheetml/2009/9/main" uri="{B025F937-C7B1-47D3-B67F-A62EFF666E3E}">
          <x14:id>{0D70596F-A788-413E-ACA6-E6F56B2F4373}</x14:id>
        </ext>
      </extLst>
    </cfRule>
  </conditionalFormatting>
  <conditionalFormatting sqref="AX1:AX9 AX11:AX1048576">
    <cfRule type="cellIs" dxfId="75" priority="209" operator="lessThan">
      <formula>0</formula>
    </cfRule>
  </conditionalFormatting>
  <conditionalFormatting sqref="AY8:AZ9 AY10:AY11 AY12:AZ12">
    <cfRule type="cellIs" dxfId="74" priority="168" operator="lessThan">
      <formula>0</formula>
    </cfRule>
  </conditionalFormatting>
  <dataValidations count="6">
    <dataValidation allowBlank="1" showInputMessage="1" showErrorMessage="1" sqref="AJ1 AI7:AJ7 D10 G10 H10 I10 O10 P10 Q10 T10 W10 Z10 AC10 AF10 AK10 AN10 AP10 AQ10 AT10 AW10 AX10 D11 G11 H11 I11 L11 O11 P11 Q11 S11 T11 V11 W11 Y11 Z11 AB11 AC11 AE11 AF11 AH11 AK11 AN11 AP11 AQ11 AT11:AV11 AW11 AX11 D12 L12 O12 R12 S12:AD12 AE12:AH12 AJ12 AN12 AP12 AQ12 AT12:AX12 D13 L13 O13 Q13:AH13 AJ13 AN13 AP13:AQ13 AT13:AV13 AW13:AX13 A14:AV14 AW14:AX14 AY14:XFD14 D1:D9 L1:L5 L7:L9 O1:O9 P3:P6 AI1:AI4 AP3:AP6 AQ1:AQ2 AQ7:AQ9 Q1:AH9 A15:AV1048576 AW15:AX1048576 AY15:XFD1048576" xr:uid="{00000000-0002-0000-0000-000000000000}"/>
    <dataValidation type="list" allowBlank="1" showInputMessage="1" showErrorMessage="1" sqref="AO11 AR11 AO12 AR12 AO13 AR13" xr:uid="{00000000-0002-0000-0000-000001000000}">
      <formula1>"☑"</formula1>
    </dataValidation>
    <dataValidation type="list" allowBlank="1" showInputMessage="1" showErrorMessage="1" sqref="AS11 AS12 AS13" xr:uid="{00000000-0002-0000-0000-000002000000}">
      <formula1>"预付款,进度款,提货款,到货款,调试款,验收款,质保金"</formula1>
    </dataValidation>
    <dataValidation type="list" allowBlank="1" showErrorMessage="1" errorTitle="错误提示" error="请输入下拉列表中的一个值" sqref="P12 P13" xr:uid="{00000000-0002-0000-0000-000003000000}">
      <formula1>"图纸下达,预算下达,采购合同完成,制造完成,成品检验完成,发运完成"</formula1>
    </dataValidation>
    <dataValidation type="list" allowBlank="1" showInputMessage="1" showErrorMessage="1" sqref="AI12 AI13" xr:uid="{00000000-0002-0000-0000-000004000000}">
      <formula1>"0,1,2,3"</formula1>
    </dataValidation>
    <dataValidation type="list" allowBlank="1" showInputMessage="1" showErrorMessage="1" sqref="K13" xr:uid="{00000000-0002-0000-0000-000005000000}">
      <formula1>"重庆,北京"</formula1>
    </dataValidation>
  </dataValidations>
  <hyperlinks>
    <hyperlink ref="H3" location="'订单管理台账-C类'!AO:AO" display="=辅助列!$C$18" xr:uid="{00000000-0004-0000-0000-000000000000}"/>
    <hyperlink ref="H4:H6" location="'订单管理台账-C类'!AI:AI" display="=辅助列!$C$16" xr:uid="{00000000-0004-0000-0000-000001000000}"/>
    <hyperlink ref="J6:K6" location="'订单管理台账-C类'!AL:AL" display="=辅助列!$B$18" xr:uid="{00000000-0004-0000-0000-000002000000}"/>
    <hyperlink ref="R12" r:id="rId1" xr:uid="{00000000-0004-0000-0000-000003000000}"/>
    <hyperlink ref="AN12" r:id="rId2" display="https://bi.cisdi.com.cn/webroot/decision?bi_auth_token=eyJ0eXAiOiJKV1QiLCJhbGciOiJIUzI1NiJ9.eyJzdWIiOiJXMDgwMTMiLCJpc3MiOiJDSVNESS1CSSIsInRoaXJkVXJsIjpbIicnIl0sImV4cCI6MTcxODYwNzk0MSwiaWF0IjoxNzE4NTg5OTQxLCJqdGkiOiJhMDYzOTk3MC0wMzE4LTQ0YmItOGM2NS0yOTg4NjE2MzkzMzQifQ.Igiz-7gzMewCww-kahxC6CZkg7Yogs2Kwj6iOb4C3as" xr:uid="{00000000-0004-0000-0000-000004000000}"/>
  </hyperlinks>
  <pageMargins left="0.75" right="0.75" top="1" bottom="1" header="0.5" footer="0.5"/>
  <pageSetup paperSize="9" orientation="portrait"/>
  <drawing r:id="rId3"/>
  <legacyDrawing r:id="rId4"/>
  <controls>
    <mc:AlternateContent xmlns:mc="http://schemas.openxmlformats.org/markup-compatibility/2006">
      <mc:Choice Requires="x14">
        <control shapeId="1034" r:id="rId5" name="HTMLHidden1">
          <controlPr defaultSize="0" altText="" r:id="rId6">
            <anchor moveWithCells="1">
              <from>
                <xdr:col>5</xdr:col>
                <xdr:colOff>838200</xdr:colOff>
                <xdr:row>11</xdr:row>
                <xdr:rowOff>742950</xdr:rowOff>
              </from>
              <to>
                <xdr:col>6</xdr:col>
                <xdr:colOff>381000</xdr:colOff>
                <xdr:row>12</xdr:row>
                <xdr:rowOff>38100</xdr:rowOff>
              </to>
            </anchor>
          </controlPr>
        </control>
      </mc:Choice>
      <mc:Fallback>
        <control shapeId="1034" r:id="rId5" name="HTMLHidden1"/>
      </mc:Fallback>
    </mc:AlternateContent>
    <mc:AlternateContent xmlns:mc="http://schemas.openxmlformats.org/markup-compatibility/2006">
      <mc:Choice Requires="x14">
        <control shapeId="1035" r:id="rId7" name="HTMLHidden2">
          <controlPr defaultSize="0" altText="" r:id="rId6">
            <anchor moveWithCells="1">
              <from>
                <xdr:col>7</xdr:col>
                <xdr:colOff>895350</xdr:colOff>
                <xdr:row>11</xdr:row>
                <xdr:rowOff>742950</xdr:rowOff>
              </from>
              <to>
                <xdr:col>8</xdr:col>
                <xdr:colOff>361950</xdr:colOff>
                <xdr:row>12</xdr:row>
                <xdr:rowOff>38100</xdr:rowOff>
              </to>
            </anchor>
          </controlPr>
        </control>
      </mc:Choice>
      <mc:Fallback>
        <control shapeId="1035" r:id="rId7" name="HTMLHidden2"/>
      </mc:Fallback>
    </mc:AlternateContent>
    <mc:AlternateContent xmlns:mc="http://schemas.openxmlformats.org/markup-compatibility/2006">
      <mc:Choice Requires="x14">
        <control shapeId="1066" r:id="rId8" name="HTMLHidden3">
          <controlPr defaultSize="0" altText="" r:id="rId6">
            <anchor moveWithCells="1">
              <from>
                <xdr:col>2</xdr:col>
                <xdr:colOff>828675</xdr:colOff>
                <xdr:row>11</xdr:row>
                <xdr:rowOff>742950</xdr:rowOff>
              </from>
              <to>
                <xdr:col>3</xdr:col>
                <xdr:colOff>428625</xdr:colOff>
                <xdr:row>12</xdr:row>
                <xdr:rowOff>38100</xdr:rowOff>
              </to>
            </anchor>
          </controlPr>
        </control>
      </mc:Choice>
      <mc:Fallback>
        <control shapeId="1066" r:id="rId8" name="HTMLHidden3"/>
      </mc:Fallback>
    </mc:AlternateContent>
  </controls>
  <extLst>
    <ext xmlns:x14="http://schemas.microsoft.com/office/spreadsheetml/2009/9/main" uri="{78C0D931-6437-407d-A8EE-F0AAD7539E65}">
      <x14:conditionalFormattings>
        <x14:conditionalFormatting xmlns:xm="http://schemas.microsoft.com/office/excel/2006/main">
          <x14:cfRule type="dataBar" id="{B695BF31-7A01-4280-B1B7-305CBD0A1047}">
            <x14:dataBar minLength="0" maxLength="100" border="1" negativeBarBorderColorSameAsPositive="0">
              <x14:cfvo type="autoMin"/>
              <x14:cfvo type="autoMax"/>
              <x14:borderColor rgb="FF638EC6"/>
              <x14:negativeFillColor rgb="FFFF0000"/>
              <x14:negativeBorderColor rgb="FFFF0000"/>
              <x14:axisColor rgb="FF000000"/>
            </x14:dataBar>
          </x14:cfRule>
          <xm:sqref>A8</xm:sqref>
        </x14:conditionalFormatting>
        <x14:conditionalFormatting xmlns:xm="http://schemas.microsoft.com/office/excel/2006/main">
          <x14:cfRule type="dataBar" id="{757A4DFE-2048-4F56-B430-2C4F89F93757}">
            <x14:dataBar minLength="0" maxLength="100" border="1" negativeBarBorderColorSameAsPositive="0">
              <x14:cfvo type="autoMin"/>
              <x14:cfvo type="autoMax"/>
              <x14:borderColor rgb="FF638EC6"/>
              <x14:negativeFillColor rgb="FFFF0000"/>
              <x14:negativeBorderColor rgb="FFFF0000"/>
              <x14:axisColor rgb="FF000000"/>
            </x14:dataBar>
          </x14:cfRule>
          <xm:sqref>M3:M6 AL1:AL2 AL7:AL8</xm:sqref>
        </x14:conditionalFormatting>
        <x14:conditionalFormatting xmlns:xm="http://schemas.microsoft.com/office/excel/2006/main">
          <x14:cfRule type="dataBar" id="{A0325E51-9601-44B4-8E95-F0A78C470549}">
            <x14:dataBar minLength="0" maxLength="100" border="1" negativeBarBorderColorSameAsPositive="0">
              <x14:cfvo type="autoMin"/>
              <x14:cfvo type="autoMax"/>
              <x14:borderColor rgb="FF638EC6"/>
              <x14:negativeFillColor rgb="FFFF0000"/>
              <x14:negativeBorderColor rgb="FFFF0000"/>
              <x14:axisColor rgb="FF000000"/>
            </x14:dataBar>
          </x14:cfRule>
          <xm:sqref>S10</xm:sqref>
        </x14:conditionalFormatting>
        <x14:conditionalFormatting xmlns:xm="http://schemas.microsoft.com/office/excel/2006/main">
          <x14:cfRule type="dataBar" id="{408EEDC9-D3F7-4D14-BAE8-2EC1A3204819}">
            <x14:dataBar minLength="0" maxLength="100" border="1" negativeBarBorderColorSameAsPositive="0">
              <x14:cfvo type="autoMin"/>
              <x14:cfvo type="autoMax"/>
              <x14:borderColor rgb="FF638EC6"/>
              <x14:negativeFillColor rgb="FFFF0000"/>
              <x14:negativeBorderColor rgb="FFFF0000"/>
              <x14:axisColor rgb="FF000000"/>
            </x14:dataBar>
          </x14:cfRule>
          <xm:sqref>V10</xm:sqref>
        </x14:conditionalFormatting>
        <x14:conditionalFormatting xmlns:xm="http://schemas.microsoft.com/office/excel/2006/main">
          <x14:cfRule type="dataBar" id="{5729C65C-9E6D-4DA6-A50B-B54C448BA95F}">
            <x14:dataBar minLength="0" maxLength="100" border="1" negativeBarBorderColorSameAsPositive="0">
              <x14:cfvo type="autoMin"/>
              <x14:cfvo type="autoMax"/>
              <x14:borderColor rgb="FF638EC6"/>
              <x14:negativeFillColor rgb="FFFF0000"/>
              <x14:negativeBorderColor rgb="FFFF0000"/>
              <x14:axisColor rgb="FF000000"/>
            </x14:dataBar>
          </x14:cfRule>
          <xm:sqref>Y10</xm:sqref>
        </x14:conditionalFormatting>
        <x14:conditionalFormatting xmlns:xm="http://schemas.microsoft.com/office/excel/2006/main">
          <x14:cfRule type="dataBar" id="{579DC132-17C5-482D-87D5-23A7B79BD8FC}">
            <x14:dataBar minLength="0" maxLength="100" border="1" negativeBarBorderColorSameAsPositive="0">
              <x14:cfvo type="autoMin"/>
              <x14:cfvo type="autoMax"/>
              <x14:borderColor rgb="FF638EC6"/>
              <x14:negativeFillColor rgb="FFFF0000"/>
              <x14:negativeBorderColor rgb="FFFF0000"/>
              <x14:axisColor rgb="FF000000"/>
            </x14:dataBar>
          </x14:cfRule>
          <xm:sqref>AB10</xm:sqref>
        </x14:conditionalFormatting>
        <x14:conditionalFormatting xmlns:xm="http://schemas.microsoft.com/office/excel/2006/main">
          <x14:cfRule type="dataBar" id="{DF766E29-465B-491E-9180-2E3EDD8B4672}">
            <x14:dataBar minLength="0" maxLength="100" border="1" negativeBarBorderColorSameAsPositive="0">
              <x14:cfvo type="autoMin"/>
              <x14:cfvo type="autoMax"/>
              <x14:borderColor rgb="FF638EC6"/>
              <x14:negativeFillColor rgb="FFFF0000"/>
              <x14:negativeBorderColor rgb="FFFF0000"/>
              <x14:axisColor rgb="FF000000"/>
            </x14:dataBar>
          </x14:cfRule>
          <xm:sqref>AE10</xm:sqref>
        </x14:conditionalFormatting>
        <x14:conditionalFormatting xmlns:xm="http://schemas.microsoft.com/office/excel/2006/main">
          <x14:cfRule type="dataBar" id="{53CBCFBF-E252-47DA-A55F-D808B6A4F91C}">
            <x14:dataBar minLength="0" maxLength="100" border="1" negativeBarBorderColorSameAsPositive="0">
              <x14:cfvo type="autoMin"/>
              <x14:cfvo type="autoMax"/>
              <x14:borderColor rgb="FF638EC6"/>
              <x14:negativeFillColor rgb="FFFF0000"/>
              <x14:negativeBorderColor rgb="FFFF0000"/>
              <x14:axisColor rgb="FF000000"/>
            </x14:dataBar>
          </x14:cfRule>
          <xm:sqref>AH10</xm:sqref>
        </x14:conditionalFormatting>
        <x14:conditionalFormatting xmlns:xm="http://schemas.microsoft.com/office/excel/2006/main">
          <x14:cfRule type="dataBar" id="{5EFC060C-AB4A-4600-A1E0-A8A314617990}">
            <x14:dataBar minLength="0" maxLength="100" border="1" negativeBarBorderColorSameAsPositive="0">
              <x14:cfvo type="autoMin"/>
              <x14:cfvo type="autoMax"/>
              <x14:borderColor rgb="FF638EC6"/>
              <x14:negativeFillColor rgb="FFFF0000"/>
              <x14:negativeBorderColor rgb="FFFF0000"/>
              <x14:axisColor rgb="FF000000"/>
            </x14:dataBar>
          </x14:cfRule>
          <xm:sqref>AL9:AL12</xm:sqref>
        </x14:conditionalFormatting>
        <x14:conditionalFormatting xmlns:xm="http://schemas.microsoft.com/office/excel/2006/main">
          <x14:cfRule type="dataBar" id="{73DF1770-1770-4A4F-8331-EE6AEA94D62A}">
            <x14:dataBar minLength="0" maxLength="100" border="1" negativeBarBorderColorSameAsPositive="0">
              <x14:cfvo type="autoMin"/>
              <x14:cfvo type="autoMax"/>
              <x14:borderColor rgb="FF638EC6"/>
              <x14:negativeFillColor rgb="FFFF0000"/>
              <x14:negativeBorderColor rgb="FFFF0000"/>
              <x14:axisColor rgb="FF000000"/>
            </x14:dataBar>
          </x14:cfRule>
          <xm:sqref>AL13:AL14</xm:sqref>
        </x14:conditionalFormatting>
        <x14:conditionalFormatting xmlns:xm="http://schemas.microsoft.com/office/excel/2006/main">
          <x14:cfRule type="dataBar" id="{B45C1F3C-C9DE-4F93-98CF-ADA96CEB63FD}">
            <x14:dataBar minLength="0" maxLength="100" border="1" negativeBarBorderColorSameAsPositive="0">
              <x14:cfvo type="autoMin"/>
              <x14:cfvo type="autoMax"/>
              <x14:borderColor rgb="FF638EC6"/>
              <x14:negativeFillColor rgb="FFFF0000"/>
              <x14:negativeBorderColor rgb="FFFF0000"/>
              <x14:axisColor rgb="FF000000"/>
            </x14:dataBar>
          </x14:cfRule>
          <xm:sqref>AM2</xm:sqref>
        </x14:conditionalFormatting>
        <x14:conditionalFormatting xmlns:xm="http://schemas.microsoft.com/office/excel/2006/main">
          <x14:cfRule type="dataBar" id="{7658E147-9FAF-419A-B768-F27D26D94933}">
            <x14:dataBar minLength="0" maxLength="100" border="1" negativeBarBorderColorSameAsPositive="0">
              <x14:cfvo type="autoMin"/>
              <x14:cfvo type="autoMax"/>
              <x14:borderColor rgb="FF638EC6"/>
              <x14:negativeFillColor rgb="FFFF0000"/>
              <x14:negativeBorderColor rgb="FFFF0000"/>
              <x14:axisColor rgb="FF000000"/>
            </x14:dataBar>
          </x14:cfRule>
          <xm:sqref>AR10</xm:sqref>
        </x14:conditionalFormatting>
        <x14:conditionalFormatting xmlns:xm="http://schemas.microsoft.com/office/excel/2006/main">
          <x14:cfRule type="dataBar" id="{34F7CE35-054F-450E-805D-72BC45978958}">
            <x14:dataBar minLength="0" maxLength="100" border="1" negativeBarBorderColorSameAsPositive="0">
              <x14:cfvo type="autoMin"/>
              <x14:cfvo type="autoMax"/>
              <x14:borderColor rgb="FF638EC6"/>
              <x14:negativeFillColor rgb="FFFF0000"/>
              <x14:negativeBorderColor rgb="FFFF0000"/>
              <x14:axisColor rgb="FF000000"/>
            </x14:dataBar>
          </x14:cfRule>
          <xm:sqref>AS10</xm:sqref>
        </x14:conditionalFormatting>
        <x14:conditionalFormatting xmlns:xm="http://schemas.microsoft.com/office/excel/2006/main">
          <x14:cfRule type="dataBar" id="{21368AF9-EBD2-4A16-9306-62869DEB507A}">
            <x14:dataBar minLength="0" maxLength="100" border="1" negativeBarBorderColorSameAsPositive="0">
              <x14:cfvo type="autoMin"/>
              <x14:cfvo type="autoMax"/>
              <x14:borderColor rgb="FF638EC6"/>
              <x14:negativeFillColor rgb="FFFF0000"/>
              <x14:negativeBorderColor rgb="FFFF0000"/>
              <x14:axisColor rgb="FF000000"/>
            </x14:dataBar>
          </x14:cfRule>
          <xm:sqref>AU10</xm:sqref>
        </x14:conditionalFormatting>
        <x14:conditionalFormatting xmlns:xm="http://schemas.microsoft.com/office/excel/2006/main">
          <x14:cfRule type="dataBar" id="{0D70596F-A788-413E-ACA6-E6F56B2F4373}">
            <x14:dataBar minLength="0" maxLength="100" border="1" negativeBarBorderColorSameAsPositive="0">
              <x14:cfvo type="autoMin"/>
              <x14:cfvo type="autoMax"/>
              <x14:borderColor rgb="FF638EC6"/>
              <x14:negativeFillColor rgb="FFFF0000"/>
              <x14:negativeBorderColor rgb="FFFF0000"/>
              <x14:axisColor rgb="FF000000"/>
            </x14:dataBar>
          </x14:cfRule>
          <xm:sqref>AV10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XEN18"/>
  <sheetViews>
    <sheetView showGridLines="0" topLeftCell="H155" workbookViewId="0">
      <selection activeCell="H155" sqref="H155"/>
    </sheetView>
  </sheetViews>
  <sheetFormatPr defaultColWidth="8.875" defaultRowHeight="24.95" customHeight="1"/>
  <cols>
    <col min="1" max="1" width="1.5" style="143" customWidth="1"/>
    <col min="2" max="2" width="14.125" style="143" customWidth="1"/>
    <col min="3" max="3" width="11.875" style="143" customWidth="1"/>
    <col min="4" max="5" width="11.625" style="143" customWidth="1"/>
    <col min="6" max="6" width="2.875" style="143" customWidth="1"/>
    <col min="7" max="7" width="14" style="143" customWidth="1"/>
    <col min="8" max="8" width="14.25" style="143" customWidth="1"/>
    <col min="9" max="9" width="12.5" style="143" customWidth="1"/>
    <col min="10" max="10" width="16.375" style="143" customWidth="1"/>
    <col min="11" max="11" width="12.25" style="143" customWidth="1"/>
    <col min="12" max="12" width="3.125" style="143" customWidth="1"/>
    <col min="13" max="13" width="14.875" style="144" customWidth="1"/>
    <col min="14" max="20" width="5.625" style="144" customWidth="1"/>
    <col min="21" max="21" width="6.5" style="143" customWidth="1"/>
    <col min="22" max="27" width="5.625" style="144" customWidth="1"/>
    <col min="28" max="28" width="8.875" style="143"/>
    <col min="29" max="29" width="15.125" style="143" customWidth="1"/>
    <col min="30" max="43" width="5.625" style="143" customWidth="1"/>
    <col min="44" max="16368" width="8.875" style="143"/>
  </cols>
  <sheetData>
    <row r="1" spans="2:43" ht="12" customHeight="1"/>
    <row r="2" spans="2:43" ht="24.95" customHeight="1">
      <c r="B2" s="360"/>
      <c r="C2" s="360"/>
      <c r="D2" s="360"/>
      <c r="J2" s="143" t="s">
        <v>95</v>
      </c>
    </row>
    <row r="3" spans="2:43" ht="24.95" customHeight="1">
      <c r="B3" s="145" t="s">
        <v>96</v>
      </c>
      <c r="C3" s="145" t="s">
        <v>97</v>
      </c>
      <c r="D3" s="146"/>
      <c r="E3" s="146"/>
      <c r="F3" s="146"/>
      <c r="G3" s="145" t="s">
        <v>47</v>
      </c>
      <c r="H3" s="145" t="s">
        <v>97</v>
      </c>
      <c r="I3" s="145" t="s">
        <v>98</v>
      </c>
      <c r="J3" s="168" t="s">
        <v>99</v>
      </c>
      <c r="M3" s="361" t="s">
        <v>100</v>
      </c>
      <c r="N3" s="362"/>
      <c r="O3" s="362"/>
      <c r="P3" s="362"/>
      <c r="Q3" s="362"/>
      <c r="R3" s="362"/>
      <c r="S3" s="362"/>
      <c r="T3" s="362"/>
      <c r="U3" s="362"/>
      <c r="V3" s="362"/>
      <c r="W3" s="362"/>
      <c r="X3" s="362"/>
      <c r="Y3" s="362"/>
      <c r="Z3" s="362"/>
      <c r="AA3" s="363"/>
      <c r="AC3" s="361" t="s">
        <v>100</v>
      </c>
      <c r="AD3" s="362"/>
      <c r="AE3" s="362"/>
      <c r="AF3" s="362"/>
      <c r="AG3" s="362"/>
      <c r="AH3" s="362"/>
      <c r="AI3" s="362"/>
      <c r="AJ3" s="362"/>
      <c r="AK3" s="362"/>
      <c r="AL3" s="362"/>
      <c r="AM3" s="362"/>
      <c r="AN3" s="362"/>
      <c r="AO3" s="362"/>
      <c r="AP3" s="362"/>
      <c r="AQ3" s="363"/>
    </row>
    <row r="4" spans="2:43" ht="24.95" customHeight="1">
      <c r="B4" s="147" t="s">
        <v>9</v>
      </c>
      <c r="C4" s="148">
        <f>COUNTIF('订单管理台账-C类'!P:P,B4)</f>
        <v>0</v>
      </c>
      <c r="G4" s="147" t="s">
        <v>101</v>
      </c>
      <c r="H4" s="148">
        <f>COUNTIF('订单管理台账-C类'!AS:AS,G4)</f>
        <v>0</v>
      </c>
      <c r="I4" s="169">
        <f>SUMIFS('订单管理台账-C类'!AV:AV,'订单管理台账-C类'!AS:AS,G4)</f>
        <v>0</v>
      </c>
      <c r="J4" s="170">
        <f>I4/J13</f>
        <v>0</v>
      </c>
      <c r="M4" s="171" t="s">
        <v>102</v>
      </c>
      <c r="N4" s="364" t="s">
        <v>103</v>
      </c>
      <c r="O4" s="365"/>
      <c r="P4" s="365"/>
      <c r="Q4" s="365"/>
      <c r="R4" s="365"/>
      <c r="S4" s="365"/>
      <c r="T4" s="366"/>
      <c r="U4" s="367" t="s">
        <v>33</v>
      </c>
      <c r="V4" s="368"/>
      <c r="W4" s="368"/>
      <c r="X4" s="368"/>
      <c r="Y4" s="368"/>
      <c r="Z4" s="368"/>
      <c r="AA4" s="369"/>
      <c r="AC4" s="171" t="s">
        <v>102</v>
      </c>
      <c r="AD4" s="364" t="s">
        <v>103</v>
      </c>
      <c r="AE4" s="365"/>
      <c r="AF4" s="365"/>
      <c r="AG4" s="365"/>
      <c r="AH4" s="365"/>
      <c r="AI4" s="365"/>
      <c r="AJ4" s="366"/>
      <c r="AK4" s="367" t="s">
        <v>33</v>
      </c>
      <c r="AL4" s="368"/>
      <c r="AM4" s="368"/>
      <c r="AN4" s="368"/>
      <c r="AO4" s="368"/>
      <c r="AP4" s="368"/>
      <c r="AQ4" s="369"/>
    </row>
    <row r="5" spans="2:43" ht="24.95" customHeight="1">
      <c r="B5" s="149" t="s">
        <v>10</v>
      </c>
      <c r="C5" s="148">
        <f>COUNTIF('订单管理台账-C类'!P:P,B5)</f>
        <v>0</v>
      </c>
      <c r="G5" s="149" t="s">
        <v>104</v>
      </c>
      <c r="H5" s="148">
        <f>COUNTIF('订单管理台账-C类'!AS:AS,G5)</f>
        <v>0</v>
      </c>
      <c r="I5" s="169">
        <f>SUMIFS('订单管理台账-C类'!AV:AV,'订单管理台账-C类'!AS:AS,G5)</f>
        <v>0</v>
      </c>
      <c r="J5" s="170">
        <f>I5/J13</f>
        <v>0</v>
      </c>
      <c r="M5" s="154" t="s">
        <v>105</v>
      </c>
      <c r="N5" s="172" t="s">
        <v>106</v>
      </c>
      <c r="O5" s="173" t="s">
        <v>107</v>
      </c>
      <c r="P5" s="173" t="s">
        <v>108</v>
      </c>
      <c r="Q5" s="173" t="s">
        <v>109</v>
      </c>
      <c r="R5" s="173" t="s">
        <v>110</v>
      </c>
      <c r="S5" s="173" t="s">
        <v>111</v>
      </c>
      <c r="T5" s="173" t="s">
        <v>112</v>
      </c>
      <c r="U5" s="182" t="s">
        <v>106</v>
      </c>
      <c r="V5" s="183" t="s">
        <v>107</v>
      </c>
      <c r="W5" s="183" t="s">
        <v>108</v>
      </c>
      <c r="X5" s="183" t="s">
        <v>109</v>
      </c>
      <c r="Y5" s="183" t="s">
        <v>110</v>
      </c>
      <c r="Z5" s="183" t="s">
        <v>111</v>
      </c>
      <c r="AA5" s="183" t="s">
        <v>112</v>
      </c>
      <c r="AB5" s="144"/>
      <c r="AC5" s="154" t="s">
        <v>105</v>
      </c>
      <c r="AD5" s="172" t="s">
        <v>106</v>
      </c>
      <c r="AE5" s="173" t="s">
        <v>107</v>
      </c>
      <c r="AF5" s="173" t="s">
        <v>108</v>
      </c>
      <c r="AG5" s="173" t="s">
        <v>109</v>
      </c>
      <c r="AH5" s="173" t="s">
        <v>110</v>
      </c>
      <c r="AI5" s="173" t="s">
        <v>111</v>
      </c>
      <c r="AJ5" s="173" t="s">
        <v>112</v>
      </c>
      <c r="AK5" s="182" t="s">
        <v>106</v>
      </c>
      <c r="AL5" s="183" t="s">
        <v>107</v>
      </c>
      <c r="AM5" s="183" t="s">
        <v>108</v>
      </c>
      <c r="AN5" s="183" t="s">
        <v>109</v>
      </c>
      <c r="AO5" s="183" t="s">
        <v>110</v>
      </c>
      <c r="AP5" s="183" t="s">
        <v>111</v>
      </c>
      <c r="AQ5" s="183" t="s">
        <v>112</v>
      </c>
    </row>
    <row r="6" spans="2:43" ht="24.95" customHeight="1">
      <c r="B6" s="150" t="s">
        <v>11</v>
      </c>
      <c r="C6" s="148">
        <f>COUNTIF('订单管理台账-C类'!P:P,B6)</f>
        <v>0</v>
      </c>
      <c r="G6" s="147" t="s">
        <v>113</v>
      </c>
      <c r="H6" s="148">
        <f>COUNTIF('订单管理台账-C类'!AS:AS,G6)</f>
        <v>0</v>
      </c>
      <c r="I6" s="169">
        <f>SUMIFS('订单管理台账-C类'!AV:AV,'订单管理台账-C类'!AS:AS,G6)</f>
        <v>0</v>
      </c>
      <c r="J6" s="170">
        <f>I6/J13</f>
        <v>0</v>
      </c>
      <c r="M6" s="174">
        <v>45292</v>
      </c>
      <c r="N6" s="175">
        <f>SUM(O6:T6)</f>
        <v>0</v>
      </c>
      <c r="O6" s="176">
        <f>COUNTIFS('订单管理台账-C类'!Q:Q,"&gt;=2024/1/1",'订单管理台账-C类'!Q:Q,"&lt;=2024/1/31")</f>
        <v>0</v>
      </c>
      <c r="P6" s="176">
        <f>COUNTIFS('订单管理台账-C类'!T:T,"&gt;=2024/1/1",'订单管理台账-C类'!T:T,"&lt;=2024/1/31")</f>
        <v>0</v>
      </c>
      <c r="Q6" s="176">
        <f>COUNTIFS('订单管理台账-C类'!W:W,"&gt;=2024/1/1",'订单管理台账-C类'!W:W,"&lt;=2024/1/31")</f>
        <v>0</v>
      </c>
      <c r="R6" s="176">
        <f>COUNTIFS('订单管理台账-C类'!Z:Z,"&gt;=2024/1/1",'订单管理台账-C类'!Z:Z,"&lt;=2024/1/31")</f>
        <v>0</v>
      </c>
      <c r="S6" s="176">
        <f>COUNTIFS('订单管理台账-C类'!AC:AC,"&gt;=2024/1/1",'订单管理台账-C类'!AC:AC,"&lt;=2024/1/31")</f>
        <v>0</v>
      </c>
      <c r="T6" s="176">
        <f>COUNTIFS('订单管理台账-C类'!AF:AF,"&gt;=2024/1/1",'订单管理台账-C类'!AF:AF,"&lt;=2024/1/31")</f>
        <v>0</v>
      </c>
      <c r="U6" s="184">
        <f>SUM(V6:AA6)</f>
        <v>0</v>
      </c>
      <c r="V6" s="185">
        <f>COUNTIFS('订单管理台账-C类'!Q:Q,"&gt;=2024/1/1",'订单管理台账-C类'!Q:Q,"&lt;=2024/1/31",'订单管理台账-C类'!S:S,"是")</f>
        <v>0</v>
      </c>
      <c r="W6" s="185">
        <f>COUNTIFS('订单管理台账-C类'!T:T,"&gt;=2024/1/1",'订单管理台账-C类'!T:T,"&lt;=2024/1/31",'订单管理台账-C类'!V:V,"是")</f>
        <v>0</v>
      </c>
      <c r="X6" s="185">
        <f>COUNTIFS('订单管理台账-C类'!W:W,"&gt;=2024/1/1",'订单管理台账-C类'!W:W,"&lt;=2024/1/31",'订单管理台账-C类'!Y:Y,"是")</f>
        <v>0</v>
      </c>
      <c r="Y6" s="185">
        <f>COUNTIFS('订单管理台账-C类'!Z:Z,"&gt;=2024/1/1",'订单管理台账-C类'!Z:Z,"&lt;=2024/1/31",'订单管理台账-C类'!AB:AB,"是")</f>
        <v>0</v>
      </c>
      <c r="Z6" s="185">
        <f>COUNTIFS('订单管理台账-C类'!AC:AC,"&gt;=2024/1/1",'订单管理台账-C类'!AC:AC,"&lt;=2024/1/31",'订单管理台账-C类'!AE:AE,"是")</f>
        <v>0</v>
      </c>
      <c r="AA6" s="185">
        <f>COUNTIFS('订单管理台账-C类'!AF:AF,"&gt;=2024/1/1",'订单管理台账-C类'!AF:AF,"&lt;=2024/1/31",'订单管理台账-C类'!AH:AH,"是")</f>
        <v>0</v>
      </c>
      <c r="AC6" s="174">
        <v>44927</v>
      </c>
      <c r="AD6" s="175">
        <f t="shared" ref="AD6:AD17" si="0">SUM(AE6:AJ6)</f>
        <v>0</v>
      </c>
      <c r="AE6" s="176">
        <f>COUNTIFS('订单管理台账-C类'!Q:Q,"&gt;=2023/1/1",'订单管理台账-C类'!Q:Q,"&lt;=2023/1/31")</f>
        <v>0</v>
      </c>
      <c r="AF6" s="176">
        <f>COUNTIFS('订单管理台账-C类'!T:T,"&gt;=2023/1/1",'订单管理台账-C类'!T:T,"&lt;=2023/1/31")</f>
        <v>0</v>
      </c>
      <c r="AG6" s="176">
        <f>COUNTIFS('订单管理台账-C类'!W:W,"&gt;=2023/1/1",'订单管理台账-C类'!W:W,"&lt;=2023/1/31")</f>
        <v>0</v>
      </c>
      <c r="AH6" s="176">
        <f>COUNTIFS('订单管理台账-C类'!Z:Z,"&gt;=2023/1/1",'订单管理台账-C类'!Z:Z,"&lt;=2023/1/31")</f>
        <v>0</v>
      </c>
      <c r="AI6" s="176">
        <f>COUNTIFS('订单管理台账-C类'!AC:AC,"&gt;=2023/1/1",'订单管理台账-C类'!AC:AC,"&lt;=2023/1/31")</f>
        <v>0</v>
      </c>
      <c r="AJ6" s="176">
        <f>COUNTIFS('订单管理台账-C类'!AF:AF,"&gt;=2023/1/1",'订单管理台账-C类'!AF:AF,"&lt;=2023/1/31")</f>
        <v>0</v>
      </c>
      <c r="AK6" s="184">
        <f t="shared" ref="AK6:AK17" si="1">SUM(AL6:AQ6)</f>
        <v>0</v>
      </c>
      <c r="AL6" s="185">
        <f>COUNTIFS('订单管理台账-C类'!Q:Q,"&gt;=2023/1/1",'订单管理台账-C类'!Q:Q,"&lt;=2023/1/31",'订单管理台账-C类'!S:S,"是")</f>
        <v>0</v>
      </c>
      <c r="AM6" s="185">
        <f>COUNTIFS('订单管理台账-C类'!T:T,"&gt;=2023/1/1",'订单管理台账-C类'!T:T,"&lt;=2023/1/31",'订单管理台账-C类'!V:V,"是")</f>
        <v>0</v>
      </c>
      <c r="AN6" s="185">
        <f>COUNTIFS('订单管理台账-C类'!W:W,"&gt;=2023/1/1",'订单管理台账-C类'!W:W,"&lt;=2023/1/31",'订单管理台账-C类'!Y:Y,"是")</f>
        <v>0</v>
      </c>
      <c r="AO6" s="185">
        <f>COUNTIFS('订单管理台账-C类'!Z:Z,"&gt;=2023/1/1",'订单管理台账-C类'!Z:Z,"&lt;=2023/1/31",'订单管理台账-C类'!AB:AB,"是")</f>
        <v>0</v>
      </c>
      <c r="AP6" s="185">
        <f>COUNTIFS('订单管理台账-C类'!AC:AC,"&gt;=2023/1/1",'订单管理台账-C类'!AC:AC,"&lt;=2023/1/31",'订单管理台账-C类'!AE:AE,"是")</f>
        <v>0</v>
      </c>
      <c r="AQ6" s="185">
        <f>COUNTIFS('订单管理台账-C类'!AF:AF,"&gt;=2023/1/1",'订单管理台账-C类'!AF:AF,"&lt;=2023/1/31",'订单管理台账-C类'!AH:AH,"是")</f>
        <v>0</v>
      </c>
    </row>
    <row r="7" spans="2:43" ht="24.95" customHeight="1">
      <c r="B7" s="149" t="s">
        <v>12</v>
      </c>
      <c r="C7" s="148">
        <f>COUNTIF('订单管理台账-C类'!P:P,B7)</f>
        <v>1</v>
      </c>
      <c r="G7" s="149" t="s">
        <v>92</v>
      </c>
      <c r="H7" s="148">
        <f>COUNTIF('订单管理台账-C类'!AS:AS,G7)</f>
        <v>1</v>
      </c>
      <c r="I7" s="169">
        <f>SUMIFS('订单管理台账-C类'!AV:AV,'订单管理台账-C类'!AS:AS,G7)</f>
        <v>33.5</v>
      </c>
      <c r="J7" s="170">
        <f>I7/J13</f>
        <v>1</v>
      </c>
      <c r="M7" s="174">
        <v>45323</v>
      </c>
      <c r="N7" s="175">
        <f t="shared" ref="N7:N17" si="2">SUM(O7:T7)</f>
        <v>0</v>
      </c>
      <c r="O7" s="176">
        <f>COUNTIFS('订单管理台账-C类'!Q:Q,"&gt;=2024/2/1",'订单管理台账-C类'!Q:Q,"&lt;=2024/2/28")</f>
        <v>0</v>
      </c>
      <c r="P7" s="176">
        <f>COUNTIFS('订单管理台账-C类'!T:T,"&gt;=2024/2/1",'订单管理台账-C类'!T:T,"&lt;=2024/2/28")</f>
        <v>0</v>
      </c>
      <c r="Q7" s="176">
        <f>COUNTIFS('订单管理台账-C类'!W:W,"&gt;=2024/2/1",'订单管理台账-C类'!W:W,"&lt;=2024/2/28")</f>
        <v>0</v>
      </c>
      <c r="R7" s="176">
        <f>COUNTIFS('订单管理台账-C类'!Z:Z,"&gt;=2024/2/1",'订单管理台账-C类'!Z:Z,"&lt;=2024/2/28")</f>
        <v>0</v>
      </c>
      <c r="S7" s="176">
        <f>COUNTIFS('订单管理台账-C类'!AC:AC,"&gt;=2024/2/1",'订单管理台账-C类'!AC:AC,"&lt;=2024/2/28")</f>
        <v>0</v>
      </c>
      <c r="T7" s="176">
        <f>COUNTIFS('订单管理台账-C类'!AF:AF,"&gt;=2024/2/1",'订单管理台账-C类'!AF:AF,"&lt;=2024/2/28")</f>
        <v>0</v>
      </c>
      <c r="U7" s="184">
        <f t="shared" ref="U7:U17" si="3">SUM(V7:AA7)</f>
        <v>0</v>
      </c>
      <c r="V7" s="185">
        <f>COUNTIFS('订单管理台账-C类'!Q:Q,"&gt;=2024/2/1",'订单管理台账-C类'!Q:Q,"&lt;=2024/2/28",'订单管理台账-C类'!S:S,"是")</f>
        <v>0</v>
      </c>
      <c r="W7" s="185">
        <f>COUNTIFS('订单管理台账-C类'!T:T,"&gt;=2024/2/1",'订单管理台账-C类'!T:T,"&lt;=2024/2/28",'订单管理台账-C类'!V:V,"是")</f>
        <v>0</v>
      </c>
      <c r="X7" s="185">
        <f>COUNTIFS('订单管理台账-C类'!W:W,"&gt;=2024/2/1",'订单管理台账-C类'!W:W,"&lt;=2024/2/28",'订单管理台账-C类'!Y:Y,"是")</f>
        <v>0</v>
      </c>
      <c r="Y7" s="185">
        <f>COUNTIFS('订单管理台账-C类'!Z:Z,"&gt;=2024/2/1",'订单管理台账-C类'!Z:Z,"&lt;=2024/2/28",'订单管理台账-C类'!AB:AB,"是")</f>
        <v>0</v>
      </c>
      <c r="Z7" s="185">
        <f>COUNTIFS('订单管理台账-C类'!AC:AC,"&gt;=2024/2/1",'订单管理台账-C类'!AC:AC,"&lt;=2024/2/28",'订单管理台账-C类'!AE:AE,"是")</f>
        <v>0</v>
      </c>
      <c r="AA7" s="185">
        <f>COUNTIFS('订单管理台账-C类'!AF:AF,"&gt;=2024/2/1",'订单管理台账-C类'!AF:AF,"&lt;=2024/2/28",'订单管理台账-C类'!AH:AH,"是")</f>
        <v>0</v>
      </c>
      <c r="AC7" s="174">
        <v>44958</v>
      </c>
      <c r="AD7" s="175">
        <f t="shared" si="0"/>
        <v>0</v>
      </c>
      <c r="AE7" s="176">
        <f>COUNTIFS('订单管理台账-C类'!Q:Q,"&gt;=2023/2/1",'订单管理台账-C类'!Q:Q,"&lt;=2023/2/28")</f>
        <v>0</v>
      </c>
      <c r="AF7" s="176">
        <f>COUNTIFS('订单管理台账-C类'!T:T,"&gt;=2023/2/1",'订单管理台账-C类'!T:T,"&lt;=2023/2/28")</f>
        <v>0</v>
      </c>
      <c r="AG7" s="176">
        <f>COUNTIFS('订单管理台账-C类'!W:W,"&gt;=2023/2/1",'订单管理台账-C类'!W:W,"&lt;=2023/2/28")</f>
        <v>0</v>
      </c>
      <c r="AH7" s="176">
        <f>COUNTIFS('订单管理台账-C类'!Z:Z,"&gt;=2023/2/1",'订单管理台账-C类'!Z:Z,"&lt;=2023/2/28")</f>
        <v>0</v>
      </c>
      <c r="AI7" s="176">
        <f>COUNTIFS('订单管理台账-C类'!AC:AC,"&gt;=2023/2/1",'订单管理台账-C类'!AC:AC,"&lt;=2023/2/28")</f>
        <v>0</v>
      </c>
      <c r="AJ7" s="176">
        <f>COUNTIFS('订单管理台账-C类'!AF:AF,"&gt;=2023/2/1",'订单管理台账-C类'!AF:AF,"&lt;=2023/2/28")</f>
        <v>0</v>
      </c>
      <c r="AK7" s="184">
        <f t="shared" si="1"/>
        <v>0</v>
      </c>
      <c r="AL7" s="185">
        <f>COUNTIFS('订单管理台账-C类'!Q:Q,"&gt;=2023/2/1",'订单管理台账-C类'!Q:Q,"&lt;=2023/2/28",'订单管理台账-C类'!S:S,"是")</f>
        <v>0</v>
      </c>
      <c r="AM7" s="185">
        <f>COUNTIFS('订单管理台账-C类'!T:T,"&gt;=2023/2/1",'订单管理台账-C类'!T:T,"&lt;=2023/2/28",'订单管理台账-C类'!V:V,"是")</f>
        <v>0</v>
      </c>
      <c r="AN7" s="185">
        <f>COUNTIFS('订单管理台账-C类'!W:W,"&gt;=2023/2/1",'订单管理台账-C类'!W:W,"&lt;=2023/2/28",'订单管理台账-C类'!Y:Y,"是")</f>
        <v>0</v>
      </c>
      <c r="AO7" s="185">
        <f>COUNTIFS('订单管理台账-C类'!Z:Z,"&gt;=2023/2/1",'订单管理台账-C类'!Z:Z,"&lt;=2023/2/28",'订单管理台账-C类'!AB:AB,"是")</f>
        <v>0</v>
      </c>
      <c r="AP7" s="185">
        <f>COUNTIFS('订单管理台账-C类'!AC:AC,"&gt;=2023/2/1",'订单管理台账-C类'!AC:AC,"&lt;=2023/2/28",'订单管理台账-C类'!AE:AE,"是")</f>
        <v>0</v>
      </c>
      <c r="AQ7" s="185">
        <f>COUNTIFS('订单管理台账-C类'!AF:AF,"&gt;=2023/2/1",'订单管理台账-C类'!AF:AF,"&lt;=2023/2/28",'订单管理台账-C类'!AH:AH,"是")</f>
        <v>0</v>
      </c>
    </row>
    <row r="8" spans="2:43" ht="24.95" customHeight="1">
      <c r="B8" s="150" t="s">
        <v>13</v>
      </c>
      <c r="C8" s="148">
        <f>COUNTIF('订单管理台账-C类'!P:P,B8)</f>
        <v>0</v>
      </c>
      <c r="G8" s="147" t="s">
        <v>114</v>
      </c>
      <c r="H8" s="148">
        <f>COUNTIF('订单管理台账-C类'!AS:AS,G8)</f>
        <v>0</v>
      </c>
      <c r="I8" s="169">
        <f>SUMIFS('订单管理台账-C类'!AV:AV,'订单管理台账-C类'!AS:AS,G8)</f>
        <v>0</v>
      </c>
      <c r="J8" s="170">
        <f>I8/J13</f>
        <v>0</v>
      </c>
      <c r="M8" s="174">
        <v>45352</v>
      </c>
      <c r="N8" s="175">
        <f t="shared" si="2"/>
        <v>0</v>
      </c>
      <c r="O8" s="176">
        <f>COUNTIFS('订单管理台账-C类'!Q:Q,"&gt;=2024/3/1",'订单管理台账-C类'!Q:Q,"&lt;=2024/3/31")</f>
        <v>0</v>
      </c>
      <c r="P8" s="176">
        <f>COUNTIFS('订单管理台账-C类'!T:T,"&gt;=2024/3/1",'订单管理台账-C类'!T:T,"&lt;=2024/3/31")</f>
        <v>0</v>
      </c>
      <c r="Q8" s="176">
        <f>COUNTIFS('订单管理台账-C类'!W:W,"&gt;=2024/3/1",'订单管理台账-C类'!W:W,"&lt;=2024/3/31")</f>
        <v>0</v>
      </c>
      <c r="R8" s="176">
        <f>COUNTIFS('订单管理台账-C类'!Z:Z,"&gt;=2024/3/1",'订单管理台账-C类'!Z:Z,"&lt;=2024/3/31")</f>
        <v>0</v>
      </c>
      <c r="S8" s="176">
        <f>COUNTIFS('订单管理台账-C类'!AC:AC,"&gt;=2024/3/1",'订单管理台账-C类'!AC:AC,"&lt;=2024/3/31")</f>
        <v>0</v>
      </c>
      <c r="T8" s="176">
        <f>COUNTIFS('订单管理台账-C类'!AF:AF,"&gt;=2024/3/1",'订单管理台账-C类'!AF:AF,"&lt;=2024/3/31")</f>
        <v>0</v>
      </c>
      <c r="U8" s="184">
        <f t="shared" si="3"/>
        <v>0</v>
      </c>
      <c r="V8" s="185">
        <f>COUNTIFS('订单管理台账-C类'!Q:Q,"&gt;=2024/3/1",'订单管理台账-C类'!Q:Q,"&lt;=2024/3/31",'订单管理台账-C类'!S:S,"是")</f>
        <v>0</v>
      </c>
      <c r="W8" s="185">
        <f>COUNTIFS('订单管理台账-C类'!T:T,"&gt;=2024/3/1",'订单管理台账-C类'!T:T,"&lt;=2024/3/31",'订单管理台账-C类'!V:V,"是")</f>
        <v>0</v>
      </c>
      <c r="X8" s="185">
        <f>COUNTIFS('订单管理台账-C类'!W:W,"&gt;=2024/3/1",'订单管理台账-C类'!W:W,"&lt;=2024/3/31",'订单管理台账-C类'!Y:Y,"是")</f>
        <v>0</v>
      </c>
      <c r="Y8" s="185">
        <f>COUNTIFS('订单管理台账-C类'!Z:Z,"&gt;=2024/3/1",'订单管理台账-C类'!Z:Z,"&lt;=2024/3/31",'订单管理台账-C类'!AB:AB,"是")</f>
        <v>0</v>
      </c>
      <c r="Z8" s="185">
        <f>COUNTIFS('订单管理台账-C类'!AC:AC,"&gt;=2024/3/1",'订单管理台账-C类'!AC:AC,"&lt;=2024/3/31",'订单管理台账-C类'!AE:AE,"是")</f>
        <v>0</v>
      </c>
      <c r="AA8" s="185">
        <f>COUNTIFS('订单管理台账-C类'!AF:AF,"&gt;=2024/3/1",'订单管理台账-C类'!AF:AF,"&lt;=2024/3/31",'订单管理台账-C类'!AH:AH,"是")</f>
        <v>0</v>
      </c>
      <c r="AC8" s="174">
        <v>44986</v>
      </c>
      <c r="AD8" s="175">
        <f t="shared" si="0"/>
        <v>0</v>
      </c>
      <c r="AE8" s="176">
        <f>COUNTIFS('订单管理台账-C类'!Q:Q,"&gt;=2023/3/1",'订单管理台账-C类'!Q:Q,"&lt;=2023/3/31")</f>
        <v>0</v>
      </c>
      <c r="AF8" s="176">
        <f>COUNTIFS('订单管理台账-C类'!T:T,"&gt;=2023/3/1",'订单管理台账-C类'!T:T,"&lt;=2023/3/31")</f>
        <v>0</v>
      </c>
      <c r="AG8" s="176">
        <f>COUNTIFS('订单管理台账-C类'!W:W,"&gt;=2023/3/1",'订单管理台账-C类'!W:W,"&lt;=2023/3/31")</f>
        <v>0</v>
      </c>
      <c r="AH8" s="176">
        <f>COUNTIFS('订单管理台账-C类'!Z:Z,"&gt;=2023/3/1",'订单管理台账-C类'!Z:Z,"&lt;=2023/3/31")</f>
        <v>0</v>
      </c>
      <c r="AI8" s="176">
        <f>COUNTIFS('订单管理台账-C类'!AC:AC,"&gt;=2023/3/1",'订单管理台账-C类'!AC:AC,"&lt;=2023/3/31")</f>
        <v>0</v>
      </c>
      <c r="AJ8" s="176">
        <f>COUNTIFS('订单管理台账-C类'!AF:AF,"&gt;=2023/3/1",'订单管理台账-C类'!AF:AF,"&lt;=2023/3/31")</f>
        <v>0</v>
      </c>
      <c r="AK8" s="184">
        <f t="shared" si="1"/>
        <v>0</v>
      </c>
      <c r="AL8" s="185">
        <f>COUNTIFS('订单管理台账-C类'!Q:Q,"&gt;=2023/3/1",'订单管理台账-C类'!Q:Q,"&lt;=2023/3/31",'订单管理台账-C类'!S:S,"是")</f>
        <v>0</v>
      </c>
      <c r="AM8" s="185">
        <f>COUNTIFS('订单管理台账-C类'!T:T,"&gt;=2023/3/1",'订单管理台账-C类'!T:T,"&lt;=2023/3/31",'订单管理台账-C类'!V:V,"是")</f>
        <v>0</v>
      </c>
      <c r="AN8" s="185">
        <f>COUNTIFS('订单管理台账-C类'!W:W,"&gt;=2023/3/1",'订单管理台账-C类'!W:W,"&lt;=2023/3/31",'订单管理台账-C类'!Y:Y,"是")</f>
        <v>0</v>
      </c>
      <c r="AO8" s="185">
        <f>COUNTIFS('订单管理台账-C类'!Z:Z,"&gt;=2023/3/1",'订单管理台账-C类'!Z:Z,"&lt;=2023/3/31",'订单管理台账-C类'!AB:AB,"是")</f>
        <v>0</v>
      </c>
      <c r="AP8" s="185">
        <f>COUNTIFS('订单管理台账-C类'!AC:AC,"&gt;=2023/3/1",'订单管理台账-C类'!AC:AC,"&lt;=2023/3/31",'订单管理台账-C类'!AE:AE,"是")</f>
        <v>0</v>
      </c>
      <c r="AQ8" s="185">
        <f>COUNTIFS('订单管理台账-C类'!AF:AF,"&gt;=2023/3/1",'订单管理台账-C类'!AF:AF,"&lt;=2023/3/31",'订单管理台账-C类'!AH:AH,"是")</f>
        <v>0</v>
      </c>
    </row>
    <row r="9" spans="2:43" ht="24.95" customHeight="1">
      <c r="B9" s="149" t="s">
        <v>115</v>
      </c>
      <c r="C9" s="148">
        <f>COUNTIF('订单管理台账-C类'!P:P,B9)</f>
        <v>0</v>
      </c>
      <c r="G9" s="149" t="s">
        <v>116</v>
      </c>
      <c r="H9" s="148">
        <f>COUNTIF('订单管理台账-C类'!AS:AS,G9)</f>
        <v>0</v>
      </c>
      <c r="I9" s="169">
        <f>SUMIFS('订单管理台账-C类'!AV:AV,'订单管理台账-C类'!AS:AS,G9)</f>
        <v>0</v>
      </c>
      <c r="J9" s="170">
        <f>I9/J13</f>
        <v>0</v>
      </c>
      <c r="M9" s="174">
        <v>45383</v>
      </c>
      <c r="N9" s="175">
        <f t="shared" si="2"/>
        <v>3</v>
      </c>
      <c r="O9" s="176">
        <f>COUNTIFS('订单管理台账-C类'!Q:Q,"&gt;=2024/4/1",'订单管理台账-C类'!Q:Q,"&lt;=2024/4/30")</f>
        <v>1</v>
      </c>
      <c r="P9" s="176">
        <f>COUNTIFS('订单管理台账-C类'!T:T,"&gt;=2024/4/1",'订单管理台账-C类'!T:T,"&lt;=2024/4/30")</f>
        <v>1</v>
      </c>
      <c r="Q9" s="176">
        <f>COUNTIFS('订单管理台账-C类'!W:W,"&gt;=2024/4/1",'订单管理台账-C类'!W:W,"&lt;=2024/4/30")</f>
        <v>1</v>
      </c>
      <c r="R9" s="176">
        <f>COUNTIFS('订单管理台账-C类'!Z:Z,"&gt;=2024/4/1",'订单管理台账-C类'!Z:Z,"&lt;=2024/4/30")</f>
        <v>0</v>
      </c>
      <c r="S9" s="176">
        <f>COUNTIFS('订单管理台账-C类'!AC:AC,"&gt;=2024/4/1",'订单管理台账-C类'!AC:AC,"&lt;=2024/4/30")</f>
        <v>0</v>
      </c>
      <c r="T9" s="176">
        <f>COUNTIFS('订单管理台账-C类'!AF:AF,"&gt;=2024/4/1",'订单管理台账-C类'!AF:AF,"&lt;=2024/4/30")</f>
        <v>0</v>
      </c>
      <c r="U9" s="184">
        <f t="shared" si="3"/>
        <v>0</v>
      </c>
      <c r="V9" s="185">
        <f>COUNTIFS('订单管理台账-C类'!Q:Q,"&gt;=2024/4/1",'订单管理台账-C类'!Q:Q,"&lt;=2024/4/30",'订单管理台账-C类'!S:S,"是")</f>
        <v>0</v>
      </c>
      <c r="W9" s="185">
        <f>COUNTIFS('订单管理台账-C类'!T:T,"&gt;=2024/4/1",'订单管理台账-C类'!T:T,"&lt;=2024/4/30",'订单管理台账-C类'!V:V,"是")</f>
        <v>0</v>
      </c>
      <c r="X9" s="185">
        <f>COUNTIFS('订单管理台账-C类'!W:W,"&gt;=2024/4/1",'订单管理台账-C类'!W:W,"&lt;=2024/4/30",'订单管理台账-C类'!Y:Y,"是")</f>
        <v>0</v>
      </c>
      <c r="Y9" s="185">
        <f>COUNTIFS('订单管理台账-C类'!Z:Z,"&gt;=2024/4/1",'订单管理台账-C类'!Z:Z,"&lt;=2024/4/30",'订单管理台账-C类'!AB:AB,"是")</f>
        <v>0</v>
      </c>
      <c r="Z9" s="185">
        <f>COUNTIFS('订单管理台账-C类'!AC:AC,"&gt;=2024/4/1",'订单管理台账-C类'!AC:AC,"&lt;=2024/4/30",'订单管理台账-C类'!AE:AE,"是")</f>
        <v>0</v>
      </c>
      <c r="AA9" s="185">
        <f>COUNTIFS('订单管理台账-C类'!AF:AF,"&gt;=2024/4/1",'订单管理台账-C类'!AF:AF,"&lt;=2024/4/30",'订单管理台账-C类'!AH:AH,"是")</f>
        <v>0</v>
      </c>
      <c r="AC9" s="174">
        <v>45017</v>
      </c>
      <c r="AD9" s="175">
        <f t="shared" si="0"/>
        <v>0</v>
      </c>
      <c r="AE9" s="176">
        <f>COUNTIFS('订单管理台账-C类'!Q:Q,"&gt;=2023/4/1",'订单管理台账-C类'!Q:Q,"&lt;=2023/4/30")</f>
        <v>0</v>
      </c>
      <c r="AF9" s="176">
        <f>COUNTIFS('订单管理台账-C类'!T:T,"&gt;=2023/4/1",'订单管理台账-C类'!T:T,"&lt;=2023/4/30")</f>
        <v>0</v>
      </c>
      <c r="AG9" s="176">
        <f>COUNTIFS('订单管理台账-C类'!W:W,"&gt;=2023/4/1",'订单管理台账-C类'!W:W,"&lt;=2023/4/30")</f>
        <v>0</v>
      </c>
      <c r="AH9" s="176">
        <f>COUNTIFS('订单管理台账-C类'!Z:Z,"&gt;=2023/4/1",'订单管理台账-C类'!Z:Z,"&lt;=2023/4/30")</f>
        <v>0</v>
      </c>
      <c r="AI9" s="176">
        <f>COUNTIFS('订单管理台账-C类'!AC:AC,"&gt;=2023/4/1",'订单管理台账-C类'!AC:AC,"&lt;=2023/4/30")</f>
        <v>0</v>
      </c>
      <c r="AJ9" s="176">
        <f>COUNTIFS('订单管理台账-C类'!AF:AF,"&gt;=2023/4/1",'订单管理台账-C类'!AF:AF,"&lt;=2023/4/30")</f>
        <v>0</v>
      </c>
      <c r="AK9" s="184">
        <f t="shared" si="1"/>
        <v>0</v>
      </c>
      <c r="AL9" s="185">
        <f>COUNTIFS('订单管理台账-C类'!Q:Q,"&gt;=2023/4/1",'订单管理台账-C类'!Q:Q,"&lt;=2023/4/30",'订单管理台账-C类'!S:S,"是")</f>
        <v>0</v>
      </c>
      <c r="AM9" s="185">
        <f>COUNTIFS('订单管理台账-C类'!T:T,"&gt;=2023/4/1",'订单管理台账-C类'!T:T,"&lt;=2023/4/30",'订单管理台账-C类'!V:V,"是")</f>
        <v>0</v>
      </c>
      <c r="AN9" s="185">
        <f>COUNTIFS('订单管理台账-C类'!W:W,"&gt;=2023/4/1",'订单管理台账-C类'!W:W,"&lt;=2023/4/30",'订单管理台账-C类'!Y:Y,"是")</f>
        <v>0</v>
      </c>
      <c r="AO9" s="185">
        <f>COUNTIFS('订单管理台账-C类'!Z:Z,"&gt;=2023/4/1",'订单管理台账-C类'!Z:Z,"&lt;=2023/4/30",'订单管理台账-C类'!AB:AB,"是")</f>
        <v>0</v>
      </c>
      <c r="AP9" s="185">
        <f>COUNTIFS('订单管理台账-C类'!AC:AC,"&gt;=2023/4/1",'订单管理台账-C类'!AC:AC,"&lt;=2023/4/30",'订单管理台账-C类'!AE:AE,"是")</f>
        <v>0</v>
      </c>
      <c r="AQ9" s="185">
        <f>COUNTIFS('订单管理台账-C类'!AF:AF,"&gt;=2023/4/1",'订单管理台账-C类'!AF:AF,"&lt;=2023/4/30",'订单管理台账-C类'!AH:AH,"是")</f>
        <v>0</v>
      </c>
    </row>
    <row r="10" spans="2:43" ht="24.95" customHeight="1">
      <c r="G10" s="147" t="s">
        <v>117</v>
      </c>
      <c r="H10" s="148">
        <f>COUNTIF('订单管理台账-C类'!AS:AS,G10)</f>
        <v>0</v>
      </c>
      <c r="I10" s="169">
        <f>SUMIFS('订单管理台账-C类'!AV:AV,'订单管理台账-C类'!AS:AS,G10)</f>
        <v>0</v>
      </c>
      <c r="J10" s="170">
        <f>I10/J13</f>
        <v>0</v>
      </c>
      <c r="M10" s="174">
        <v>45413</v>
      </c>
      <c r="N10" s="175">
        <f t="shared" si="2"/>
        <v>0</v>
      </c>
      <c r="O10" s="176">
        <f>COUNTIFS('订单管理台账-C类'!Q:Q,"&gt;=2024/5/1",'订单管理台账-C类'!Q:Q,"&lt;=2024/5/31")</f>
        <v>0</v>
      </c>
      <c r="P10" s="176">
        <f>COUNTIFS('订单管理台账-C类'!T:T,"&gt;=2024/5/1",'订单管理台账-C类'!T:T,"&lt;=2024/5/31")</f>
        <v>0</v>
      </c>
      <c r="Q10" s="176">
        <f>COUNTIFS('订单管理台账-C类'!W:W,"&gt;=2024/5/1",'订单管理台账-C类'!W:W,"&lt;=2024/5/31")</f>
        <v>0</v>
      </c>
      <c r="R10" s="176">
        <f>COUNTIFS('订单管理台账-C类'!Z:Z,"&gt;=2024/5/1",'订单管理台账-C类'!Z:Z,"&lt;=2024/5/31")</f>
        <v>0</v>
      </c>
      <c r="S10" s="176">
        <f>COUNTIFS('订单管理台账-C类'!AC:AC,"&gt;=2024/5/1",'订单管理台账-C类'!AC:AC,"&lt;=2024/5/31")</f>
        <v>0</v>
      </c>
      <c r="T10" s="176">
        <f>COUNTIFS('订单管理台账-C类'!AF:AF,"&gt;=2024/5/1",'订单管理台账-C类'!AF:AF,"&lt;=2024/5/31")</f>
        <v>0</v>
      </c>
      <c r="U10" s="184">
        <f t="shared" si="3"/>
        <v>0</v>
      </c>
      <c r="V10" s="185">
        <f>COUNTIFS('订单管理台账-C类'!Q:Q,"&gt;=2024/5/1",'订单管理台账-C类'!Q:Q,"&lt;=2024/5/31",'订单管理台账-C类'!S:S,"是")</f>
        <v>0</v>
      </c>
      <c r="W10" s="185">
        <f>COUNTIFS('订单管理台账-C类'!T:T,"&gt;=2024/5/1",'订单管理台账-C类'!T:T,"&lt;=2024/5/31",'订单管理台账-C类'!V:V,"是")</f>
        <v>0</v>
      </c>
      <c r="X10" s="185">
        <f>COUNTIFS('订单管理台账-C类'!W:W,"&gt;=2024/5/1",'订单管理台账-C类'!W:W,"&lt;=2024/5/31",'订单管理台账-C类'!Y:Y,"是")</f>
        <v>0</v>
      </c>
      <c r="Y10" s="185">
        <f>COUNTIFS('订单管理台账-C类'!Z:Z,"&gt;=2024/5/1",'订单管理台账-C类'!Z:Z,"&lt;=2024/5/31",'订单管理台账-C类'!AB:AB,"是")</f>
        <v>0</v>
      </c>
      <c r="Z10" s="185">
        <f>COUNTIFS('订单管理台账-C类'!AC:AC,"&gt;=2024/5/1",'订单管理台账-C类'!AC:AC,"&lt;=2024/5/31",'订单管理台账-C类'!AE:AE,"是")</f>
        <v>0</v>
      </c>
      <c r="AA10" s="185">
        <f>COUNTIFS('订单管理台账-C类'!AF:AF,"&gt;=2024/5/1",'订单管理台账-C类'!AF:AF,"&lt;=2024/5/31",'订单管理台账-C类'!AH:AH,"是")</f>
        <v>0</v>
      </c>
      <c r="AC10" s="174">
        <v>45047</v>
      </c>
      <c r="AD10" s="175">
        <f t="shared" si="0"/>
        <v>0</v>
      </c>
      <c r="AE10" s="176">
        <f>COUNTIFS('订单管理台账-C类'!Q:Q,"&gt;=2023/5/1",'订单管理台账-C类'!Q:Q,"&lt;=2023/5/31")</f>
        <v>0</v>
      </c>
      <c r="AF10" s="176">
        <f>COUNTIFS('订单管理台账-C类'!T:T,"&gt;=2023/5/1",'订单管理台账-C类'!T:T,"&lt;=2023/5/31")</f>
        <v>0</v>
      </c>
      <c r="AG10" s="176">
        <f>COUNTIFS('订单管理台账-C类'!W:W,"&gt;=2023/5/1",'订单管理台账-C类'!W:W,"&lt;=2023/5/31")</f>
        <v>0</v>
      </c>
      <c r="AH10" s="176">
        <f>COUNTIFS('订单管理台账-C类'!Z:Z,"&gt;=2023/5/1",'订单管理台账-C类'!Z:Z,"&lt;=2023/5/31")</f>
        <v>0</v>
      </c>
      <c r="AI10" s="176">
        <f>COUNTIFS('订单管理台账-C类'!AC:AC,"&gt;=2023/5/1",'订单管理台账-C类'!AC:AC,"&lt;=2023/5/31")</f>
        <v>0</v>
      </c>
      <c r="AJ10" s="176">
        <f>COUNTIFS('订单管理台账-C类'!AF:AF,"&gt;=2023/5/1",'订单管理台账-C类'!AF:AF,"&lt;=2023/5/31")</f>
        <v>0</v>
      </c>
      <c r="AK10" s="184">
        <f t="shared" si="1"/>
        <v>0</v>
      </c>
      <c r="AL10" s="185">
        <f>COUNTIFS('订单管理台账-C类'!Q:Q,"&gt;=2023/5/1",'订单管理台账-C类'!Q:Q,"&lt;=2023/5/31",'订单管理台账-C类'!S:S,"是")</f>
        <v>0</v>
      </c>
      <c r="AM10" s="185">
        <f>COUNTIFS('订单管理台账-C类'!T:T,"&gt;=2023/5/1",'订单管理台账-C类'!T:T,"&lt;=2023/5/31",'订单管理台账-C类'!V:V,"是")</f>
        <v>0</v>
      </c>
      <c r="AN10" s="185">
        <f>COUNTIFS('订单管理台账-C类'!W:W,"&gt;=2023/5/1",'订单管理台账-C类'!W:W,"&lt;=2023/5/31",'订单管理台账-C类'!Y:Y,"是")</f>
        <v>0</v>
      </c>
      <c r="AO10" s="185">
        <f>COUNTIFS('订单管理台账-C类'!Z:Z,"&gt;=2023/5/1",'订单管理台账-C类'!Z:Z,"&lt;=2023/5/31",'订单管理台账-C类'!AB:AB,"是")</f>
        <v>0</v>
      </c>
      <c r="AP10" s="185">
        <f>COUNTIFS('订单管理台账-C类'!AC:AC,"&gt;=2023/5/1",'订单管理台账-C类'!AC:AC,"&lt;=2023/5/31",'订单管理台账-C类'!AE:AE,"是")</f>
        <v>0</v>
      </c>
      <c r="AQ10" s="185">
        <f>COUNTIFS('订单管理台账-C类'!AF:AF,"&gt;=2023/5/1",'订单管理台账-C类'!AF:AF,"&lt;=2023/5/31",'订单管理台账-C类'!AH:AH,"是")</f>
        <v>0</v>
      </c>
    </row>
    <row r="11" spans="2:43" ht="24.95" customHeight="1">
      <c r="M11" s="174">
        <v>45444</v>
      </c>
      <c r="N11" s="175">
        <f t="shared" si="2"/>
        <v>0</v>
      </c>
      <c r="O11" s="176">
        <f>COUNTIFS('订单管理台账-C类'!Q:Q,"&gt;=2024/6/1",'订单管理台账-C类'!Q:Q,"&lt;=2024/6/30")</f>
        <v>0</v>
      </c>
      <c r="P11" s="176">
        <f>COUNTIFS('订单管理台账-C类'!T:T,"&gt;=2024/6/1",'订单管理台账-C类'!T:T,"&lt;=2024/6/30")</f>
        <v>0</v>
      </c>
      <c r="Q11" s="176">
        <f>COUNTIFS('订单管理台账-C类'!W:W,"&gt;=2024/6/1",'订单管理台账-C类'!W:W,"&lt;=2024/6/30")</f>
        <v>0</v>
      </c>
      <c r="R11" s="176">
        <f>COUNTIFS('订单管理台账-C类'!Z:Z,"&gt;=2024/6/1",'订单管理台账-C类'!Z:Z,"&lt;=2024/6/30")</f>
        <v>0</v>
      </c>
      <c r="S11" s="176">
        <f>COUNTIFS('订单管理台账-C类'!AC:AC,"&gt;=2024/6/1",'订单管理台账-C类'!AC:AC,"&lt;=2024/6/30")</f>
        <v>0</v>
      </c>
      <c r="T11" s="176">
        <f>COUNTIFS('订单管理台账-C类'!AF:AF,"&gt;=2024/6/1",'订单管理台账-C类'!AF:AF,"&lt;=2024/6/30")</f>
        <v>0</v>
      </c>
      <c r="U11" s="184">
        <f t="shared" si="3"/>
        <v>0</v>
      </c>
      <c r="V11" s="185">
        <f>COUNTIFS('订单管理台账-C类'!Q:Q,"&gt;=2024/6/1",'订单管理台账-C类'!Q:Q,"&lt;=2024/6/30",'订单管理台账-C类'!S:S,"是")</f>
        <v>0</v>
      </c>
      <c r="W11" s="185">
        <f>COUNTIFS('订单管理台账-C类'!T:T,"&gt;=2024/6/1",'订单管理台账-C类'!T:T,"&lt;=2024/6/30",'订单管理台账-C类'!V:V,"是")</f>
        <v>0</v>
      </c>
      <c r="X11" s="185">
        <f>COUNTIFS('订单管理台账-C类'!W:W,"&gt;=2024/6/1",'订单管理台账-C类'!W:W,"&lt;=2024/6/30",'订单管理台账-C类'!Y:Y,"是")</f>
        <v>0</v>
      </c>
      <c r="Y11" s="185">
        <f>COUNTIFS('订单管理台账-C类'!Z:Z,"&gt;=2024/6/1",'订单管理台账-C类'!Z:Z,"&lt;=2024/6/30",'订单管理台账-C类'!AB:AB,"是")</f>
        <v>0</v>
      </c>
      <c r="Z11" s="185">
        <f>COUNTIFS('订单管理台账-C类'!AC:AC,"&gt;=2024/6/1",'订单管理台账-C类'!AC:AC,"&lt;=2024/6/30",'订单管理台账-C类'!AE:AE,"是")</f>
        <v>0</v>
      </c>
      <c r="AA11" s="185">
        <f>COUNTIFS('订单管理台账-C类'!AF:AF,"&gt;=2024/6/1",'订单管理台账-C类'!AF:AF,"&lt;=2024/6/30",'订单管理台账-C类'!AH:AH,"是")</f>
        <v>0</v>
      </c>
      <c r="AC11" s="174">
        <v>45078</v>
      </c>
      <c r="AD11" s="175">
        <f t="shared" si="0"/>
        <v>0</v>
      </c>
      <c r="AE11" s="176">
        <f>COUNTIFS('订单管理台账-C类'!Q:Q,"&gt;=2023/6/1",'订单管理台账-C类'!Q:Q,"&lt;=2023/6/30")</f>
        <v>0</v>
      </c>
      <c r="AF11" s="176">
        <f>COUNTIFS('订单管理台账-C类'!T:T,"&gt;=2023/6/1",'订单管理台账-C类'!T:T,"&lt;=2023/6/30")</f>
        <v>0</v>
      </c>
      <c r="AG11" s="176">
        <f>COUNTIFS('订单管理台账-C类'!W:W,"&gt;=2023/6/1",'订单管理台账-C类'!W:W,"&lt;=2023/6/30")</f>
        <v>0</v>
      </c>
      <c r="AH11" s="176">
        <f>COUNTIFS('订单管理台账-C类'!Z:Z,"&gt;=2023/6/1",'订单管理台账-C类'!Z:Z,"&lt;=2023/6/30")</f>
        <v>0</v>
      </c>
      <c r="AI11" s="176">
        <f>COUNTIFS('订单管理台账-C类'!AC:AC,"&gt;=2023/6/1",'订单管理台账-C类'!AC:AC,"&lt;=2023/6/30")</f>
        <v>0</v>
      </c>
      <c r="AJ11" s="176">
        <f>COUNTIFS('订单管理台账-C类'!AF:AF,"&gt;=2023/6/1",'订单管理台账-C类'!AF:AF,"&lt;=2023/6/30")</f>
        <v>0</v>
      </c>
      <c r="AK11" s="184">
        <f t="shared" si="1"/>
        <v>0</v>
      </c>
      <c r="AL11" s="185">
        <f>COUNTIFS('订单管理台账-C类'!Q:Q,"&gt;=2023/6/1",'订单管理台账-C类'!Q:Q,"&lt;=2023/6/30",'订单管理台账-C类'!S:S,"是")</f>
        <v>0</v>
      </c>
      <c r="AM11" s="185">
        <f>COUNTIFS('订单管理台账-C类'!T:T,"&gt;=2023/6/1",'订单管理台账-C类'!T:T,"&lt;=2023/6/30",'订单管理台账-C类'!V:V,"是")</f>
        <v>0</v>
      </c>
      <c r="AN11" s="185">
        <f>COUNTIFS('订单管理台账-C类'!W:W,"&gt;=2023/6/1",'订单管理台账-C类'!W:W,"&lt;=2023/6/30",'订单管理台账-C类'!Y:Y,"是")</f>
        <v>0</v>
      </c>
      <c r="AO11" s="185">
        <f>COUNTIFS('订单管理台账-C类'!Z:Z,"&gt;=2023/6/1",'订单管理台账-C类'!Z:Z,"&lt;=2023/6/30",'订单管理台账-C类'!AB:AB,"是")</f>
        <v>0</v>
      </c>
      <c r="AP11" s="185">
        <f>COUNTIFS('订单管理台账-C类'!AC:AC,"&gt;=2023/6/1",'订单管理台账-C类'!AC:AC,"&lt;=2023/6/30",'订单管理台账-C类'!AE:AE,"是")</f>
        <v>0</v>
      </c>
      <c r="AQ11" s="185">
        <f>COUNTIFS('订单管理台账-C类'!AF:AF,"&gt;=2023/6/1",'订单管理台账-C类'!AF:AF,"&lt;=2023/6/30",'订单管理台账-C类'!AH:AH,"是")</f>
        <v>0</v>
      </c>
    </row>
    <row r="12" spans="2:43" ht="24.95" customHeight="1">
      <c r="B12" s="151" t="s">
        <v>118</v>
      </c>
      <c r="C12" s="151" t="s">
        <v>119</v>
      </c>
      <c r="D12" s="152" t="s">
        <v>120</v>
      </c>
      <c r="E12" s="152" t="s">
        <v>121</v>
      </c>
      <c r="F12" s="146"/>
      <c r="G12" s="153" t="s">
        <v>2</v>
      </c>
      <c r="H12" s="151" t="s">
        <v>122</v>
      </c>
      <c r="I12" s="177" t="s">
        <v>123</v>
      </c>
      <c r="J12" s="177" t="s">
        <v>50</v>
      </c>
      <c r="K12" s="177" t="s">
        <v>124</v>
      </c>
      <c r="M12" s="174">
        <v>45474</v>
      </c>
      <c r="N12" s="175">
        <f t="shared" si="2"/>
        <v>3</v>
      </c>
      <c r="O12" s="176">
        <f>COUNTIFS('订单管理台账-C类'!Q:Q,"&gt;=2024/7/1",'订单管理台账-C类'!Q:Q,"&lt;=2024/7/31")</f>
        <v>0</v>
      </c>
      <c r="P12" s="176">
        <f>COUNTIFS('订单管理台账-C类'!T:T,"&gt;=2024/7/1",'订单管理台账-C类'!T:T,"&lt;=2024/7/31")</f>
        <v>0</v>
      </c>
      <c r="Q12" s="176">
        <f>COUNTIFS('订单管理台账-C类'!W:W,"&gt;=2024/7/1",'订单管理台账-C类'!W:W,"&lt;=2024/7/31")</f>
        <v>0</v>
      </c>
      <c r="R12" s="176">
        <f>COUNTIFS('订单管理台账-C类'!Z:Z,"&gt;=2024/7/1",'订单管理台账-C类'!Z:Z,"&lt;=2024/7/31")</f>
        <v>1</v>
      </c>
      <c r="S12" s="176">
        <f>COUNTIFS('订单管理台账-C类'!AC:AC,"&gt;=2024/7/1",'订单管理台账-C类'!AC:AC,"&lt;=2024/7/31")</f>
        <v>1</v>
      </c>
      <c r="T12" s="176">
        <f>COUNTIFS('订单管理台账-C类'!AF:AF,"&gt;=2024/7/1",'订单管理台账-C类'!AF:AF,"&lt;=2024/7/31")</f>
        <v>1</v>
      </c>
      <c r="U12" s="184">
        <f t="shared" si="3"/>
        <v>0</v>
      </c>
      <c r="V12" s="185">
        <f>COUNTIFS('订单管理台账-C类'!Q:Q,"&gt;=2024/7/1",'订单管理台账-C类'!Q:Q,"&lt;=2024/7/31",'订单管理台账-C类'!S:S,"是")</f>
        <v>0</v>
      </c>
      <c r="W12" s="185">
        <f>COUNTIFS('订单管理台账-C类'!T:T,"&gt;=2024/7/1",'订单管理台账-C类'!T:T,"&lt;=2024/7/31",'订单管理台账-C类'!V:V,"是")</f>
        <v>0</v>
      </c>
      <c r="X12" s="185">
        <f>COUNTIFS('订单管理台账-C类'!W:W,"&gt;=2024/7/1",'订单管理台账-C类'!W:W,"&lt;=2024/7/31",'订单管理台账-C类'!Y:Y,"是")</f>
        <v>0</v>
      </c>
      <c r="Y12" s="185">
        <f>COUNTIFS('订单管理台账-C类'!Z:Z,"&gt;=2024/7/1",'订单管理台账-C类'!Z:Z,"&lt;=2024/7/31",'订单管理台账-C类'!AB:AB,"是")</f>
        <v>0</v>
      </c>
      <c r="Z12" s="185">
        <f>COUNTIFS('订单管理台账-C类'!AC:AC,"&gt;=2024/7/1",'订单管理台账-C类'!AC:AC,"&lt;=2024/7/31",'订单管理台账-C类'!AE:AE,"是")</f>
        <v>0</v>
      </c>
      <c r="AA12" s="185">
        <f>COUNTIFS('订单管理台账-C类'!AF:AF,"&gt;=2024/7/1",'订单管理台账-C类'!AF:AF,"&lt;=2024/7/31",'订单管理台账-C类'!AH:AH,"是")</f>
        <v>0</v>
      </c>
      <c r="AC12" s="174">
        <v>45108</v>
      </c>
      <c r="AD12" s="175">
        <f t="shared" si="0"/>
        <v>0</v>
      </c>
      <c r="AE12" s="176">
        <f>COUNTIFS('订单管理台账-C类'!Q:Q,"&gt;=2023/7/1",'订单管理台账-C类'!Q:Q,"&lt;=2023/7/31")</f>
        <v>0</v>
      </c>
      <c r="AF12" s="176">
        <f>COUNTIFS('订单管理台账-C类'!T:T,"&gt;=2023/7/1",'订单管理台账-C类'!T:T,"&lt;=2023/7/31")</f>
        <v>0</v>
      </c>
      <c r="AG12" s="176">
        <f>COUNTIFS('订单管理台账-C类'!W:W,"&gt;=2023/7/1",'订单管理台账-C类'!W:W,"&lt;=2023/7/31")</f>
        <v>0</v>
      </c>
      <c r="AH12" s="176">
        <f>COUNTIFS('订单管理台账-C类'!Z:Z,"&gt;=2023/7/1",'订单管理台账-C类'!Z:Z,"&lt;=2023/7/31")</f>
        <v>0</v>
      </c>
      <c r="AI12" s="176">
        <f>COUNTIFS('订单管理台账-C类'!AC:AC,"&gt;=2023/7/1",'订单管理台账-C类'!AC:AC,"&lt;=2023/7/31")</f>
        <v>0</v>
      </c>
      <c r="AJ12" s="176">
        <f>COUNTIFS('订单管理台账-C类'!AF:AF,"&gt;=2023/7/1",'订单管理台账-C类'!AF:AF,"&lt;=2023/7/31")</f>
        <v>0</v>
      </c>
      <c r="AK12" s="184">
        <f t="shared" si="1"/>
        <v>0</v>
      </c>
      <c r="AL12" s="185">
        <f>COUNTIFS('订单管理台账-C类'!Q:Q,"&gt;=2023/7/1",'订单管理台账-C类'!Q:Q,"&lt;=2023/7/31",'订单管理台账-C类'!S:S,"是")</f>
        <v>0</v>
      </c>
      <c r="AM12" s="185">
        <f>COUNTIFS('订单管理台账-C类'!T:T,"&gt;=2023/7/1",'订单管理台账-C类'!T:T,"&lt;=2023/7/31",'订单管理台账-C类'!V:V,"是")</f>
        <v>0</v>
      </c>
      <c r="AN12" s="185">
        <f>COUNTIFS('订单管理台账-C类'!W:W,"&gt;=2023/7/1",'订单管理台账-C类'!W:W,"&lt;=2023/7/31",'订单管理台账-C类'!Y:Y,"是")</f>
        <v>0</v>
      </c>
      <c r="AO12" s="185">
        <f>COUNTIFS('订单管理台账-C类'!Z:Z,"&gt;=2023/7/1",'订单管理台账-C类'!Z:Z,"&lt;=2023/7/31",'订单管理台账-C类'!AB:AB,"是")</f>
        <v>0</v>
      </c>
      <c r="AP12" s="185">
        <f>COUNTIFS('订单管理台账-C类'!AC:AC,"&gt;=2023/7/1",'订单管理台账-C类'!AC:AC,"&lt;=2023/7/31",'订单管理台账-C类'!AE:AE,"是")</f>
        <v>0</v>
      </c>
      <c r="AQ12" s="185">
        <f>COUNTIFS('订单管理台账-C类'!AF:AF,"&gt;=2023/7/1",'订单管理台账-C类'!AF:AF,"&lt;=2023/7/31",'订单管理台账-C类'!AH:AH,"是")</f>
        <v>0</v>
      </c>
    </row>
    <row r="13" spans="2:43" ht="24.95" customHeight="1">
      <c r="B13" s="154">
        <f>COUNTIF('订单管理台账-C类'!$A$13:$A$13,"&lt;&gt;")</f>
        <v>1</v>
      </c>
      <c r="C13" s="154">
        <f>COUNTIFS('订单管理台账-C类'!O13:O13,"",'订单管理台账-C类'!$A$13:$A$13,"&lt;&gt;")</f>
        <v>1</v>
      </c>
      <c r="D13" s="154">
        <f>COUNTIFS('订单管理台账-C类'!$O$13:$O$13,"☑",'订单管理台账-C类'!$A$13:$A$13,"&lt;&gt;")</f>
        <v>0</v>
      </c>
      <c r="E13" s="155">
        <f>D13/B13</f>
        <v>0</v>
      </c>
      <c r="G13" s="154">
        <f>COUNTIFS('订单管理台账-C类'!$AR$13:$AR$13,"",'订单管理台账-C类'!$A$13:$A$13,"&lt;&gt;")</f>
        <v>1</v>
      </c>
      <c r="H13" s="156">
        <f>SUM('订单管理台账-C类'!AN13:AN13)</f>
        <v>33.5</v>
      </c>
      <c r="I13" s="156">
        <f>SUM('订单管理台账-C类'!AT13:AT13)</f>
        <v>0</v>
      </c>
      <c r="J13" s="156">
        <f>H13-I13</f>
        <v>33.5</v>
      </c>
      <c r="K13" s="178">
        <f>J13/H13</f>
        <v>1</v>
      </c>
      <c r="M13" s="174">
        <v>45505</v>
      </c>
      <c r="N13" s="175">
        <f t="shared" si="2"/>
        <v>0</v>
      </c>
      <c r="O13" s="176">
        <f>COUNTIFS('订单管理台账-C类'!Q:Q,"&gt;=2024/8/1",'订单管理台账-C类'!Q:Q,"&lt;=2024/8/31")</f>
        <v>0</v>
      </c>
      <c r="P13" s="176">
        <f>COUNTIFS('订单管理台账-C类'!T:T,"&gt;=2024/8/1",'订单管理台账-C类'!T:T,"&lt;=2024/8/31")</f>
        <v>0</v>
      </c>
      <c r="Q13" s="176">
        <f>COUNTIFS('订单管理台账-C类'!W:W,"&gt;=2024/8/1",'订单管理台账-C类'!W:W,"&lt;=2024/8/31")</f>
        <v>0</v>
      </c>
      <c r="R13" s="176">
        <f>COUNTIFS('订单管理台账-C类'!Z:Z,"&gt;=2024/8/1",'订单管理台账-C类'!Z:Z,"&lt;=2024/8/31")</f>
        <v>0</v>
      </c>
      <c r="S13" s="176">
        <f>COUNTIFS('订单管理台账-C类'!AC:AC,"&gt;=2024/8/1",'订单管理台账-C类'!AC:AC,"&lt;=2024/8/31")</f>
        <v>0</v>
      </c>
      <c r="T13" s="176">
        <f>COUNTIFS('订单管理台账-C类'!AF:AF,"&gt;=2024/8/1",'订单管理台账-C类'!AF:AF,"&lt;=2024/8/31")</f>
        <v>0</v>
      </c>
      <c r="U13" s="184">
        <f t="shared" si="3"/>
        <v>0</v>
      </c>
      <c r="V13" s="185">
        <f>COUNTIFS('订单管理台账-C类'!Q:Q,"&gt;=2024/8/1",'订单管理台账-C类'!Q:Q,"&lt;=2024/8/31",'订单管理台账-C类'!S:S,"是")</f>
        <v>0</v>
      </c>
      <c r="W13" s="185">
        <f>COUNTIFS('订单管理台账-C类'!T:T,"&gt;=2024/8/1",'订单管理台账-C类'!T:T,"&lt;=2024/8/31",'订单管理台账-C类'!V:V,"是")</f>
        <v>0</v>
      </c>
      <c r="X13" s="185">
        <f>COUNTIFS('订单管理台账-C类'!W:W,"&gt;=2024/8/1",'订单管理台账-C类'!W:W,"&lt;=2024/8/31",'订单管理台账-C类'!Y:Y,"是")</f>
        <v>0</v>
      </c>
      <c r="Y13" s="185">
        <f>COUNTIFS('订单管理台账-C类'!Z:Z,"&gt;=2024/8/1",'订单管理台账-C类'!Z:Z,"&lt;=2024/8/31",'订单管理台账-C类'!AB:AB,"是")</f>
        <v>0</v>
      </c>
      <c r="Z13" s="185">
        <f>COUNTIFS('订单管理台账-C类'!AC:AC,"&gt;=2024/8/1",'订单管理台账-C类'!AC:AC,"&lt;=2024/8/31",'订单管理台账-C类'!AE:AE,"是")</f>
        <v>0</v>
      </c>
      <c r="AA13" s="185">
        <f>COUNTIFS('订单管理台账-C类'!AF:AF,"&gt;=2024/8/1",'订单管理台账-C类'!AF:AF,"&lt;=2024/8/31",'订单管理台账-C类'!AH:AH,"是")</f>
        <v>0</v>
      </c>
      <c r="AC13" s="174">
        <v>45139</v>
      </c>
      <c r="AD13" s="175">
        <f t="shared" si="0"/>
        <v>0</v>
      </c>
      <c r="AE13" s="176">
        <f>COUNTIFS('订单管理台账-C类'!Q:Q,"&gt;=2023/8/1",'订单管理台账-C类'!Q:Q,"&lt;=2023/8/31")</f>
        <v>0</v>
      </c>
      <c r="AF13" s="176">
        <f>COUNTIFS('订单管理台账-C类'!T:T,"&gt;=2023/8/1",'订单管理台账-C类'!T:T,"&lt;=2023/8/31")</f>
        <v>0</v>
      </c>
      <c r="AG13" s="176">
        <f>COUNTIFS('订单管理台账-C类'!W:W,"&gt;=2023/8/1",'订单管理台账-C类'!W:W,"&lt;=2023/8/31")</f>
        <v>0</v>
      </c>
      <c r="AH13" s="176">
        <f>COUNTIFS('订单管理台账-C类'!Z:Z,"&gt;=2023/8/1",'订单管理台账-C类'!Z:Z,"&lt;=2023/8/31")</f>
        <v>0</v>
      </c>
      <c r="AI13" s="176">
        <f>COUNTIFS('订单管理台账-C类'!AC:AC,"&gt;=2023/8/1",'订单管理台账-C类'!AC:AC,"&lt;=2023/8/31")</f>
        <v>0</v>
      </c>
      <c r="AJ13" s="176">
        <f>COUNTIFS('订单管理台账-C类'!AF:AF,"&gt;=2023/8/1",'订单管理台账-C类'!AF:AF,"&lt;=2023/8/31")</f>
        <v>0</v>
      </c>
      <c r="AK13" s="184">
        <f t="shared" si="1"/>
        <v>0</v>
      </c>
      <c r="AL13" s="185">
        <f>COUNTIFS('订单管理台账-C类'!Q:Q,"&gt;=2023/8/1",'订单管理台账-C类'!Q:Q,"&lt;=2023/8/31",'订单管理台账-C类'!S:S,"是")</f>
        <v>0</v>
      </c>
      <c r="AM13" s="185">
        <f>COUNTIFS('订单管理台账-C类'!T:T,"&gt;=2023/8/1",'订单管理台账-C类'!T:T,"&lt;=2023/8/31",'订单管理台账-C类'!V:V,"是")</f>
        <v>0</v>
      </c>
      <c r="AN13" s="185">
        <f>COUNTIFS('订单管理台账-C类'!W:W,"&gt;=2023/8/1",'订单管理台账-C类'!W:W,"&lt;=2023/8/31",'订单管理台账-C类'!Y:Y,"是")</f>
        <v>0</v>
      </c>
      <c r="AO13" s="185">
        <f>COUNTIFS('订单管理台账-C类'!Z:Z,"&gt;=2023/8/1",'订单管理台账-C类'!Z:Z,"&lt;=2023/8/31",'订单管理台账-C类'!AB:AB,"是")</f>
        <v>0</v>
      </c>
      <c r="AP13" s="185">
        <f>COUNTIFS('订单管理台账-C类'!AC:AC,"&gt;=2023/8/1",'订单管理台账-C类'!AC:AC,"&lt;=2023/8/31",'订单管理台账-C类'!AE:AE,"是")</f>
        <v>0</v>
      </c>
      <c r="AQ13" s="185">
        <f>COUNTIFS('订单管理台账-C类'!AF:AF,"&gt;=2023/8/1",'订单管理台账-C类'!AF:AF,"&lt;=2023/8/31",'订单管理台账-C类'!AH:AH,"是")</f>
        <v>0</v>
      </c>
    </row>
    <row r="14" spans="2:43" ht="24.95" customHeight="1">
      <c r="M14" s="174">
        <v>45536</v>
      </c>
      <c r="N14" s="175">
        <f t="shared" si="2"/>
        <v>0</v>
      </c>
      <c r="O14" s="176">
        <f>COUNTIFS('订单管理台账-C类'!Q:Q,"&gt;=2024/9/1",'订单管理台账-C类'!Q:Q,"&lt;=2024/9/30")</f>
        <v>0</v>
      </c>
      <c r="P14" s="176">
        <f>COUNTIFS('订单管理台账-C类'!T:T,"&gt;=2024/9/1",'订单管理台账-C类'!T:T,"&lt;=2024/9/30")</f>
        <v>0</v>
      </c>
      <c r="Q14" s="176">
        <f>COUNTIFS('订单管理台账-C类'!W:W,"&gt;=2024/9/1",'订单管理台账-C类'!W:W,"&lt;=2024/9/30")</f>
        <v>0</v>
      </c>
      <c r="R14" s="176">
        <f>COUNTIFS('订单管理台账-C类'!Z:Z,"&gt;=2024/9/1",'订单管理台账-C类'!Z:Z,"&lt;=2024/9/30")</f>
        <v>0</v>
      </c>
      <c r="S14" s="176">
        <f>COUNTIFS('订单管理台账-C类'!AC:AC,"&gt;=2024/9/1",'订单管理台账-C类'!AC:AC,"&lt;=2024/9/30")</f>
        <v>0</v>
      </c>
      <c r="T14" s="176">
        <f>COUNTIFS('订单管理台账-C类'!AF:AF,"&gt;=2024/9/1",'订单管理台账-C类'!AF:AF,"&lt;=2024/9/30")</f>
        <v>0</v>
      </c>
      <c r="U14" s="184">
        <f t="shared" si="3"/>
        <v>0</v>
      </c>
      <c r="V14" s="185">
        <f>COUNTIFS('订单管理台账-C类'!Q:Q,"&gt;=2024/9/1",'订单管理台账-C类'!Q:Q,"&lt;=2024/9/30",'订单管理台账-C类'!S:S,"是")</f>
        <v>0</v>
      </c>
      <c r="W14" s="185">
        <f>COUNTIFS('订单管理台账-C类'!T:T,"&gt;=2024/9/1",'订单管理台账-C类'!T:T,"&lt;=2024/9/30",'订单管理台账-C类'!V:V,"是")</f>
        <v>0</v>
      </c>
      <c r="X14" s="185">
        <f>COUNTIFS('订单管理台账-C类'!W:W,"&gt;=2024/9/1",'订单管理台账-C类'!W:W,"&lt;=2024/9/30",'订单管理台账-C类'!Y:Y,"是")</f>
        <v>0</v>
      </c>
      <c r="Y14" s="185">
        <f>COUNTIFS('订单管理台账-C类'!Z:Z,"&gt;=2024/9/1",'订单管理台账-C类'!Z:Z,"&lt;=2024/9/30",'订单管理台账-C类'!AB:AB,"是")</f>
        <v>0</v>
      </c>
      <c r="Z14" s="185">
        <f>COUNTIFS('订单管理台账-C类'!AC:AC,"&gt;=2024/9/1",'订单管理台账-C类'!AC:AC,"&lt;=2024/9/30",'订单管理台账-C类'!AE:AE,"是")</f>
        <v>0</v>
      </c>
      <c r="AA14" s="185">
        <f>COUNTIFS('订单管理台账-C类'!AF:AF,"&gt;=2024/9/1",'订单管理台账-C类'!AF:AF,"&lt;=2024/9/30",'订单管理台账-C类'!AH:AH,"是")</f>
        <v>0</v>
      </c>
      <c r="AC14" s="174">
        <v>45170</v>
      </c>
      <c r="AD14" s="175">
        <f t="shared" si="0"/>
        <v>0</v>
      </c>
      <c r="AE14" s="176">
        <f>COUNTIFS('订单管理台账-C类'!Q:Q,"&gt;=2023/9/1",'订单管理台账-C类'!Q:Q,"&lt;=2023/9/30")</f>
        <v>0</v>
      </c>
      <c r="AF14" s="176">
        <f>COUNTIFS('订单管理台账-C类'!T:T,"&gt;=2023/9/1",'订单管理台账-C类'!T:T,"&lt;=2023/9/30")</f>
        <v>0</v>
      </c>
      <c r="AG14" s="176">
        <f>COUNTIFS('订单管理台账-C类'!W:W,"&gt;=2023/9/1",'订单管理台账-C类'!W:W,"&lt;=2023/9/30")</f>
        <v>0</v>
      </c>
      <c r="AH14" s="176">
        <f>COUNTIFS('订单管理台账-C类'!Z:Z,"&gt;=2023/9/1",'订单管理台账-C类'!Z:Z,"&lt;=2023/9/30")</f>
        <v>0</v>
      </c>
      <c r="AI14" s="176">
        <f>COUNTIFS('订单管理台账-C类'!AC:AC,"&gt;=2023/9/1",'订单管理台账-C类'!AC:AC,"&lt;=2023/9/30")</f>
        <v>0</v>
      </c>
      <c r="AJ14" s="176">
        <f>COUNTIFS('订单管理台账-C类'!AF:AF,"&gt;=2023/9/1",'订单管理台账-C类'!AF:AF,"&lt;=2023/9/30")</f>
        <v>0</v>
      </c>
      <c r="AK14" s="184">
        <f t="shared" si="1"/>
        <v>0</v>
      </c>
      <c r="AL14" s="185">
        <f>COUNTIFS('订单管理台账-C类'!Q:Q,"&gt;=2023/9/1",'订单管理台账-C类'!Q:Q,"&lt;=2023/9/30",'订单管理台账-C类'!S:S,"是")</f>
        <v>0</v>
      </c>
      <c r="AM14" s="185">
        <f>COUNTIFS('订单管理台账-C类'!T:T,"&gt;=2023/9/1",'订单管理台账-C类'!T:T,"&lt;=2023/9/30",'订单管理台账-C类'!V:V,"是")</f>
        <v>0</v>
      </c>
      <c r="AN14" s="185">
        <f>COUNTIFS('订单管理台账-C类'!W:W,"&gt;=2023/9/1",'订单管理台账-C类'!W:W,"&lt;=2023/9/30",'订单管理台账-C类'!Y:Y,"是")</f>
        <v>0</v>
      </c>
      <c r="AO14" s="185">
        <f>COUNTIFS('订单管理台账-C类'!Z:Z,"&gt;=2023/9/1",'订单管理台账-C类'!Z:Z,"&lt;=2023/9/30",'订单管理台账-C类'!AB:AB,"是")</f>
        <v>0</v>
      </c>
      <c r="AP14" s="185">
        <f>COUNTIFS('订单管理台账-C类'!AC:AC,"&gt;=2023/9/1",'订单管理台账-C类'!AC:AC,"&lt;=2023/9/30",'订单管理台账-C类'!AE:AE,"是")</f>
        <v>0</v>
      </c>
      <c r="AQ14" s="185">
        <f>COUNTIFS('订单管理台账-C类'!AF:AF,"&gt;=2023/9/1",'订单管理台账-C类'!AF:AF,"&lt;=2023/9/30",'订单管理台账-C类'!AH:AH,"是")</f>
        <v>0</v>
      </c>
    </row>
    <row r="15" spans="2:43" ht="24.95" customHeight="1">
      <c r="B15" s="157" t="s">
        <v>125</v>
      </c>
      <c r="C15" s="158" t="s">
        <v>126</v>
      </c>
      <c r="D15" s="159" t="s">
        <v>127</v>
      </c>
      <c r="E15" s="159" t="s">
        <v>128</v>
      </c>
      <c r="M15" s="174">
        <v>45566</v>
      </c>
      <c r="N15" s="175">
        <f t="shared" si="2"/>
        <v>0</v>
      </c>
      <c r="O15" s="176">
        <f>COUNTIFS('订单管理台账-C类'!Q:Q,"&gt;=2024/10/1",'订单管理台账-C类'!Q:Q,"&lt;=2024/10/31")</f>
        <v>0</v>
      </c>
      <c r="P15" s="176">
        <f>COUNTIFS('订单管理台账-C类'!T:T,"&gt;=2024/10/1",'订单管理台账-C类'!T:T,"&lt;=2024/10/31")</f>
        <v>0</v>
      </c>
      <c r="Q15" s="176">
        <f>COUNTIFS('订单管理台账-C类'!W:W,"&gt;=2024/10/1",'订单管理台账-C类'!W:W,"&lt;=2024/10/31")</f>
        <v>0</v>
      </c>
      <c r="R15" s="176">
        <f>COUNTIFS('订单管理台账-C类'!Z:Z,"&gt;=2024/10/1",'订单管理台账-C类'!Z:Z,"&lt;=2024/10/31")</f>
        <v>0</v>
      </c>
      <c r="S15" s="176">
        <f>COUNTIFS('订单管理台账-C类'!AC:AC,"&gt;=2024/10/1",'订单管理台账-C类'!AC:AC,"&lt;=2024/10/31")</f>
        <v>0</v>
      </c>
      <c r="T15" s="176">
        <f>COUNTIFS('订单管理台账-C类'!AF:AF,"&gt;=2024/10/1",'订单管理台账-C类'!AF:AF,"&lt;=2024/10/31")</f>
        <v>0</v>
      </c>
      <c r="U15" s="184">
        <f t="shared" si="3"/>
        <v>0</v>
      </c>
      <c r="V15" s="185">
        <f>COUNTIFS('订单管理台账-C类'!Q:Q,"&gt;=2024/10/1",'订单管理台账-C类'!Q:Q,"&lt;=2024/10/31",'订单管理台账-C类'!S:S,"是")</f>
        <v>0</v>
      </c>
      <c r="W15" s="185">
        <f>COUNTIFS('订单管理台账-C类'!T:T,"&gt;=2024/10/1",'订单管理台账-C类'!T:T,"&lt;=2024/10/31",'订单管理台账-C类'!V:V,"是")</f>
        <v>0</v>
      </c>
      <c r="X15" s="185">
        <f>COUNTIFS('订单管理台账-C类'!W:W,"&gt;=2024/10/1",'订单管理台账-C类'!W:W,"&lt;=2024/10/31",'订单管理台账-C类'!Y:Y,"是")</f>
        <v>0</v>
      </c>
      <c r="Y15" s="185">
        <f>COUNTIFS('订单管理台账-C类'!Z:Z,"&gt;=2024/10/1",'订单管理台账-C类'!Z:Z,"&lt;=2024/10/31",'订单管理台账-C类'!AB:AB,"是")</f>
        <v>0</v>
      </c>
      <c r="Z15" s="185">
        <f>COUNTIFS('订单管理台账-C类'!AC:AC,"&gt;=2024/10/1",'订单管理台账-C类'!AC:AC,"&lt;=2024/10/31",'订单管理台账-C类'!AE:AE,"是")</f>
        <v>0</v>
      </c>
      <c r="AA15" s="185">
        <f>COUNTIFS('订单管理台账-C类'!AF:AF,"&gt;=2024/10/1",'订单管理台账-C类'!AF:AF,"&lt;=2024/10/31",'订单管理台账-C类'!AH:AH,"是")</f>
        <v>0</v>
      </c>
      <c r="AC15" s="174">
        <v>45200</v>
      </c>
      <c r="AD15" s="175">
        <f t="shared" si="0"/>
        <v>0</v>
      </c>
      <c r="AE15" s="176">
        <f>COUNTIFS('订单管理台账-C类'!Q:Q,"&gt;=2023/10/1",'订单管理台账-C类'!Q:Q,"&lt;=2023/10/31")</f>
        <v>0</v>
      </c>
      <c r="AF15" s="176">
        <f>COUNTIFS('订单管理台账-C类'!T:T,"&gt;=2023/10/1",'订单管理台账-C类'!T:T,"&lt;=2023/10/31")</f>
        <v>0</v>
      </c>
      <c r="AG15" s="176">
        <f>COUNTIFS('订单管理台账-C类'!W:W,"&gt;=2023/10/1",'订单管理台账-C类'!W:W,"&lt;=2023/10/31")</f>
        <v>0</v>
      </c>
      <c r="AH15" s="176">
        <f>COUNTIFS('订单管理台账-C类'!Z:Z,"&gt;=2023/10/1",'订单管理台账-C类'!Z:Z,"&lt;=2023/10/31")</f>
        <v>0</v>
      </c>
      <c r="AI15" s="176">
        <f>COUNTIFS('订单管理台账-C类'!AC:AC,"&gt;=2023/10/1",'订单管理台账-C类'!AC:AC,"&lt;=2023/10/31")</f>
        <v>0</v>
      </c>
      <c r="AJ15" s="176">
        <f>COUNTIFS('订单管理台账-C类'!AF:AF,"&gt;=2023/10/1",'订单管理台账-C类'!AF:AF,"&lt;=2023/10/31")</f>
        <v>0</v>
      </c>
      <c r="AK15" s="184">
        <f t="shared" si="1"/>
        <v>0</v>
      </c>
      <c r="AL15" s="185">
        <f>COUNTIFS('订单管理台账-C类'!Q:Q,"&gt;=2023/10/1",'订单管理台账-C类'!Q:Q,"&lt;=2023/10/31",'订单管理台账-C类'!S:S,"是")</f>
        <v>0</v>
      </c>
      <c r="AM15" s="185">
        <f>COUNTIFS('订单管理台账-C类'!T:T,"&gt;=2023/10/1",'订单管理台账-C类'!T:T,"&lt;=2023/10/31",'订单管理台账-C类'!V:V,"是")</f>
        <v>0</v>
      </c>
      <c r="AN15" s="185">
        <f>COUNTIFS('订单管理台账-C类'!W:W,"&gt;=2023/10/1",'订单管理台账-C类'!W:W,"&lt;=2023/10/31",'订单管理台账-C类'!Y:Y,"是")</f>
        <v>0</v>
      </c>
      <c r="AO15" s="185">
        <f>COUNTIFS('订单管理台账-C类'!Z:Z,"&gt;=2023/10/1",'订单管理台账-C类'!Z:Z,"&lt;=2023/10/31",'订单管理台账-C类'!AB:AB,"是")</f>
        <v>0</v>
      </c>
      <c r="AP15" s="185">
        <f>COUNTIFS('订单管理台账-C类'!AC:AC,"&gt;=2023/10/1",'订单管理台账-C类'!AC:AC,"&lt;=2023/10/31",'订单管理台账-C类'!AE:AE,"是")</f>
        <v>0</v>
      </c>
      <c r="AQ15" s="185">
        <f>COUNTIFS('订单管理台账-C类'!AF:AF,"&gt;=2023/10/1",'订单管理台账-C类'!AF:AF,"&lt;=2023/10/31",'订单管理台账-C类'!AH:AH,"是")</f>
        <v>0</v>
      </c>
    </row>
    <row r="16" spans="2:43" ht="24.95" customHeight="1">
      <c r="B16" s="160">
        <f>COUNTIF('订单管理台账-C类'!AI13:AI13,"&lt;&gt;")</f>
        <v>0</v>
      </c>
      <c r="C16" s="161">
        <f>COUNTIF('订单管理台账-C类'!AI13:AI13,"=3")</f>
        <v>0</v>
      </c>
      <c r="D16" s="154">
        <f>COUNTIF('订单管理台账-C类'!AI13:AI13,"=2")</f>
        <v>0</v>
      </c>
      <c r="E16" s="162">
        <f>COUNTIF('订单管理台账-C类'!AI13:AI13,"=1")</f>
        <v>0</v>
      </c>
      <c r="G16" s="163"/>
      <c r="M16" s="174">
        <v>45597</v>
      </c>
      <c r="N16" s="175">
        <f t="shared" si="2"/>
        <v>0</v>
      </c>
      <c r="O16" s="176">
        <f>COUNTIFS('订单管理台账-C类'!Q:Q,"&gt;=2024/11/1",'订单管理台账-C类'!Q:Q,"&lt;=2024/11/30")</f>
        <v>0</v>
      </c>
      <c r="P16" s="176">
        <f>COUNTIFS('订单管理台账-C类'!T:T,"&gt;=2024/11/1",'订单管理台账-C类'!T:T,"&lt;=2024/11/30")</f>
        <v>0</v>
      </c>
      <c r="Q16" s="176">
        <f>COUNTIFS('订单管理台账-C类'!W:W,"&gt;=2024/11/1",'订单管理台账-C类'!W:W,"&lt;=2024/11/30")</f>
        <v>0</v>
      </c>
      <c r="R16" s="176">
        <f>COUNTIFS('订单管理台账-C类'!Z:Z,"&gt;=2024/11/1",'订单管理台账-C类'!Z:Z,"&lt;=2024/11/30")</f>
        <v>0</v>
      </c>
      <c r="S16" s="176">
        <f>COUNTIFS('订单管理台账-C类'!AC:AC,"&gt;=2024/11/1",'订单管理台账-C类'!AC:AC,"&lt;=2024/11/30")</f>
        <v>0</v>
      </c>
      <c r="T16" s="176">
        <f>COUNTIFS('订单管理台账-C类'!AF:AF,"&gt;=2024/11/1",'订单管理台账-C类'!AF:AF,"&lt;=2024/11/30")</f>
        <v>0</v>
      </c>
      <c r="U16" s="184">
        <f t="shared" si="3"/>
        <v>0</v>
      </c>
      <c r="V16" s="185">
        <f>COUNTIFS('订单管理台账-C类'!Q:Q,"&gt;=2024/11/1",'订单管理台账-C类'!Q:Q,"&lt;=2024/11/30",'订单管理台账-C类'!S:S,"是")</f>
        <v>0</v>
      </c>
      <c r="W16" s="185">
        <f>COUNTIFS('订单管理台账-C类'!T:T,"&gt;=2024/11/1",'订单管理台账-C类'!T:T,"&lt;=2024/11/30",'订单管理台账-C类'!V:V,"是")</f>
        <v>0</v>
      </c>
      <c r="X16" s="185">
        <f>COUNTIFS('订单管理台账-C类'!W:W,"&gt;=2024/11/1",'订单管理台账-C类'!W:W,"&lt;=2024/11/30",'订单管理台账-C类'!Y:Y,"是")</f>
        <v>0</v>
      </c>
      <c r="Y16" s="185">
        <f>COUNTIFS('订单管理台账-C类'!Z:Z,"&gt;=2024/11/1",'订单管理台账-C类'!Z:Z,"&lt;=2024/11/30",'订单管理台账-C类'!AB:AB,"是")</f>
        <v>0</v>
      </c>
      <c r="Z16" s="185">
        <f>COUNTIFS('订单管理台账-C类'!AC:AC,"&gt;=2024/11/1",'订单管理台账-C类'!AC:AC,"&lt;=2024/11/30",'订单管理台账-C类'!AE:AE,"是")</f>
        <v>0</v>
      </c>
      <c r="AA16" s="185">
        <f>COUNTIFS('订单管理台账-C类'!AF:AF,"&gt;=2024/11/1",'订单管理台账-C类'!AF:AF,"&lt;=2024/11/30",'订单管理台账-C类'!AH:AH,"是")</f>
        <v>0</v>
      </c>
      <c r="AC16" s="174">
        <v>45231</v>
      </c>
      <c r="AD16" s="175">
        <f t="shared" si="0"/>
        <v>0</v>
      </c>
      <c r="AE16" s="176">
        <f>COUNTIFS('订单管理台账-C类'!Q:Q,"&gt;=2023/11/1",'订单管理台账-C类'!Q:Q,"&lt;=2023/11/30")</f>
        <v>0</v>
      </c>
      <c r="AF16" s="176">
        <f>COUNTIFS('订单管理台账-C类'!T:T,"&gt;=2023/11/1",'订单管理台账-C类'!T:T,"&lt;=2023/11/30")</f>
        <v>0</v>
      </c>
      <c r="AG16" s="176">
        <f>COUNTIFS('订单管理台账-C类'!W:W,"&gt;=2023/11/1",'订单管理台账-C类'!W:W,"&lt;=2023/11/30")</f>
        <v>0</v>
      </c>
      <c r="AH16" s="176">
        <f>COUNTIFS('订单管理台账-C类'!Z:Z,"&gt;=2023/11/1",'订单管理台账-C类'!Z:Z,"&lt;=2023/11/30")</f>
        <v>0</v>
      </c>
      <c r="AI16" s="176">
        <f>COUNTIFS('订单管理台账-C类'!AC:AC,"&gt;=2023/11/1",'订单管理台账-C类'!AC:AC,"&lt;=2023/11/30")</f>
        <v>0</v>
      </c>
      <c r="AJ16" s="176">
        <f>COUNTIFS('订单管理台账-C类'!AF:AF,"&gt;=2023/11/1",'订单管理台账-C类'!AF:AF,"&lt;=2023/11/30")</f>
        <v>0</v>
      </c>
      <c r="AK16" s="184">
        <f t="shared" si="1"/>
        <v>0</v>
      </c>
      <c r="AL16" s="185">
        <f>COUNTIFS('订单管理台账-C类'!Q:Q,"&gt;=2023/11/1",'订单管理台账-C类'!Q:Q,"&lt;=2023/11/30",'订单管理台账-C类'!S:S,"是")</f>
        <v>0</v>
      </c>
      <c r="AM16" s="185">
        <f>COUNTIFS('订单管理台账-C类'!T:T,"&gt;=2023/11/1",'订单管理台账-C类'!T:T,"&lt;=2023/11/30",'订单管理台账-C类'!V:V,"是")</f>
        <v>0</v>
      </c>
      <c r="AN16" s="185">
        <f>COUNTIFS('订单管理台账-C类'!W:W,"&gt;=2023/11/1",'订单管理台账-C类'!W:W,"&lt;=2023/11/30",'订单管理台账-C类'!Y:Y,"是")</f>
        <v>0</v>
      </c>
      <c r="AO16" s="185">
        <f>COUNTIFS('订单管理台账-C类'!Z:Z,"&gt;=2023/11/1",'订单管理台账-C类'!Z:Z,"&lt;=2023/11/30",'订单管理台账-C类'!AB:AB,"是")</f>
        <v>0</v>
      </c>
      <c r="AP16" s="185">
        <f>COUNTIFS('订单管理台账-C类'!AC:AC,"&gt;=2023/11/1",'订单管理台账-C类'!AC:AC,"&lt;=2023/11/30",'订单管理台账-C类'!AE:AE,"是")</f>
        <v>0</v>
      </c>
      <c r="AQ16" s="185">
        <f>COUNTIFS('订单管理台账-C类'!AF:AF,"&gt;=2023/11/1",'订单管理台账-C类'!AF:AF,"&lt;=2023/11/30",'订单管理台账-C类'!AH:AH,"是")</f>
        <v>0</v>
      </c>
    </row>
    <row r="17" spans="2:43" ht="24.95" customHeight="1">
      <c r="B17" s="164" t="s">
        <v>129</v>
      </c>
      <c r="C17" s="165" t="s">
        <v>3</v>
      </c>
      <c r="D17" s="166"/>
      <c r="E17" s="166"/>
      <c r="M17" s="174">
        <v>45627</v>
      </c>
      <c r="N17" s="175">
        <f t="shared" si="2"/>
        <v>0</v>
      </c>
      <c r="O17" s="176">
        <f>COUNTIFS('订单管理台账-C类'!Q:Q,"&gt;=2024/12/1",'订单管理台账-C类'!Q:Q,"&lt;=2024/12/31")</f>
        <v>0</v>
      </c>
      <c r="P17" s="176">
        <f>COUNTIFS('订单管理台账-C类'!T:T,"&gt;=2024/12/1",'订单管理台账-C类'!T:T,"&lt;=2024/12/31")</f>
        <v>0</v>
      </c>
      <c r="Q17" s="176">
        <f>COUNTIFS('订单管理台账-C类'!W:W,"&gt;=2024/12/1",'订单管理台账-C类'!W:W,"&lt;=2024/12/31")</f>
        <v>0</v>
      </c>
      <c r="R17" s="176">
        <f>COUNTIFS('订单管理台账-C类'!Z:Z,"&gt;=2024/12/1",'订单管理台账-C类'!Z:Z,"&lt;=2024/12/31")</f>
        <v>0</v>
      </c>
      <c r="S17" s="176">
        <f>COUNTIFS('订单管理台账-C类'!AC:AC,"&gt;=2024/12/1",'订单管理台账-C类'!AC:AC,"&lt;=2024/12/31")</f>
        <v>0</v>
      </c>
      <c r="T17" s="176">
        <f>COUNTIFS('订单管理台账-C类'!AF:AF,"&gt;=2024/12/1",'订单管理台账-C类'!AF:AF,"&lt;=2024/12/31")</f>
        <v>0</v>
      </c>
      <c r="U17" s="184">
        <f t="shared" si="3"/>
        <v>0</v>
      </c>
      <c r="V17" s="185">
        <f>COUNTIFS('订单管理台账-C类'!Q:Q,"&gt;=2024/12/1",'订单管理台账-C类'!Q:Q,"&lt;=2024/12/31",'订单管理台账-C类'!S:S,"是")</f>
        <v>0</v>
      </c>
      <c r="W17" s="185">
        <f>COUNTIFS('订单管理台账-C类'!T:T,"&gt;=2024/12/1",'订单管理台账-C类'!T:T,"&lt;=2024/12/31",'订单管理台账-C类'!V:V,"是")</f>
        <v>0</v>
      </c>
      <c r="X17" s="185">
        <f>COUNTIFS('订单管理台账-C类'!W:W,"&gt;=2024/12/1",'订单管理台账-C类'!W:W,"&lt;=2024/12/31",'订单管理台账-C类'!Y:Y,"是")</f>
        <v>0</v>
      </c>
      <c r="Y17" s="185">
        <f>COUNTIFS('订单管理台账-C类'!Z:Z,"&gt;=2024/12/1",'订单管理台账-C类'!Z:Z,"&lt;=2024/12/31",'订单管理台账-C类'!AB:AB,"是")</f>
        <v>0</v>
      </c>
      <c r="Z17" s="185">
        <f>COUNTIFS('订单管理台账-C类'!AC:AC,"&gt;=2024/12/1",'订单管理台账-C类'!AC:AC,"&lt;=2024/12/31",'订单管理台账-C类'!AE:AE,"是")</f>
        <v>0</v>
      </c>
      <c r="AA17" s="185">
        <f>COUNTIFS('订单管理台账-C类'!AF:AF,"&gt;=2024/12/1",'订单管理台账-C类'!AF:AF,"&lt;=2024/12/31",'订单管理台账-C类'!AH:AH,"是")</f>
        <v>0</v>
      </c>
      <c r="AC17" s="174">
        <v>45261</v>
      </c>
      <c r="AD17" s="175">
        <f t="shared" si="0"/>
        <v>0</v>
      </c>
      <c r="AE17" s="176">
        <f>COUNTIFS('订单管理台账-C类'!Q:Q,"&gt;=2023/12/1",'订单管理台账-C类'!Q:Q,"&lt;=2023/12/31")</f>
        <v>0</v>
      </c>
      <c r="AF17" s="176">
        <f>COUNTIFS('订单管理台账-C类'!T:T,"&gt;=2023/12/1",'订单管理台账-C类'!T:T,"&lt;=2023/12/31")</f>
        <v>0</v>
      </c>
      <c r="AG17" s="176">
        <f>COUNTIFS('订单管理台账-C类'!W:W,"&gt;=2023/12/1",'订单管理台账-C类'!W:W,"&lt;=2023/12/31")</f>
        <v>0</v>
      </c>
      <c r="AH17" s="176">
        <f>COUNTIFS('订单管理台账-C类'!Z:Z,"&gt;=2023/12/1",'订单管理台账-C类'!Z:Z,"&lt;=2023/12/31")</f>
        <v>0</v>
      </c>
      <c r="AI17" s="176">
        <f>COUNTIFS('订单管理台账-C类'!AC:AC,"&gt;=2023/12/1",'订单管理台账-C类'!AC:AC,"&lt;=2023/12/31")</f>
        <v>0</v>
      </c>
      <c r="AJ17" s="176">
        <f>COUNTIFS('订单管理台账-C类'!AF:AF,"&gt;=2023/12/1",'订单管理台账-C类'!AF:AF,"&lt;=2023/12/31")</f>
        <v>0</v>
      </c>
      <c r="AK17" s="184">
        <f t="shared" si="1"/>
        <v>0</v>
      </c>
      <c r="AL17" s="185">
        <f>COUNTIFS('订单管理台账-C类'!Q:Q,"&gt;=2023/12/1",'订单管理台账-C类'!Q:Q,"&lt;=2023/12/31",'订单管理台账-C类'!S:S,"是")</f>
        <v>0</v>
      </c>
      <c r="AM17" s="185">
        <f>COUNTIFS('订单管理台账-C类'!T:T,"&gt;=2023/12/1",'订单管理台账-C类'!T:T,"&lt;=2023/12/31",'订单管理台账-C类'!V:V,"是")</f>
        <v>0</v>
      </c>
      <c r="AN17" s="185">
        <f>COUNTIFS('订单管理台账-C类'!W:W,"&gt;=2023/12/1",'订单管理台账-C类'!W:W,"&lt;=2023/12/31",'订单管理台账-C类'!Y:Y,"是")</f>
        <v>0</v>
      </c>
      <c r="AO17" s="185">
        <f>COUNTIFS('订单管理台账-C类'!Z:Z,"&gt;=2023/12/1",'订单管理台账-C类'!Z:Z,"&lt;=2023/12/31",'订单管理台账-C类'!AB:AB,"是")</f>
        <v>0</v>
      </c>
      <c r="AP17" s="185">
        <f>COUNTIFS('订单管理台账-C类'!AC:AC,"&gt;=2023/12/1",'订单管理台账-C类'!AC:AC,"&lt;=2023/12/31",'订单管理台账-C类'!AE:AE,"是")</f>
        <v>0</v>
      </c>
      <c r="AQ17" s="185">
        <f>COUNTIFS('订单管理台账-C类'!AF:AF,"&gt;=2023/12/1",'订单管理台账-C类'!AF:AF,"&lt;=2023/12/31",'订单管理台账-C类'!AH:AH,"是")</f>
        <v>0</v>
      </c>
    </row>
    <row r="18" spans="2:43" ht="24.95" customHeight="1">
      <c r="B18" s="160">
        <f ca="1">COUNTIFS('订单管理台账-C类'!$AL$13:$AL$13,"&lt;0",'订单管理台账-C类'!$A$13:$A$13,"&lt;&gt;")</f>
        <v>0</v>
      </c>
      <c r="C18" s="154">
        <f>COUNTIFS('订单管理台账-C类'!$AO$13:$AO$13,"☑",'订单管理台账-C类'!$A$13:$A$13,"&lt;&gt;")</f>
        <v>1</v>
      </c>
      <c r="D18" s="144"/>
      <c r="E18" s="167"/>
      <c r="M18" s="179" t="s">
        <v>130</v>
      </c>
      <c r="N18" s="180">
        <f t="shared" ref="N18:AA18" si="4">SUM(N6:N17)</f>
        <v>6</v>
      </c>
      <c r="O18" s="181">
        <f t="shared" si="4"/>
        <v>1</v>
      </c>
      <c r="P18" s="181">
        <f t="shared" si="4"/>
        <v>1</v>
      </c>
      <c r="Q18" s="181">
        <f t="shared" si="4"/>
        <v>1</v>
      </c>
      <c r="R18" s="181">
        <f t="shared" si="4"/>
        <v>1</v>
      </c>
      <c r="S18" s="181">
        <f t="shared" si="4"/>
        <v>1</v>
      </c>
      <c r="T18" s="181">
        <f t="shared" si="4"/>
        <v>1</v>
      </c>
      <c r="U18" s="186">
        <f t="shared" si="4"/>
        <v>0</v>
      </c>
      <c r="V18" s="187">
        <f t="shared" si="4"/>
        <v>0</v>
      </c>
      <c r="W18" s="187">
        <f t="shared" si="4"/>
        <v>0</v>
      </c>
      <c r="X18" s="187">
        <f t="shared" si="4"/>
        <v>0</v>
      </c>
      <c r="Y18" s="187">
        <f t="shared" si="4"/>
        <v>0</v>
      </c>
      <c r="Z18" s="187">
        <f t="shared" si="4"/>
        <v>0</v>
      </c>
      <c r="AA18" s="187">
        <f t="shared" si="4"/>
        <v>0</v>
      </c>
      <c r="AC18" s="179" t="s">
        <v>130</v>
      </c>
      <c r="AD18" s="180">
        <f t="shared" ref="AD18:AQ18" si="5">SUM(AD6:AD17)</f>
        <v>0</v>
      </c>
      <c r="AE18" s="181">
        <f t="shared" si="5"/>
        <v>0</v>
      </c>
      <c r="AF18" s="181">
        <f t="shared" si="5"/>
        <v>0</v>
      </c>
      <c r="AG18" s="181">
        <f t="shared" si="5"/>
        <v>0</v>
      </c>
      <c r="AH18" s="181">
        <f t="shared" si="5"/>
        <v>0</v>
      </c>
      <c r="AI18" s="181">
        <f t="shared" si="5"/>
        <v>0</v>
      </c>
      <c r="AJ18" s="181">
        <f t="shared" si="5"/>
        <v>0</v>
      </c>
      <c r="AK18" s="186">
        <f t="shared" si="5"/>
        <v>0</v>
      </c>
      <c r="AL18" s="187">
        <f t="shared" si="5"/>
        <v>0</v>
      </c>
      <c r="AM18" s="187">
        <f t="shared" si="5"/>
        <v>0</v>
      </c>
      <c r="AN18" s="187">
        <f t="shared" si="5"/>
        <v>0</v>
      </c>
      <c r="AO18" s="187">
        <f t="shared" si="5"/>
        <v>0</v>
      </c>
      <c r="AP18" s="187">
        <f t="shared" si="5"/>
        <v>0</v>
      </c>
      <c r="AQ18" s="187">
        <f t="shared" si="5"/>
        <v>0</v>
      </c>
    </row>
  </sheetData>
  <sheetProtection formatCells="0" insertHyperlinks="0" autoFilter="0"/>
  <mergeCells count="7">
    <mergeCell ref="B2:D2"/>
    <mergeCell ref="M3:AA3"/>
    <mergeCell ref="AC3:AQ3"/>
    <mergeCell ref="N4:T4"/>
    <mergeCell ref="U4:AA4"/>
    <mergeCell ref="AD4:AJ4"/>
    <mergeCell ref="AK4:AQ4"/>
  </mergeCells>
  <phoneticPr fontId="78" type="noConversion"/>
  <conditionalFormatting sqref="M6:M17">
    <cfRule type="timePeriod" dxfId="73" priority="1" timePeriod="thisMonth">
      <formula>AND(MONTH(M6)=MONTH(TODAY()),YEAR(M6)=YEAR(TODAY()))</formula>
    </cfRule>
  </conditionalFormatting>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Q356"/>
  <sheetViews>
    <sheetView topLeftCell="AN144" workbookViewId="0">
      <selection activeCell="AN148" sqref="AN148"/>
    </sheetView>
  </sheetViews>
  <sheetFormatPr defaultColWidth="8.75" defaultRowHeight="13.5"/>
  <cols>
    <col min="1" max="1" width="12.125"/>
    <col min="2" max="2" width="18.5"/>
    <col min="3" max="3" width="19.25"/>
    <col min="6" max="6" width="11.25" customWidth="1"/>
  </cols>
  <sheetData>
    <row r="1" spans="1:13">
      <c r="A1" t="s">
        <v>25</v>
      </c>
      <c r="B1" t="s">
        <v>131</v>
      </c>
    </row>
    <row r="2" spans="1:13">
      <c r="L2" s="128"/>
    </row>
    <row r="4" spans="1:13">
      <c r="M4" s="129"/>
    </row>
    <row r="5" spans="1:13">
      <c r="M5" s="129"/>
    </row>
    <row r="6" spans="1:13">
      <c r="M6" s="129"/>
    </row>
    <row r="7" spans="1:13">
      <c r="M7" s="129"/>
    </row>
    <row r="8" spans="1:13">
      <c r="M8" s="129"/>
    </row>
    <row r="9" spans="1:13">
      <c r="M9" s="129"/>
    </row>
    <row r="10" spans="1:13">
      <c r="M10" s="129"/>
    </row>
    <row r="11" spans="1:13">
      <c r="M11" s="130"/>
    </row>
    <row r="12" spans="1:13">
      <c r="M12" s="129"/>
    </row>
    <row r="13" spans="1:13">
      <c r="M13" s="129"/>
    </row>
    <row r="14" spans="1:13">
      <c r="M14" s="130"/>
    </row>
    <row r="15" spans="1:13">
      <c r="M15" s="130"/>
    </row>
    <row r="16" spans="1:13">
      <c r="M16" s="129"/>
    </row>
    <row r="17" spans="13:13">
      <c r="M17" s="130"/>
    </row>
    <row r="18" spans="13:13">
      <c r="M18" s="129"/>
    </row>
    <row r="19" spans="13:13">
      <c r="M19" s="130"/>
    </row>
    <row r="20" spans="13:13">
      <c r="M20" s="130"/>
    </row>
    <row r="21" spans="13:13">
      <c r="M21" s="129"/>
    </row>
    <row r="22" spans="13:13">
      <c r="M22" s="130"/>
    </row>
    <row r="23" spans="13:13">
      <c r="M23" s="130"/>
    </row>
    <row r="24" spans="13:13">
      <c r="M24" s="130"/>
    </row>
    <row r="25" spans="13:13">
      <c r="M25" s="129"/>
    </row>
    <row r="26" spans="13:13">
      <c r="M26" s="130"/>
    </row>
    <row r="27" spans="13:13">
      <c r="M27" s="130"/>
    </row>
    <row r="28" spans="13:13">
      <c r="M28" s="130"/>
    </row>
    <row r="29" spans="13:13">
      <c r="M29" s="130"/>
    </row>
    <row r="30" spans="13:13">
      <c r="M30" s="130"/>
    </row>
    <row r="31" spans="13:13">
      <c r="M31" s="130"/>
    </row>
    <row r="32" spans="13:13">
      <c r="M32" s="130"/>
    </row>
    <row r="34" spans="13:13">
      <c r="M34" s="129"/>
    </row>
    <row r="35" spans="13:13">
      <c r="M35" s="129"/>
    </row>
    <row r="36" spans="13:13">
      <c r="M36" s="129"/>
    </row>
    <row r="37" spans="13:13">
      <c r="M37" s="130"/>
    </row>
    <row r="38" spans="13:13">
      <c r="M38" s="130"/>
    </row>
    <row r="39" spans="13:13">
      <c r="M39" s="130"/>
    </row>
    <row r="40" spans="13:13">
      <c r="M40" s="130"/>
    </row>
    <row r="41" spans="13:13">
      <c r="M41" s="129"/>
    </row>
    <row r="42" spans="13:13">
      <c r="M42" s="129"/>
    </row>
    <row r="43" spans="13:13">
      <c r="M43" s="129"/>
    </row>
    <row r="44" spans="13:13">
      <c r="M44" s="129"/>
    </row>
    <row r="45" spans="13:13">
      <c r="M45" s="130"/>
    </row>
    <row r="46" spans="13:13">
      <c r="M46" s="130"/>
    </row>
    <row r="47" spans="13:13">
      <c r="M47" s="129"/>
    </row>
    <row r="48" spans="13:13">
      <c r="M48" s="129"/>
    </row>
    <row r="49" spans="13:13">
      <c r="M49" s="130"/>
    </row>
    <row r="50" spans="13:13">
      <c r="M50" s="130"/>
    </row>
    <row r="51" spans="13:13">
      <c r="M51" s="130"/>
    </row>
    <row r="52" spans="13:13">
      <c r="M52" s="130"/>
    </row>
    <row r="53" spans="13:13">
      <c r="M53" s="130"/>
    </row>
    <row r="54" spans="13:13">
      <c r="M54" s="130"/>
    </row>
    <row r="55" spans="13:13">
      <c r="M55" s="130"/>
    </row>
    <row r="56" spans="13:13">
      <c r="M56" s="130"/>
    </row>
    <row r="57" spans="13:13">
      <c r="M57" s="130"/>
    </row>
    <row r="58" spans="13:13">
      <c r="M58" s="130"/>
    </row>
    <row r="59" spans="13:13">
      <c r="M59" s="130"/>
    </row>
    <row r="60" spans="13:13">
      <c r="M60" s="130"/>
    </row>
    <row r="61" spans="13:13">
      <c r="M61" s="130"/>
    </row>
    <row r="62" spans="13:13">
      <c r="M62" s="130"/>
    </row>
    <row r="63" spans="13:13">
      <c r="M63" s="130"/>
    </row>
    <row r="64" spans="13:13">
      <c r="M64" s="130"/>
    </row>
    <row r="65" spans="13:13">
      <c r="M65" s="130"/>
    </row>
    <row r="66" spans="13:13">
      <c r="M66" s="130"/>
    </row>
    <row r="67" spans="13:13">
      <c r="M67" s="130"/>
    </row>
    <row r="68" spans="13:13">
      <c r="M68" s="130"/>
    </row>
    <row r="69" spans="13:13">
      <c r="M69" s="130"/>
    </row>
    <row r="70" spans="13:13">
      <c r="M70" s="130"/>
    </row>
    <row r="71" spans="13:13">
      <c r="M71" s="130"/>
    </row>
    <row r="72" spans="13:13">
      <c r="M72" s="130"/>
    </row>
    <row r="96" spans="13:13">
      <c r="M96" s="129"/>
    </row>
    <row r="99" spans="13:13">
      <c r="M99" s="129"/>
    </row>
    <row r="114" spans="13:13">
      <c r="M114" s="129"/>
    </row>
    <row r="115" spans="13:13">
      <c r="M115" s="129"/>
    </row>
    <row r="116" spans="13:13">
      <c r="M116" s="129"/>
    </row>
    <row r="117" spans="13:13">
      <c r="M117" s="129"/>
    </row>
    <row r="118" spans="13:13">
      <c r="M118" s="129"/>
    </row>
    <row r="119" spans="13:13">
      <c r="M119" s="129"/>
    </row>
    <row r="120" spans="13:13">
      <c r="M120" s="129"/>
    </row>
    <row r="121" spans="13:13">
      <c r="M121" s="129"/>
    </row>
    <row r="122" spans="13:13">
      <c r="M122" s="129"/>
    </row>
    <row r="123" spans="13:13">
      <c r="M123" s="129"/>
    </row>
    <row r="124" spans="13:13">
      <c r="M124" s="129"/>
    </row>
    <row r="125" spans="13:13">
      <c r="M125" s="129"/>
    </row>
    <row r="126" spans="13:13">
      <c r="M126" s="129"/>
    </row>
    <row r="127" spans="13:13">
      <c r="M127" s="129"/>
    </row>
    <row r="128" spans="13:13">
      <c r="M128" s="129"/>
    </row>
    <row r="129" spans="13:13">
      <c r="M129" s="129"/>
    </row>
    <row r="130" spans="13:13">
      <c r="M130" s="129"/>
    </row>
    <row r="131" spans="13:13">
      <c r="M131" s="129"/>
    </row>
    <row r="132" spans="13:13">
      <c r="M132" s="129"/>
    </row>
    <row r="133" spans="13:13">
      <c r="M133" s="129"/>
    </row>
    <row r="134" spans="13:13">
      <c r="M134" s="129"/>
    </row>
    <row r="135" spans="13:13">
      <c r="M135" s="129"/>
    </row>
    <row r="136" spans="13:13">
      <c r="M136" s="129"/>
    </row>
    <row r="137" spans="13:13">
      <c r="M137" s="129"/>
    </row>
    <row r="138" spans="13:13">
      <c r="M138" s="129"/>
    </row>
    <row r="139" spans="13:13">
      <c r="M139" s="129"/>
    </row>
    <row r="140" spans="13:13">
      <c r="M140" s="129"/>
    </row>
    <row r="141" spans="13:13">
      <c r="M141" s="129"/>
    </row>
    <row r="142" spans="13:13">
      <c r="M142" s="129"/>
    </row>
    <row r="143" spans="13:13">
      <c r="M143" s="129"/>
    </row>
    <row r="144" spans="13:13">
      <c r="M144" s="129"/>
    </row>
    <row r="145" spans="13:13">
      <c r="M145" s="129"/>
    </row>
    <row r="146" spans="13:13">
      <c r="M146" s="129"/>
    </row>
    <row r="147" spans="13:13">
      <c r="M147" s="129"/>
    </row>
    <row r="148" spans="13:13">
      <c r="M148" s="129"/>
    </row>
    <row r="149" spans="13:13">
      <c r="M149" s="129"/>
    </row>
    <row r="150" spans="13:13">
      <c r="M150" s="129"/>
    </row>
    <row r="151" spans="13:13">
      <c r="M151" s="129"/>
    </row>
    <row r="152" spans="13:13">
      <c r="M152" s="129"/>
    </row>
    <row r="153" spans="13:13">
      <c r="M153" s="129"/>
    </row>
    <row r="154" spans="13:13">
      <c r="M154" s="129"/>
    </row>
    <row r="155" spans="13:13">
      <c r="M155" s="129"/>
    </row>
    <row r="156" spans="13:13">
      <c r="M156" s="129"/>
    </row>
    <row r="157" spans="13:13">
      <c r="M157" s="129"/>
    </row>
    <row r="158" spans="13:13">
      <c r="M158" s="129"/>
    </row>
    <row r="159" spans="13:13">
      <c r="M159" s="129"/>
    </row>
    <row r="160" spans="13:13">
      <c r="M160" s="129"/>
    </row>
    <row r="161" spans="13:13">
      <c r="M161" s="129"/>
    </row>
    <row r="162" spans="13:13">
      <c r="M162" s="129"/>
    </row>
    <row r="163" spans="13:13">
      <c r="M163" s="129"/>
    </row>
    <row r="164" spans="13:13">
      <c r="M164" s="129"/>
    </row>
    <row r="165" spans="13:13">
      <c r="M165" s="129"/>
    </row>
    <row r="166" spans="13:13">
      <c r="M166" s="129"/>
    </row>
    <row r="167" spans="13:13">
      <c r="M167" s="129"/>
    </row>
    <row r="168" spans="13:13">
      <c r="M168" s="129"/>
    </row>
    <row r="169" spans="13:13">
      <c r="M169" s="129"/>
    </row>
    <row r="170" spans="13:13">
      <c r="M170" s="129"/>
    </row>
    <row r="171" spans="13:13">
      <c r="M171" s="129"/>
    </row>
    <row r="172" spans="13:13">
      <c r="M172" s="129"/>
    </row>
    <row r="173" spans="13:13">
      <c r="M173" s="129"/>
    </row>
    <row r="174" spans="13:13">
      <c r="M174" s="129"/>
    </row>
    <row r="175" spans="13:13">
      <c r="M175" s="129"/>
    </row>
    <row r="176" spans="13:13">
      <c r="M176" s="129"/>
    </row>
    <row r="177" spans="13:13">
      <c r="M177" s="129"/>
    </row>
    <row r="178" spans="13:13">
      <c r="M178" s="129"/>
    </row>
    <row r="179" spans="13:13">
      <c r="M179" s="129"/>
    </row>
    <row r="180" spans="13:13">
      <c r="M180" s="129"/>
    </row>
    <row r="181" spans="13:13">
      <c r="M181" s="129"/>
    </row>
    <row r="182" spans="13:13">
      <c r="M182" s="129"/>
    </row>
    <row r="183" spans="13:13">
      <c r="M183" s="129"/>
    </row>
    <row r="184" spans="13:13">
      <c r="M184" s="129"/>
    </row>
    <row r="185" spans="13:13">
      <c r="M185" s="129"/>
    </row>
    <row r="186" spans="13:13">
      <c r="M186" s="129"/>
    </row>
    <row r="187" spans="13:13">
      <c r="M187" s="129"/>
    </row>
    <row r="188" spans="13:13">
      <c r="M188" s="130"/>
    </row>
    <row r="189" spans="13:13">
      <c r="M189" s="129"/>
    </row>
    <row r="190" spans="13:13">
      <c r="M190" s="129"/>
    </row>
    <row r="191" spans="13:13">
      <c r="M191" s="130"/>
    </row>
    <row r="192" spans="13:13">
      <c r="M192" s="129"/>
    </row>
    <row r="193" spans="13:13">
      <c r="M193" s="129"/>
    </row>
    <row r="194" spans="13:13">
      <c r="M194" s="130"/>
    </row>
    <row r="195" spans="13:13">
      <c r="M195" s="129"/>
    </row>
    <row r="196" spans="13:13">
      <c r="M196" s="129"/>
    </row>
    <row r="197" spans="13:13">
      <c r="M197" s="129"/>
    </row>
    <row r="198" spans="13:13">
      <c r="M198" s="129"/>
    </row>
    <row r="199" spans="13:13">
      <c r="M199" s="130"/>
    </row>
    <row r="200" spans="13:13">
      <c r="M200" s="129"/>
    </row>
    <row r="201" spans="13:13">
      <c r="M201" s="129"/>
    </row>
    <row r="202" spans="13:13">
      <c r="M202" s="130"/>
    </row>
    <row r="203" spans="13:13">
      <c r="M203" s="129"/>
    </row>
    <row r="204" spans="13:13">
      <c r="M204" s="130"/>
    </row>
    <row r="205" spans="13:13">
      <c r="M205" s="130"/>
    </row>
    <row r="206" spans="13:13">
      <c r="M206" s="130"/>
    </row>
    <row r="207" spans="13:13">
      <c r="M207" s="129"/>
    </row>
    <row r="208" spans="13:13">
      <c r="M208" s="129"/>
    </row>
    <row r="209" spans="13:13">
      <c r="M209" s="129"/>
    </row>
    <row r="210" spans="13:13">
      <c r="M210" s="129"/>
    </row>
    <row r="211" spans="13:13">
      <c r="M211" s="129"/>
    </row>
    <row r="212" spans="13:13">
      <c r="M212" s="129"/>
    </row>
    <row r="213" spans="13:13">
      <c r="M213" s="129"/>
    </row>
    <row r="214" spans="13:13">
      <c r="M214" s="130"/>
    </row>
    <row r="215" spans="13:13">
      <c r="M215" s="129"/>
    </row>
    <row r="216" spans="13:13">
      <c r="M216" s="129"/>
    </row>
    <row r="217" spans="13:13">
      <c r="M217" s="129"/>
    </row>
    <row r="218" spans="13:13">
      <c r="M218" s="129"/>
    </row>
    <row r="219" spans="13:13">
      <c r="M219" s="130"/>
    </row>
    <row r="220" spans="13:13">
      <c r="M220" s="129"/>
    </row>
    <row r="221" spans="13:13">
      <c r="M221" s="130"/>
    </row>
    <row r="222" spans="13:13">
      <c r="M222" s="130"/>
    </row>
    <row r="223" spans="13:13">
      <c r="M223" s="130"/>
    </row>
    <row r="224" spans="13:13">
      <c r="M224" s="129"/>
    </row>
    <row r="225" spans="13:13">
      <c r="M225" s="130"/>
    </row>
    <row r="226" spans="13:13">
      <c r="M226" s="130"/>
    </row>
    <row r="227" spans="13:13">
      <c r="M227" s="130"/>
    </row>
    <row r="228" spans="13:13">
      <c r="M228" s="129"/>
    </row>
    <row r="229" spans="13:13">
      <c r="M229" s="129"/>
    </row>
    <row r="230" spans="13:13">
      <c r="M230" s="130"/>
    </row>
    <row r="231" spans="13:13">
      <c r="M231" s="130"/>
    </row>
    <row r="232" spans="13:13">
      <c r="M232" s="129"/>
    </row>
    <row r="233" spans="13:13">
      <c r="M233" s="129"/>
    </row>
    <row r="234" spans="13:13">
      <c r="M234" s="129"/>
    </row>
    <row r="235" spans="13:13">
      <c r="M235" s="130"/>
    </row>
    <row r="236" spans="13:13">
      <c r="M236" s="129"/>
    </row>
    <row r="237" spans="13:13">
      <c r="M237" s="129"/>
    </row>
    <row r="238" spans="13:13">
      <c r="M238" s="130"/>
    </row>
    <row r="239" spans="13:13">
      <c r="M239" s="129"/>
    </row>
    <row r="240" spans="13:13">
      <c r="M240" s="130"/>
    </row>
    <row r="241" spans="13:13">
      <c r="M241" s="130"/>
    </row>
    <row r="242" spans="13:13">
      <c r="M242" s="130"/>
    </row>
    <row r="243" spans="13:13">
      <c r="M243" s="130"/>
    </row>
    <row r="244" spans="13:13">
      <c r="M244" s="130"/>
    </row>
    <row r="245" spans="13:13">
      <c r="M245" s="130"/>
    </row>
    <row r="246" spans="13:13">
      <c r="M246" s="130"/>
    </row>
    <row r="247" spans="13:13">
      <c r="M247" s="130"/>
    </row>
    <row r="248" spans="13:13">
      <c r="M248" s="129"/>
    </row>
    <row r="249" spans="13:13">
      <c r="M249" s="130"/>
    </row>
    <row r="250" spans="13:13">
      <c r="M250" s="130"/>
    </row>
    <row r="251" spans="13:13">
      <c r="M251" s="130"/>
    </row>
    <row r="252" spans="13:13">
      <c r="M252" s="130"/>
    </row>
    <row r="253" spans="13:13">
      <c r="M253" s="130"/>
    </row>
    <row r="254" spans="13:13">
      <c r="M254" s="130"/>
    </row>
    <row r="255" spans="13:13">
      <c r="M255" s="130"/>
    </row>
    <row r="256" spans="13:13">
      <c r="M256" s="130"/>
    </row>
    <row r="257" spans="13:13">
      <c r="M257" s="129"/>
    </row>
    <row r="258" spans="13:13">
      <c r="M258" s="130"/>
    </row>
    <row r="259" spans="13:13">
      <c r="M259" s="130"/>
    </row>
    <row r="260" spans="13:13">
      <c r="M260" s="130"/>
    </row>
    <row r="261" spans="13:13">
      <c r="M261" s="130"/>
    </row>
    <row r="262" spans="13:13">
      <c r="M262" s="130"/>
    </row>
    <row r="263" spans="13:13">
      <c r="M263" s="130"/>
    </row>
    <row r="264" spans="13:13">
      <c r="M264" s="130"/>
    </row>
    <row r="265" spans="13:13">
      <c r="M265" s="130"/>
    </row>
    <row r="266" spans="13:13">
      <c r="M266" s="130"/>
    </row>
    <row r="267" spans="13:13">
      <c r="M267" s="130"/>
    </row>
    <row r="268" spans="13:13">
      <c r="M268" s="130"/>
    </row>
    <row r="269" spans="13:13">
      <c r="M269" s="130"/>
    </row>
    <row r="270" spans="13:13">
      <c r="M270" s="130"/>
    </row>
    <row r="271" spans="13:13">
      <c r="M271" s="130"/>
    </row>
    <row r="272" spans="13:13">
      <c r="M272" s="130"/>
    </row>
    <row r="273" spans="5:17">
      <c r="M273" s="130"/>
    </row>
    <row r="274" spans="5:17">
      <c r="M274" s="130"/>
    </row>
    <row r="275" spans="5:17">
      <c r="M275" s="130"/>
    </row>
    <row r="276" spans="5:17">
      <c r="M276" s="130"/>
    </row>
    <row r="277" spans="5:17">
      <c r="E277" s="131"/>
      <c r="F277" s="132"/>
      <c r="G277" s="133"/>
      <c r="H277" s="134"/>
      <c r="I277" s="135"/>
      <c r="J277" s="135"/>
      <c r="K277" s="135"/>
      <c r="L277" s="136"/>
      <c r="M277" s="137"/>
      <c r="N277" s="135"/>
      <c r="O277" s="135"/>
      <c r="P277" s="136"/>
      <c r="Q277" s="135"/>
    </row>
    <row r="278" spans="5:17">
      <c r="E278" s="131"/>
      <c r="F278" s="132"/>
      <c r="G278" s="133"/>
      <c r="H278" s="134"/>
      <c r="I278" s="135"/>
      <c r="J278" s="135"/>
      <c r="K278" s="135"/>
      <c r="L278" s="136"/>
      <c r="M278" s="137"/>
      <c r="N278" s="135"/>
      <c r="O278" s="135"/>
      <c r="P278" s="136"/>
      <c r="Q278" s="135"/>
    </row>
    <row r="279" spans="5:17">
      <c r="E279" s="131"/>
      <c r="F279" s="132"/>
      <c r="G279" s="133"/>
      <c r="H279" s="134"/>
      <c r="I279" s="135"/>
      <c r="J279" s="135"/>
      <c r="K279" s="135"/>
      <c r="L279" s="136"/>
      <c r="M279" s="137"/>
      <c r="N279" s="135"/>
      <c r="O279" s="135"/>
      <c r="P279" s="136"/>
      <c r="Q279" s="135"/>
    </row>
    <row r="280" spans="5:17">
      <c r="E280" s="131"/>
      <c r="F280" s="132"/>
      <c r="G280" s="133"/>
      <c r="H280" s="134"/>
      <c r="I280" s="135"/>
      <c r="J280" s="135"/>
      <c r="K280" s="135"/>
      <c r="L280" s="136"/>
      <c r="M280" s="137"/>
      <c r="N280" s="135"/>
      <c r="O280" s="135"/>
      <c r="P280" s="136"/>
      <c r="Q280" s="135"/>
    </row>
    <row r="281" spans="5:17">
      <c r="E281" s="131"/>
      <c r="F281" s="132"/>
      <c r="G281" s="133"/>
      <c r="H281" s="134"/>
      <c r="I281" s="135"/>
      <c r="J281" s="135"/>
      <c r="K281" s="135"/>
      <c r="L281" s="136"/>
      <c r="M281" s="137"/>
      <c r="N281" s="135"/>
      <c r="O281" s="135"/>
      <c r="P281" s="136"/>
      <c r="Q281" s="135"/>
    </row>
    <row r="282" spans="5:17">
      <c r="E282" s="131"/>
      <c r="F282" s="132"/>
      <c r="G282" s="133"/>
      <c r="H282" s="134"/>
      <c r="I282" s="135"/>
      <c r="J282" s="135"/>
      <c r="K282" s="135"/>
      <c r="L282" s="136"/>
      <c r="M282" s="137"/>
      <c r="N282" s="135"/>
      <c r="O282" s="135"/>
      <c r="P282" s="136"/>
      <c r="Q282" s="135"/>
    </row>
    <row r="283" spans="5:17">
      <c r="E283" s="131"/>
      <c r="F283" s="132"/>
      <c r="G283" s="133"/>
      <c r="H283" s="134"/>
      <c r="I283" s="135"/>
      <c r="J283" s="135"/>
      <c r="K283" s="135"/>
      <c r="L283" s="136"/>
      <c r="M283" s="137"/>
      <c r="N283" s="135"/>
      <c r="O283" s="135"/>
      <c r="P283" s="136"/>
      <c r="Q283" s="135"/>
    </row>
    <row r="284" spans="5:17">
      <c r="E284" s="131"/>
      <c r="F284" s="132"/>
      <c r="G284" s="133"/>
      <c r="H284" s="134"/>
      <c r="I284" s="135"/>
      <c r="J284" s="135"/>
      <c r="K284" s="135"/>
      <c r="L284" s="136"/>
      <c r="M284" s="137"/>
      <c r="N284" s="135"/>
      <c r="O284" s="135"/>
      <c r="P284" s="136"/>
      <c r="Q284" s="135"/>
    </row>
    <row r="285" spans="5:17">
      <c r="E285" s="131"/>
      <c r="F285" s="132"/>
      <c r="G285" s="133"/>
      <c r="H285" s="134"/>
      <c r="I285" s="135"/>
      <c r="J285" s="135"/>
      <c r="K285" s="135"/>
      <c r="L285" s="136"/>
      <c r="M285" s="137"/>
      <c r="N285" s="135"/>
      <c r="O285" s="135"/>
      <c r="P285" s="136"/>
      <c r="Q285" s="135"/>
    </row>
    <row r="286" spans="5:17">
      <c r="E286" s="131"/>
      <c r="F286" s="132"/>
      <c r="G286" s="133"/>
      <c r="H286" s="134"/>
      <c r="I286" s="135"/>
      <c r="J286" s="135"/>
      <c r="K286" s="135"/>
      <c r="L286" s="138"/>
      <c r="M286" s="137"/>
      <c r="N286" s="135"/>
      <c r="O286" s="135"/>
      <c r="P286" s="136"/>
      <c r="Q286" s="135"/>
    </row>
    <row r="287" spans="5:17">
      <c r="E287" s="131"/>
      <c r="F287" s="132"/>
      <c r="G287" s="133"/>
      <c r="H287" s="134"/>
      <c r="I287" s="135"/>
      <c r="J287" s="135"/>
      <c r="K287" s="135"/>
      <c r="L287" s="136"/>
      <c r="M287" s="137"/>
      <c r="N287" s="135"/>
      <c r="O287" s="135"/>
      <c r="P287" s="136"/>
      <c r="Q287" s="135"/>
    </row>
    <row r="288" spans="5:17">
      <c r="E288" s="131"/>
      <c r="F288" s="132"/>
      <c r="G288" s="133"/>
      <c r="H288" s="134"/>
      <c r="I288" s="135"/>
      <c r="J288" s="135"/>
      <c r="K288" s="135"/>
      <c r="L288" s="136"/>
      <c r="M288" s="137"/>
      <c r="N288" s="135"/>
      <c r="O288" s="135"/>
      <c r="P288" s="136"/>
      <c r="Q288" s="135"/>
    </row>
    <row r="289" spans="5:17">
      <c r="E289" s="131"/>
      <c r="F289" s="132"/>
      <c r="G289" s="133"/>
      <c r="H289" s="134"/>
      <c r="I289" s="135"/>
      <c r="J289" s="135"/>
      <c r="K289" s="135"/>
      <c r="L289" s="136"/>
      <c r="M289" s="137"/>
      <c r="N289" s="135"/>
      <c r="O289" s="135"/>
      <c r="P289" s="136"/>
      <c r="Q289" s="135"/>
    </row>
    <row r="290" spans="5:17">
      <c r="E290" s="131"/>
      <c r="F290" s="132"/>
      <c r="G290" s="133"/>
      <c r="H290" s="134"/>
      <c r="I290" s="135"/>
      <c r="J290" s="135"/>
      <c r="K290" s="135"/>
      <c r="L290" s="136"/>
      <c r="M290" s="137"/>
      <c r="N290" s="135"/>
      <c r="O290" s="135"/>
      <c r="P290" s="136"/>
      <c r="Q290" s="135"/>
    </row>
    <row r="291" spans="5:17">
      <c r="E291" s="131"/>
      <c r="F291" s="132"/>
      <c r="G291" s="133"/>
      <c r="H291" s="134"/>
      <c r="I291" s="135"/>
      <c r="J291" s="135"/>
      <c r="K291" s="135"/>
      <c r="L291" s="136"/>
      <c r="M291" s="137"/>
      <c r="N291" s="135"/>
      <c r="O291" s="135"/>
      <c r="P291" s="136"/>
      <c r="Q291" s="135"/>
    </row>
    <row r="292" spans="5:17">
      <c r="E292" s="131"/>
      <c r="F292" s="132"/>
      <c r="G292" s="133"/>
      <c r="H292" s="134"/>
      <c r="I292" s="135"/>
      <c r="J292" s="135"/>
      <c r="K292" s="135"/>
      <c r="L292" s="136"/>
      <c r="M292" s="137"/>
      <c r="N292" s="135"/>
      <c r="O292" s="135"/>
      <c r="P292" s="136"/>
      <c r="Q292" s="135"/>
    </row>
    <row r="293" spans="5:17">
      <c r="E293" s="131"/>
      <c r="F293" s="132"/>
      <c r="G293" s="133"/>
      <c r="H293" s="134"/>
      <c r="I293" s="135"/>
      <c r="J293" s="135"/>
      <c r="K293" s="135"/>
      <c r="L293" s="136"/>
      <c r="M293" s="137"/>
      <c r="N293" s="135"/>
      <c r="O293" s="135"/>
      <c r="P293" s="136"/>
      <c r="Q293" s="135"/>
    </row>
    <row r="294" spans="5:17">
      <c r="E294" s="131"/>
      <c r="F294" s="132"/>
      <c r="G294" s="133"/>
      <c r="H294" s="134"/>
      <c r="I294" s="135"/>
      <c r="J294" s="135"/>
      <c r="K294" s="135"/>
      <c r="L294" s="136"/>
      <c r="M294" s="137"/>
      <c r="N294" s="135"/>
      <c r="O294" s="135"/>
      <c r="P294" s="136"/>
      <c r="Q294" s="135"/>
    </row>
    <row r="295" spans="5:17">
      <c r="E295" s="131"/>
      <c r="F295" s="132"/>
      <c r="G295" s="133"/>
      <c r="H295" s="134"/>
      <c r="I295" s="135"/>
      <c r="J295" s="135"/>
      <c r="K295" s="135"/>
      <c r="L295" s="136"/>
      <c r="M295" s="137"/>
      <c r="N295" s="135"/>
      <c r="O295" s="135"/>
      <c r="P295" s="136"/>
      <c r="Q295" s="135"/>
    </row>
    <row r="296" spans="5:17">
      <c r="E296" s="131"/>
      <c r="F296" s="132"/>
      <c r="G296" s="133"/>
      <c r="H296" s="134"/>
      <c r="I296" s="135"/>
      <c r="J296" s="135"/>
      <c r="K296" s="135"/>
      <c r="L296" s="136"/>
      <c r="M296" s="137"/>
      <c r="N296" s="135"/>
      <c r="O296" s="135"/>
      <c r="P296" s="136"/>
      <c r="Q296" s="135"/>
    </row>
    <row r="297" spans="5:17">
      <c r="E297" s="131"/>
      <c r="F297" s="132"/>
      <c r="G297" s="133"/>
      <c r="H297" s="134"/>
      <c r="I297" s="135"/>
      <c r="J297" s="135"/>
      <c r="K297" s="135"/>
      <c r="L297" s="136"/>
      <c r="M297" s="137"/>
      <c r="N297" s="135"/>
      <c r="O297" s="135"/>
      <c r="P297" s="136"/>
      <c r="Q297" s="135"/>
    </row>
    <row r="298" spans="5:17">
      <c r="E298" s="131"/>
      <c r="F298" s="132"/>
      <c r="G298" s="133"/>
      <c r="H298" s="134"/>
      <c r="I298" s="135"/>
      <c r="J298" s="135"/>
      <c r="K298" s="135"/>
      <c r="L298" s="136"/>
      <c r="M298" s="137"/>
      <c r="N298" s="135"/>
      <c r="O298" s="135"/>
      <c r="P298" s="136"/>
      <c r="Q298" s="135"/>
    </row>
    <row r="299" spans="5:17">
      <c r="E299" s="131"/>
      <c r="F299" s="132"/>
      <c r="G299" s="133"/>
      <c r="H299" s="134"/>
      <c r="I299" s="135"/>
      <c r="J299" s="135"/>
      <c r="K299" s="135"/>
      <c r="L299" s="136"/>
      <c r="M299" s="137"/>
      <c r="N299" s="135"/>
      <c r="O299" s="135"/>
      <c r="P299" s="136"/>
      <c r="Q299" s="135"/>
    </row>
    <row r="300" spans="5:17">
      <c r="E300" s="131"/>
      <c r="F300" s="132"/>
      <c r="G300" s="133"/>
      <c r="H300" s="134"/>
      <c r="I300" s="135"/>
      <c r="J300" s="135"/>
      <c r="K300" s="135"/>
      <c r="L300" s="136"/>
      <c r="M300" s="137"/>
      <c r="N300" s="135"/>
      <c r="O300" s="135"/>
      <c r="P300" s="136"/>
      <c r="Q300" s="135"/>
    </row>
    <row r="301" spans="5:17">
      <c r="E301" s="131"/>
      <c r="F301" s="132"/>
      <c r="G301" s="133"/>
      <c r="H301" s="134"/>
      <c r="I301" s="135"/>
      <c r="J301" s="135"/>
      <c r="K301" s="135"/>
      <c r="L301" s="136"/>
      <c r="M301" s="137"/>
      <c r="N301" s="135"/>
      <c r="O301" s="135"/>
      <c r="P301" s="136"/>
      <c r="Q301" s="135"/>
    </row>
    <row r="302" spans="5:17">
      <c r="E302" s="131"/>
      <c r="F302" s="132"/>
      <c r="G302" s="133"/>
      <c r="H302" s="134"/>
      <c r="I302" s="135"/>
      <c r="J302" s="135"/>
      <c r="K302" s="135"/>
      <c r="L302" s="136"/>
      <c r="M302" s="137"/>
      <c r="N302" s="135"/>
      <c r="O302" s="135"/>
      <c r="P302" s="136"/>
      <c r="Q302" s="135"/>
    </row>
    <row r="303" spans="5:17">
      <c r="E303" s="131"/>
      <c r="F303" s="132"/>
      <c r="G303" s="133"/>
      <c r="H303" s="134"/>
      <c r="I303" s="135"/>
      <c r="J303" s="135"/>
      <c r="K303" s="135"/>
      <c r="L303" s="136"/>
      <c r="M303" s="137"/>
      <c r="N303" s="135"/>
      <c r="O303" s="135"/>
      <c r="P303" s="136"/>
      <c r="Q303" s="135"/>
    </row>
    <row r="304" spans="5:17">
      <c r="E304" s="131"/>
      <c r="F304" s="132"/>
      <c r="G304" s="133"/>
      <c r="H304" s="134"/>
      <c r="I304" s="135"/>
      <c r="J304" s="135"/>
      <c r="K304" s="135"/>
      <c r="L304" s="136"/>
      <c r="M304" s="137"/>
      <c r="N304" s="135"/>
      <c r="O304" s="135"/>
      <c r="P304" s="136"/>
      <c r="Q304" s="135"/>
    </row>
    <row r="305" spans="5:17">
      <c r="E305" s="131"/>
      <c r="F305" s="132"/>
      <c r="G305" s="133"/>
      <c r="H305" s="134"/>
      <c r="I305" s="135"/>
      <c r="J305" s="135"/>
      <c r="K305" s="135"/>
      <c r="L305" s="136"/>
      <c r="M305" s="137"/>
      <c r="N305" s="135"/>
      <c r="O305" s="135"/>
      <c r="P305" s="136"/>
      <c r="Q305" s="135"/>
    </row>
    <row r="306" spans="5:17">
      <c r="E306" s="131"/>
      <c r="F306" s="132"/>
      <c r="G306" s="133"/>
      <c r="H306" s="134"/>
      <c r="I306" s="135"/>
      <c r="J306" s="135"/>
      <c r="K306" s="135"/>
      <c r="L306" s="136"/>
      <c r="M306" s="137"/>
      <c r="N306" s="135"/>
      <c r="O306" s="135"/>
      <c r="P306" s="136"/>
      <c r="Q306" s="135"/>
    </row>
    <row r="307" spans="5:17">
      <c r="E307" s="131"/>
      <c r="F307" s="132"/>
      <c r="G307" s="133"/>
      <c r="H307" s="134"/>
      <c r="I307" s="135"/>
      <c r="J307" s="135"/>
      <c r="K307" s="135"/>
      <c r="L307" s="136"/>
      <c r="M307" s="137"/>
      <c r="N307" s="135"/>
      <c r="O307" s="135"/>
      <c r="P307" s="136"/>
      <c r="Q307" s="135"/>
    </row>
    <row r="308" spans="5:17">
      <c r="E308" s="131"/>
      <c r="F308" s="132"/>
      <c r="G308" s="133"/>
      <c r="H308" s="134"/>
      <c r="I308" s="135"/>
      <c r="J308" s="135"/>
      <c r="K308" s="135"/>
      <c r="L308" s="136"/>
      <c r="M308" s="137"/>
      <c r="N308" s="135"/>
      <c r="O308" s="135"/>
      <c r="P308" s="136"/>
      <c r="Q308" s="135"/>
    </row>
    <row r="309" spans="5:17">
      <c r="E309" s="131"/>
      <c r="F309" s="132"/>
      <c r="G309" s="133"/>
      <c r="H309" s="134"/>
      <c r="I309" s="135"/>
      <c r="J309" s="135"/>
      <c r="K309" s="135"/>
      <c r="L309" s="136"/>
      <c r="M309" s="137"/>
      <c r="N309" s="135"/>
      <c r="O309" s="135"/>
      <c r="P309" s="136"/>
      <c r="Q309" s="135"/>
    </row>
    <row r="310" spans="5:17">
      <c r="E310" s="131"/>
      <c r="F310" s="132"/>
      <c r="G310" s="133"/>
      <c r="H310" s="134"/>
      <c r="I310" s="135"/>
      <c r="J310" s="135"/>
      <c r="K310" s="135"/>
      <c r="L310" s="136"/>
      <c r="M310" s="137"/>
      <c r="N310" s="135"/>
      <c r="O310" s="135"/>
      <c r="P310" s="136"/>
      <c r="Q310" s="135"/>
    </row>
    <row r="311" spans="5:17">
      <c r="E311" s="131"/>
      <c r="F311" s="132"/>
      <c r="G311" s="133"/>
      <c r="H311" s="134"/>
      <c r="I311" s="135"/>
      <c r="J311" s="135"/>
      <c r="K311" s="135"/>
      <c r="L311" s="136"/>
      <c r="M311" s="137"/>
      <c r="N311" s="135"/>
      <c r="O311" s="135"/>
      <c r="P311" s="136"/>
      <c r="Q311" s="135"/>
    </row>
    <row r="312" spans="5:17">
      <c r="E312" s="131"/>
      <c r="F312" s="132"/>
      <c r="G312" s="133"/>
      <c r="H312" s="134"/>
      <c r="I312" s="135"/>
      <c r="J312" s="135"/>
      <c r="K312" s="135"/>
      <c r="L312" s="136"/>
      <c r="M312" s="137"/>
      <c r="N312" s="135"/>
      <c r="O312" s="135"/>
      <c r="P312" s="136"/>
      <c r="Q312" s="135"/>
    </row>
    <row r="313" spans="5:17">
      <c r="E313" s="131"/>
      <c r="F313" s="132"/>
      <c r="G313" s="133"/>
      <c r="H313" s="134"/>
      <c r="I313" s="135"/>
      <c r="J313" s="135"/>
      <c r="K313" s="135"/>
      <c r="L313" s="136"/>
      <c r="M313" s="137"/>
      <c r="N313" s="135"/>
      <c r="O313" s="135"/>
      <c r="P313" s="136"/>
      <c r="Q313" s="135"/>
    </row>
    <row r="314" spans="5:17">
      <c r="E314" s="131"/>
      <c r="F314" s="132"/>
      <c r="G314" s="133"/>
      <c r="H314" s="134"/>
      <c r="I314" s="135"/>
      <c r="J314" s="135"/>
      <c r="K314" s="135"/>
      <c r="L314" s="136"/>
      <c r="M314" s="137"/>
      <c r="N314" s="135"/>
      <c r="O314" s="135"/>
      <c r="P314" s="136"/>
      <c r="Q314" s="135"/>
    </row>
    <row r="315" spans="5:17">
      <c r="E315" s="131"/>
      <c r="F315" s="132"/>
      <c r="G315" s="133"/>
      <c r="H315" s="134"/>
      <c r="I315" s="135"/>
      <c r="J315" s="135"/>
      <c r="K315" s="135"/>
      <c r="L315" s="136"/>
      <c r="M315" s="137"/>
      <c r="N315" s="135"/>
      <c r="O315" s="135"/>
      <c r="P315" s="136"/>
      <c r="Q315" s="135"/>
    </row>
    <row r="316" spans="5:17">
      <c r="E316" s="131"/>
      <c r="F316" s="132"/>
      <c r="G316" s="133"/>
      <c r="H316" s="134"/>
      <c r="I316" s="135"/>
      <c r="J316" s="135"/>
      <c r="K316" s="135"/>
      <c r="L316" s="136"/>
      <c r="M316" s="137"/>
      <c r="N316" s="135"/>
      <c r="O316" s="135"/>
      <c r="P316" s="136"/>
      <c r="Q316" s="135"/>
    </row>
    <row r="317" spans="5:17">
      <c r="E317" s="131"/>
      <c r="F317" s="132"/>
      <c r="G317" s="133"/>
      <c r="H317" s="134"/>
      <c r="I317" s="135"/>
      <c r="J317" s="135"/>
      <c r="K317" s="135"/>
      <c r="L317" s="136"/>
      <c r="M317" s="137"/>
      <c r="N317" s="135"/>
      <c r="O317" s="135"/>
      <c r="P317" s="136"/>
      <c r="Q317" s="135"/>
    </row>
    <row r="318" spans="5:17">
      <c r="E318" s="131"/>
      <c r="F318" s="132"/>
      <c r="G318" s="133"/>
      <c r="H318" s="134"/>
      <c r="I318" s="135"/>
      <c r="J318" s="135"/>
      <c r="K318" s="135"/>
      <c r="L318" s="136"/>
      <c r="M318" s="137"/>
      <c r="N318" s="135"/>
      <c r="O318" s="135"/>
      <c r="P318" s="136"/>
      <c r="Q318" s="135"/>
    </row>
    <row r="319" spans="5:17">
      <c r="E319" s="131"/>
      <c r="F319" s="132"/>
      <c r="G319" s="133"/>
      <c r="H319" s="134"/>
      <c r="I319" s="135"/>
      <c r="J319" s="135"/>
      <c r="K319" s="135"/>
      <c r="L319" s="136"/>
      <c r="M319" s="137"/>
      <c r="N319" s="135"/>
      <c r="O319" s="135"/>
      <c r="P319" s="136"/>
      <c r="Q319" s="135"/>
    </row>
    <row r="320" spans="5:17">
      <c r="E320" s="131"/>
      <c r="F320" s="132"/>
      <c r="G320" s="133"/>
      <c r="H320" s="134"/>
      <c r="I320" s="135"/>
      <c r="J320" s="135"/>
      <c r="K320" s="135"/>
      <c r="L320" s="136"/>
      <c r="M320" s="137"/>
      <c r="N320" s="135"/>
      <c r="O320" s="135"/>
      <c r="P320" s="136"/>
      <c r="Q320" s="135"/>
    </row>
    <row r="321" spans="5:17">
      <c r="E321" s="131"/>
      <c r="F321" s="132"/>
      <c r="G321" s="133"/>
      <c r="H321" s="134"/>
      <c r="I321" s="135"/>
      <c r="J321" s="135"/>
      <c r="K321" s="135"/>
      <c r="L321" s="136"/>
      <c r="M321" s="137"/>
      <c r="N321" s="135"/>
      <c r="O321" s="135"/>
      <c r="P321" s="136"/>
      <c r="Q321" s="135"/>
    </row>
    <row r="322" spans="5:17">
      <c r="E322" s="131"/>
      <c r="F322" s="132"/>
      <c r="G322" s="133"/>
      <c r="H322" s="134"/>
      <c r="I322" s="135"/>
      <c r="J322" s="135"/>
      <c r="K322" s="135"/>
      <c r="L322" s="136"/>
      <c r="M322" s="137"/>
      <c r="N322" s="135"/>
      <c r="O322" s="135"/>
      <c r="P322" s="136"/>
      <c r="Q322" s="135"/>
    </row>
    <row r="323" spans="5:17">
      <c r="E323" s="131"/>
      <c r="F323" s="132"/>
      <c r="G323" s="133"/>
      <c r="H323" s="134"/>
      <c r="I323" s="135"/>
      <c r="J323" s="135"/>
      <c r="K323" s="135"/>
      <c r="L323" s="136"/>
      <c r="M323" s="137"/>
      <c r="N323" s="135"/>
      <c r="O323" s="135"/>
      <c r="P323" s="136"/>
      <c r="Q323" s="135"/>
    </row>
    <row r="324" spans="5:17">
      <c r="E324" s="131"/>
      <c r="F324" s="132"/>
      <c r="G324" s="133"/>
      <c r="H324" s="134"/>
      <c r="I324" s="135"/>
      <c r="J324" s="135"/>
      <c r="K324" s="135"/>
      <c r="L324" s="136"/>
      <c r="M324" s="137"/>
      <c r="N324" s="135"/>
      <c r="O324" s="135"/>
      <c r="P324" s="136"/>
      <c r="Q324" s="135"/>
    </row>
    <row r="325" spans="5:17">
      <c r="E325" s="131"/>
      <c r="F325" s="132"/>
      <c r="G325" s="133"/>
      <c r="H325" s="134"/>
      <c r="I325" s="135"/>
      <c r="J325" s="135"/>
      <c r="K325" s="135"/>
      <c r="L325" s="136"/>
      <c r="M325" s="137"/>
      <c r="N325" s="135"/>
      <c r="O325" s="135"/>
      <c r="P325" s="136"/>
      <c r="Q325" s="135"/>
    </row>
    <row r="326" spans="5:17">
      <c r="E326" s="131"/>
      <c r="F326" s="132"/>
      <c r="G326" s="133"/>
      <c r="H326" s="134"/>
      <c r="I326" s="135"/>
      <c r="J326" s="135"/>
      <c r="K326" s="135"/>
      <c r="L326" s="136"/>
      <c r="M326" s="137"/>
      <c r="N326" s="135"/>
      <c r="O326" s="135"/>
      <c r="P326" s="136"/>
      <c r="Q326" s="135"/>
    </row>
    <row r="327" spans="5:17">
      <c r="E327" s="131"/>
      <c r="F327" s="132"/>
      <c r="G327" s="133"/>
      <c r="H327" s="134"/>
      <c r="I327" s="135"/>
      <c r="J327" s="135"/>
      <c r="K327" s="135"/>
      <c r="L327" s="136"/>
      <c r="M327" s="137"/>
      <c r="N327" s="135"/>
      <c r="O327" s="135"/>
      <c r="P327" s="136"/>
      <c r="Q327" s="135"/>
    </row>
    <row r="328" spans="5:17">
      <c r="E328" s="131"/>
      <c r="F328" s="132"/>
      <c r="G328" s="133"/>
      <c r="H328" s="134"/>
      <c r="I328" s="135"/>
      <c r="J328" s="135"/>
      <c r="K328" s="135"/>
      <c r="L328" s="136"/>
      <c r="M328" s="137"/>
      <c r="N328" s="135"/>
      <c r="O328" s="135"/>
      <c r="P328" s="136"/>
      <c r="Q328" s="135"/>
    </row>
    <row r="329" spans="5:17">
      <c r="E329" s="131"/>
      <c r="F329" s="132"/>
      <c r="G329" s="133"/>
      <c r="H329" s="134"/>
      <c r="I329" s="135"/>
      <c r="J329" s="135"/>
      <c r="K329" s="135"/>
      <c r="L329" s="136"/>
      <c r="M329" s="137"/>
      <c r="N329" s="135"/>
      <c r="O329" s="135"/>
      <c r="P329" s="136"/>
      <c r="Q329" s="135"/>
    </row>
    <row r="330" spans="5:17">
      <c r="E330" s="131"/>
      <c r="F330" s="132"/>
      <c r="G330" s="133"/>
      <c r="H330" s="134"/>
      <c r="I330" s="135"/>
      <c r="J330" s="135"/>
      <c r="K330" s="135"/>
      <c r="L330" s="136"/>
      <c r="M330" s="137"/>
      <c r="N330" s="135"/>
      <c r="O330" s="135"/>
      <c r="P330" s="136"/>
      <c r="Q330" s="135"/>
    </row>
    <row r="331" spans="5:17">
      <c r="E331" s="131"/>
      <c r="F331" s="132"/>
      <c r="G331" s="133"/>
      <c r="H331" s="134"/>
      <c r="I331" s="135"/>
      <c r="J331" s="135"/>
      <c r="K331" s="135"/>
      <c r="L331" s="136"/>
      <c r="M331" s="137"/>
      <c r="N331" s="135"/>
      <c r="O331" s="135"/>
      <c r="P331" s="136"/>
      <c r="Q331" s="135"/>
    </row>
    <row r="332" spans="5:17">
      <c r="E332" s="131"/>
      <c r="F332" s="132"/>
      <c r="G332" s="133"/>
      <c r="H332" s="134"/>
      <c r="I332" s="135"/>
      <c r="J332" s="135"/>
      <c r="K332" s="135"/>
      <c r="L332" s="136"/>
      <c r="M332" s="137"/>
      <c r="N332" s="135"/>
      <c r="O332" s="135"/>
      <c r="P332" s="136"/>
      <c r="Q332" s="135"/>
    </row>
    <row r="333" spans="5:17">
      <c r="E333" s="131"/>
      <c r="F333" s="132"/>
      <c r="G333" s="133"/>
      <c r="H333" s="134"/>
      <c r="I333" s="135"/>
      <c r="J333" s="135"/>
      <c r="K333" s="135"/>
      <c r="L333" s="136"/>
      <c r="M333" s="137"/>
      <c r="N333" s="135"/>
      <c r="O333" s="135"/>
      <c r="P333" s="136"/>
      <c r="Q333" s="135"/>
    </row>
    <row r="334" spans="5:17">
      <c r="E334" s="131"/>
      <c r="F334" s="132"/>
      <c r="G334" s="133"/>
      <c r="H334" s="134"/>
      <c r="I334" s="135"/>
      <c r="J334" s="135"/>
      <c r="K334" s="135"/>
      <c r="L334" s="136"/>
      <c r="M334" s="137"/>
      <c r="N334" s="135"/>
      <c r="O334" s="135"/>
      <c r="P334" s="136"/>
      <c r="Q334" s="135"/>
    </row>
    <row r="335" spans="5:17">
      <c r="E335" s="131"/>
      <c r="F335" s="132"/>
      <c r="G335" s="133"/>
      <c r="H335" s="134"/>
      <c r="I335" s="135"/>
      <c r="J335" s="135"/>
      <c r="K335" s="135"/>
      <c r="L335" s="136"/>
      <c r="M335" s="137"/>
      <c r="N335" s="135"/>
      <c r="O335" s="135"/>
      <c r="P335" s="136"/>
      <c r="Q335" s="135"/>
    </row>
    <row r="336" spans="5:17">
      <c r="E336" s="131"/>
      <c r="F336" s="132"/>
      <c r="G336" s="133"/>
      <c r="H336" s="134"/>
      <c r="I336" s="135"/>
      <c r="J336" s="135"/>
      <c r="K336" s="135"/>
      <c r="L336" s="136"/>
      <c r="M336" s="137"/>
      <c r="N336" s="135"/>
      <c r="O336" s="135"/>
      <c r="P336" s="136"/>
      <c r="Q336" s="135"/>
    </row>
    <row r="337" spans="5:17">
      <c r="E337" s="131"/>
      <c r="F337" s="132"/>
      <c r="G337" s="133"/>
      <c r="H337" s="134"/>
      <c r="I337" s="135"/>
      <c r="J337" s="135"/>
      <c r="K337" s="135"/>
      <c r="L337" s="136"/>
      <c r="M337" s="137"/>
      <c r="N337" s="135"/>
      <c r="O337" s="135"/>
      <c r="P337" s="136"/>
      <c r="Q337" s="135"/>
    </row>
    <row r="338" spans="5:17">
      <c r="E338" s="131"/>
      <c r="F338" s="132"/>
      <c r="G338" s="133"/>
      <c r="H338" s="134"/>
      <c r="I338" s="135"/>
      <c r="J338" s="135"/>
      <c r="K338" s="135"/>
      <c r="L338" s="136"/>
      <c r="M338" s="137"/>
      <c r="N338" s="135"/>
      <c r="O338" s="135"/>
      <c r="P338" s="136"/>
      <c r="Q338" s="135"/>
    </row>
    <row r="339" spans="5:17">
      <c r="E339" s="131"/>
      <c r="F339" s="132"/>
      <c r="G339" s="133"/>
      <c r="H339" s="134"/>
      <c r="I339" s="135"/>
      <c r="J339" s="135"/>
      <c r="K339" s="135"/>
      <c r="L339" s="136"/>
      <c r="M339" s="137"/>
      <c r="N339" s="135"/>
      <c r="O339" s="135"/>
      <c r="P339" s="136"/>
      <c r="Q339" s="135"/>
    </row>
    <row r="340" spans="5:17">
      <c r="E340" s="131"/>
      <c r="F340" s="132"/>
      <c r="G340" s="133"/>
      <c r="H340" s="134"/>
      <c r="I340" s="135"/>
      <c r="J340" s="135"/>
      <c r="K340" s="135"/>
      <c r="L340" s="136"/>
      <c r="M340" s="137"/>
      <c r="N340" s="135"/>
      <c r="O340" s="135"/>
      <c r="P340" s="136"/>
      <c r="Q340" s="135"/>
    </row>
    <row r="341" spans="5:17">
      <c r="E341" s="131"/>
      <c r="F341" s="132"/>
      <c r="G341" s="133"/>
      <c r="H341" s="134"/>
      <c r="I341" s="135"/>
      <c r="J341" s="135"/>
      <c r="K341" s="135"/>
      <c r="L341" s="136"/>
      <c r="M341" s="137"/>
      <c r="N341" s="135"/>
      <c r="O341" s="135"/>
      <c r="P341" s="136"/>
      <c r="Q341" s="135"/>
    </row>
    <row r="342" spans="5:17">
      <c r="E342" s="131"/>
      <c r="F342" s="132"/>
      <c r="G342" s="133"/>
      <c r="H342" s="134"/>
      <c r="I342" s="135"/>
      <c r="J342" s="135"/>
      <c r="K342" s="135"/>
      <c r="L342" s="136"/>
      <c r="M342" s="137"/>
      <c r="N342" s="135"/>
      <c r="O342" s="135"/>
      <c r="P342" s="136"/>
      <c r="Q342" s="135"/>
    </row>
    <row r="343" spans="5:17">
      <c r="E343" s="131"/>
      <c r="F343" s="132"/>
      <c r="G343" s="133"/>
      <c r="H343" s="134"/>
      <c r="I343" s="135"/>
      <c r="J343" s="135"/>
      <c r="K343" s="135"/>
      <c r="L343" s="136"/>
      <c r="M343" s="137"/>
      <c r="N343" s="135"/>
      <c r="O343" s="135"/>
      <c r="P343" s="136"/>
      <c r="Q343" s="135"/>
    </row>
    <row r="344" spans="5:17">
      <c r="E344" s="131"/>
      <c r="F344" s="132"/>
      <c r="G344" s="133"/>
      <c r="H344" s="134"/>
      <c r="I344" s="135"/>
      <c r="J344" s="135"/>
      <c r="K344" s="135"/>
      <c r="L344" s="136"/>
      <c r="M344" s="137"/>
      <c r="N344" s="135"/>
      <c r="O344" s="135"/>
      <c r="P344" s="136"/>
      <c r="Q344" s="135"/>
    </row>
    <row r="345" spans="5:17">
      <c r="E345" s="131"/>
      <c r="F345" s="132"/>
      <c r="G345" s="133"/>
      <c r="H345" s="134"/>
      <c r="I345" s="135"/>
      <c r="J345" s="135"/>
      <c r="K345" s="135"/>
      <c r="L345" s="136"/>
      <c r="M345" s="137"/>
      <c r="N345" s="135"/>
      <c r="O345" s="135"/>
      <c r="P345" s="136"/>
      <c r="Q345" s="135"/>
    </row>
    <row r="346" spans="5:17">
      <c r="E346" s="131"/>
      <c r="F346" s="132"/>
      <c r="G346" s="133"/>
      <c r="H346" s="134"/>
      <c r="I346" s="135"/>
      <c r="J346" s="135"/>
      <c r="K346" s="135"/>
      <c r="L346" s="136"/>
      <c r="M346" s="137"/>
      <c r="N346" s="135"/>
      <c r="O346" s="135"/>
      <c r="P346" s="136"/>
      <c r="Q346" s="135"/>
    </row>
    <row r="347" spans="5:17">
      <c r="E347" s="131"/>
      <c r="F347" s="132"/>
      <c r="G347" s="133"/>
      <c r="H347" s="134"/>
      <c r="I347" s="135"/>
      <c r="J347" s="135"/>
      <c r="K347" s="135"/>
      <c r="L347" s="136"/>
      <c r="M347" s="137"/>
      <c r="N347" s="135"/>
      <c r="O347" s="135"/>
      <c r="P347" s="136"/>
      <c r="Q347" s="135"/>
    </row>
    <row r="348" spans="5:17">
      <c r="E348" s="131"/>
      <c r="F348" s="132"/>
      <c r="G348" s="133"/>
      <c r="H348" s="134"/>
      <c r="I348" s="135"/>
      <c r="J348" s="135"/>
      <c r="K348" s="135"/>
      <c r="L348" s="136"/>
      <c r="M348" s="137"/>
      <c r="N348" s="135"/>
      <c r="O348" s="135"/>
      <c r="P348" s="136"/>
      <c r="Q348" s="135"/>
    </row>
    <row r="349" spans="5:17">
      <c r="E349" s="131"/>
      <c r="F349" s="132"/>
      <c r="G349" s="133"/>
      <c r="H349" s="134"/>
      <c r="I349" s="135"/>
      <c r="J349" s="135"/>
      <c r="K349" s="135"/>
      <c r="L349" s="136"/>
      <c r="M349" s="137"/>
      <c r="N349" s="135"/>
      <c r="O349" s="135"/>
      <c r="P349" s="136"/>
      <c r="Q349" s="135"/>
    </row>
    <row r="350" spans="5:17">
      <c r="E350" s="131"/>
      <c r="F350" s="132"/>
      <c r="G350" s="133"/>
      <c r="H350" s="134"/>
      <c r="I350" s="135"/>
      <c r="J350" s="135"/>
      <c r="K350" s="135"/>
      <c r="L350" s="136"/>
      <c r="M350" s="137"/>
      <c r="N350" s="135"/>
      <c r="O350" s="135"/>
      <c r="P350" s="136"/>
      <c r="Q350" s="135"/>
    </row>
    <row r="351" spans="5:17">
      <c r="E351" s="131"/>
      <c r="F351" s="132"/>
      <c r="G351" s="133"/>
      <c r="H351" s="134"/>
      <c r="I351" s="135"/>
      <c r="J351" s="135"/>
      <c r="K351" s="135"/>
      <c r="L351" s="136"/>
      <c r="M351" s="137"/>
      <c r="N351" s="135"/>
      <c r="O351" s="135"/>
      <c r="P351" s="136"/>
      <c r="Q351" s="135"/>
    </row>
    <row r="352" spans="5:17">
      <c r="E352" s="131"/>
      <c r="F352" s="132"/>
      <c r="G352" s="133"/>
      <c r="H352" s="134"/>
      <c r="I352" s="135"/>
      <c r="J352" s="135"/>
      <c r="K352" s="135"/>
      <c r="L352" s="136"/>
      <c r="M352" s="137"/>
      <c r="N352" s="135"/>
      <c r="O352" s="135"/>
      <c r="P352" s="136"/>
      <c r="Q352" s="135"/>
    </row>
    <row r="353" spans="5:17">
      <c r="E353" s="131"/>
      <c r="F353" s="132"/>
      <c r="G353" s="133"/>
      <c r="H353" s="134"/>
      <c r="I353" s="135"/>
      <c r="J353" s="135"/>
      <c r="K353" s="135"/>
      <c r="L353" s="136"/>
      <c r="M353" s="137"/>
      <c r="N353" s="135"/>
      <c r="O353" s="135"/>
      <c r="P353" s="136"/>
      <c r="Q353" s="135"/>
    </row>
    <row r="354" spans="5:17">
      <c r="E354" s="131"/>
      <c r="F354" s="132"/>
      <c r="G354" s="133"/>
      <c r="H354" s="134"/>
      <c r="I354" s="135"/>
      <c r="J354" s="135"/>
      <c r="K354" s="135"/>
      <c r="L354" s="136"/>
      <c r="M354" s="141"/>
      <c r="N354" s="135"/>
      <c r="O354" s="135"/>
      <c r="P354" s="136"/>
      <c r="Q354" s="135"/>
    </row>
    <row r="355" spans="5:17">
      <c r="E355" s="131"/>
      <c r="F355" s="132"/>
      <c r="G355" s="133"/>
      <c r="H355" s="134"/>
      <c r="I355" s="135"/>
      <c r="J355" s="135"/>
      <c r="K355" s="135"/>
      <c r="L355" s="136"/>
      <c r="M355" s="141"/>
      <c r="N355" s="135"/>
      <c r="O355" s="135"/>
      <c r="P355" s="136"/>
      <c r="Q355" s="135"/>
    </row>
    <row r="356" spans="5:17">
      <c r="E356" s="131"/>
      <c r="F356" s="139"/>
      <c r="G356" s="140"/>
      <c r="H356" s="136"/>
      <c r="I356" s="135"/>
      <c r="J356" s="135"/>
      <c r="K356" s="135"/>
      <c r="L356" s="136"/>
      <c r="M356" s="142"/>
      <c r="N356" s="135"/>
      <c r="O356" s="135"/>
      <c r="P356" s="136"/>
      <c r="Q356" s="135"/>
    </row>
  </sheetData>
  <sheetProtection formatCells="0" insertHyperlinks="0" autoFilter="0"/>
  <phoneticPr fontId="7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9.125" defaultRowHeight="13.5"/>
  <sheetData/>
  <sheetProtection formatCells="0" insertHyperlinks="0" autoFilter="0"/>
  <phoneticPr fontId="78"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4"/>
  <dimension ref="A1:XFD106"/>
  <sheetViews>
    <sheetView zoomScale="60" zoomScaleNormal="60" workbookViewId="0">
      <pane xSplit="1" ySplit="2" topLeftCell="B3" activePane="bottomRight" state="frozen"/>
      <selection pane="topRight"/>
      <selection pane="bottomLeft"/>
      <selection pane="bottomRight" activeCell="M174" sqref="M174"/>
    </sheetView>
  </sheetViews>
  <sheetFormatPr defaultColWidth="8.875" defaultRowHeight="13.5"/>
  <cols>
    <col min="3" max="3" width="9.625"/>
    <col min="4" max="4" width="8.875" hidden="1" customWidth="1"/>
    <col min="13" max="13" width="8.875" hidden="1" customWidth="1"/>
    <col min="14" max="14" width="10.75" hidden="1" customWidth="1"/>
    <col min="15" max="15" width="8.875" hidden="1" customWidth="1"/>
    <col min="16" max="16" width="11.875" hidden="1" customWidth="1"/>
    <col min="17" max="17" width="8.875" hidden="1" customWidth="1"/>
    <col min="18" max="18" width="11.875" hidden="1" customWidth="1"/>
    <col min="19" max="19" width="8.875" hidden="1" customWidth="1"/>
    <col min="20" max="20" width="10.75" hidden="1" customWidth="1"/>
    <col min="21" max="23" width="8.875" hidden="1" customWidth="1"/>
    <col min="24" max="24" width="10.75" hidden="1" customWidth="1"/>
    <col min="25" max="26" width="8.875" hidden="1" customWidth="1"/>
    <col min="28" max="28" width="10.75" hidden="1" customWidth="1"/>
    <col min="29" max="29" width="11.875"/>
    <col min="30" max="30" width="10.75"/>
    <col min="31" max="31" width="8.875" hidden="1" customWidth="1"/>
    <col min="32" max="32" width="10.75" customWidth="1"/>
    <col min="33" max="33" width="8.875" customWidth="1"/>
    <col min="35" max="39" width="8.875" hidden="1" customWidth="1"/>
    <col min="44" max="44" width="10.5" style="33" customWidth="1"/>
  </cols>
  <sheetData>
    <row r="1" spans="1:196 16326:16355" s="29" customFormat="1" ht="21" customHeight="1">
      <c r="A1" s="34"/>
      <c r="B1" s="35"/>
      <c r="C1" s="35"/>
      <c r="D1" s="35"/>
      <c r="E1" s="35"/>
      <c r="F1" s="35"/>
      <c r="G1" s="35"/>
      <c r="H1" s="35"/>
      <c r="I1" s="45"/>
      <c r="J1" s="35"/>
      <c r="K1" s="45"/>
      <c r="L1" s="35"/>
      <c r="M1" s="35"/>
      <c r="N1" s="370" t="s">
        <v>9</v>
      </c>
      <c r="O1" s="371"/>
      <c r="P1" s="370" t="s">
        <v>10</v>
      </c>
      <c r="Q1" s="371"/>
      <c r="R1" s="370" t="s">
        <v>11</v>
      </c>
      <c r="S1" s="371"/>
      <c r="T1" s="370" t="s">
        <v>12</v>
      </c>
      <c r="U1" s="371"/>
      <c r="V1" s="370" t="s">
        <v>13</v>
      </c>
      <c r="W1" s="371"/>
      <c r="X1" s="370" t="s">
        <v>115</v>
      </c>
      <c r="Y1" s="371"/>
      <c r="Z1" s="35"/>
      <c r="AA1" s="35"/>
      <c r="AB1" s="59"/>
      <c r="AC1" s="35"/>
      <c r="AD1" s="35"/>
      <c r="AE1" s="35"/>
      <c r="AF1" s="35"/>
      <c r="AG1" s="35"/>
      <c r="AH1" s="45"/>
      <c r="AI1" s="45"/>
      <c r="AJ1" s="45"/>
      <c r="AK1" s="45"/>
      <c r="AL1" s="45"/>
      <c r="AM1" s="45"/>
      <c r="AN1" s="45"/>
      <c r="AO1" s="45"/>
      <c r="AP1" s="45"/>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XDJ1" s="93"/>
      <c r="XDK1" s="93"/>
      <c r="XDL1" s="93"/>
      <c r="XDM1" s="93"/>
      <c r="XDN1" s="93"/>
      <c r="XDO1" s="93"/>
      <c r="XDP1" s="93"/>
      <c r="XDQ1" s="93"/>
      <c r="XDR1" s="93"/>
      <c r="XDS1" s="93"/>
      <c r="XDT1" s="93"/>
      <c r="XDU1" s="93"/>
      <c r="XDV1" s="93"/>
      <c r="XDW1" s="93"/>
      <c r="XDX1" s="93"/>
      <c r="XDY1" s="93"/>
      <c r="XDZ1" s="93"/>
      <c r="XEA1" s="93"/>
    </row>
    <row r="2" spans="1:196 16326:16355" s="29" customFormat="1" ht="27" customHeight="1">
      <c r="A2" s="36" t="s">
        <v>15</v>
      </c>
      <c r="B2" s="36" t="s">
        <v>16</v>
      </c>
      <c r="C2" s="36" t="s">
        <v>17</v>
      </c>
      <c r="D2" s="36" t="s">
        <v>132</v>
      </c>
      <c r="E2" s="36" t="s">
        <v>19</v>
      </c>
      <c r="F2" s="36" t="s">
        <v>20</v>
      </c>
      <c r="G2" s="36" t="s">
        <v>21</v>
      </c>
      <c r="H2" s="36" t="s">
        <v>23</v>
      </c>
      <c r="I2" s="46" t="s">
        <v>24</v>
      </c>
      <c r="J2" s="36" t="s">
        <v>25</v>
      </c>
      <c r="K2" s="46" t="s">
        <v>133</v>
      </c>
      <c r="L2" s="36" t="s">
        <v>29</v>
      </c>
      <c r="M2" s="36" t="s">
        <v>30</v>
      </c>
      <c r="N2" s="47" t="s">
        <v>31</v>
      </c>
      <c r="O2" s="47" t="s">
        <v>134</v>
      </c>
      <c r="P2" s="47" t="s">
        <v>34</v>
      </c>
      <c r="Q2" s="47" t="s">
        <v>135</v>
      </c>
      <c r="R2" s="47" t="s">
        <v>35</v>
      </c>
      <c r="S2" s="47" t="s">
        <v>136</v>
      </c>
      <c r="T2" s="47" t="s">
        <v>36</v>
      </c>
      <c r="U2" s="47" t="s">
        <v>12</v>
      </c>
      <c r="V2" s="47" t="s">
        <v>37</v>
      </c>
      <c r="W2" s="47" t="s">
        <v>137</v>
      </c>
      <c r="X2" s="47" t="s">
        <v>38</v>
      </c>
      <c r="Y2" s="47" t="s">
        <v>115</v>
      </c>
      <c r="Z2" s="36" t="s">
        <v>138</v>
      </c>
      <c r="AA2" s="36" t="s">
        <v>40</v>
      </c>
      <c r="AB2" s="60" t="s">
        <v>28</v>
      </c>
      <c r="AC2" s="36" t="s">
        <v>41</v>
      </c>
      <c r="AD2" s="36" t="s">
        <v>139</v>
      </c>
      <c r="AE2" s="36" t="s">
        <v>140</v>
      </c>
      <c r="AF2" s="36" t="s">
        <v>141</v>
      </c>
      <c r="AG2" s="36" t="s">
        <v>42</v>
      </c>
      <c r="AH2" s="46" t="s">
        <v>43</v>
      </c>
      <c r="AI2" s="80" t="s">
        <v>3</v>
      </c>
      <c r="AJ2" s="80" t="s">
        <v>44</v>
      </c>
      <c r="AK2" s="46" t="s">
        <v>45</v>
      </c>
      <c r="AL2" s="46" t="s">
        <v>46</v>
      </c>
      <c r="AM2" s="46" t="s">
        <v>47</v>
      </c>
      <c r="AN2" s="46" t="s">
        <v>48</v>
      </c>
      <c r="AO2" s="46" t="s">
        <v>49</v>
      </c>
      <c r="AP2" s="46" t="s">
        <v>50</v>
      </c>
      <c r="AQ2" s="87"/>
      <c r="AR2" s="45" t="s">
        <v>142</v>
      </c>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XDJ2" s="93"/>
      <c r="XDK2" s="93"/>
      <c r="XDL2" s="93"/>
      <c r="XDM2" s="93"/>
      <c r="XDN2" s="93"/>
      <c r="XDO2" s="93"/>
      <c r="XDP2" s="93"/>
      <c r="XDQ2" s="93"/>
      <c r="XDR2" s="93"/>
      <c r="XDS2" s="93"/>
      <c r="XDT2" s="93"/>
      <c r="XDU2" s="93"/>
      <c r="XDV2" s="93"/>
      <c r="XDW2" s="93"/>
      <c r="XDX2" s="93"/>
      <c r="XDY2" s="93"/>
      <c r="XDZ2" s="93"/>
      <c r="XEA2" s="93"/>
    </row>
    <row r="3" spans="1:196 16326:16355" s="30" customFormat="1" ht="22.5" customHeight="1">
      <c r="A3" s="37" t="s">
        <v>143</v>
      </c>
      <c r="B3" s="38" t="s">
        <v>144</v>
      </c>
      <c r="C3" s="38" t="s">
        <v>145</v>
      </c>
      <c r="D3" s="39"/>
      <c r="E3" s="38">
        <v>2215402</v>
      </c>
      <c r="F3" s="38"/>
      <c r="G3" s="38" t="s">
        <v>146</v>
      </c>
      <c r="H3" s="39">
        <v>3</v>
      </c>
      <c r="I3" s="39"/>
      <c r="J3" s="39" t="s">
        <v>87</v>
      </c>
      <c r="K3" s="48" t="s">
        <v>89</v>
      </c>
      <c r="L3" s="49" t="s">
        <v>89</v>
      </c>
      <c r="M3" s="50" t="s">
        <v>115</v>
      </c>
      <c r="N3" s="51">
        <v>45005</v>
      </c>
      <c r="O3" s="51" t="s">
        <v>147</v>
      </c>
      <c r="P3" s="51">
        <v>44868</v>
      </c>
      <c r="Q3" s="51" t="s">
        <v>147</v>
      </c>
      <c r="R3" s="51">
        <v>44874</v>
      </c>
      <c r="S3" s="51" t="s">
        <v>147</v>
      </c>
      <c r="T3" s="51">
        <v>44881</v>
      </c>
      <c r="U3" s="51" t="s">
        <v>147</v>
      </c>
      <c r="V3" s="51"/>
      <c r="W3" s="51"/>
      <c r="X3" s="51">
        <v>45003</v>
      </c>
      <c r="Y3" s="51" t="s">
        <v>147</v>
      </c>
      <c r="Z3" s="61"/>
      <c r="AA3" s="62" t="s">
        <v>148</v>
      </c>
      <c r="AB3" s="63">
        <v>44869</v>
      </c>
      <c r="AC3" s="64">
        <v>45005</v>
      </c>
      <c r="AD3" s="63">
        <v>45005</v>
      </c>
      <c r="AE3" s="49" t="str">
        <f t="shared" ref="AE3:AE14" ca="1" si="0">IF(L3="☑","",IF(AC3="","",AC3-TODAY()))</f>
        <v/>
      </c>
      <c r="AF3" s="65">
        <v>44995</v>
      </c>
      <c r="AG3" s="49"/>
      <c r="AH3" s="81"/>
      <c r="AI3" s="82"/>
      <c r="AJ3" s="82"/>
      <c r="AK3" s="82"/>
      <c r="AL3" s="82" t="s">
        <v>149</v>
      </c>
      <c r="AM3" s="83"/>
      <c r="AN3" s="81"/>
      <c r="AO3" s="81"/>
      <c r="AP3" s="81"/>
      <c r="AQ3" s="88"/>
      <c r="AR3" s="89" t="str">
        <f>IF(AD3&lt;=AF3,"\","是")</f>
        <v>是</v>
      </c>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XCX3" s="92"/>
      <c r="XCY3" s="92"/>
      <c r="XCZ3" s="92"/>
      <c r="XDA3" s="92"/>
      <c r="XDB3" s="92"/>
      <c r="XDC3" s="92"/>
      <c r="XDD3" s="92"/>
      <c r="XDE3" s="92"/>
      <c r="XDF3" s="92"/>
      <c r="XDG3" s="92"/>
      <c r="XDH3" s="92"/>
      <c r="XDI3" s="92"/>
      <c r="XDJ3" s="92"/>
      <c r="XDK3" s="92"/>
      <c r="XDL3" s="92"/>
      <c r="XDM3" s="92"/>
      <c r="XDN3" s="92"/>
      <c r="XDO3" s="92"/>
      <c r="XDP3" s="92"/>
      <c r="XDQ3" s="92"/>
      <c r="XDR3" s="92"/>
      <c r="XDS3" s="92"/>
      <c r="XDT3" s="92"/>
      <c r="XDU3" s="92"/>
      <c r="XDV3" s="92"/>
      <c r="XDW3" s="92"/>
      <c r="XDX3" s="92"/>
      <c r="XDY3" s="92"/>
      <c r="XDZ3" s="92"/>
      <c r="XEA3" s="92"/>
    </row>
    <row r="4" spans="1:196 16326:16355" s="30" customFormat="1" ht="22.5" customHeight="1">
      <c r="A4" s="37" t="s">
        <v>150</v>
      </c>
      <c r="B4" s="38" t="s">
        <v>151</v>
      </c>
      <c r="C4" s="38" t="s">
        <v>152</v>
      </c>
      <c r="D4" s="39"/>
      <c r="E4" s="38">
        <v>22162</v>
      </c>
      <c r="F4" s="38"/>
      <c r="G4" s="38" t="s">
        <v>153</v>
      </c>
      <c r="H4" s="39" t="s">
        <v>154</v>
      </c>
      <c r="I4" s="39"/>
      <c r="J4" s="39" t="s">
        <v>87</v>
      </c>
      <c r="K4" s="48" t="s">
        <v>89</v>
      </c>
      <c r="L4" s="49" t="s">
        <v>89</v>
      </c>
      <c r="M4" s="50" t="s">
        <v>115</v>
      </c>
      <c r="N4" s="51">
        <v>44886</v>
      </c>
      <c r="O4" s="51" t="s">
        <v>147</v>
      </c>
      <c r="P4" s="51">
        <v>44890</v>
      </c>
      <c r="Q4" s="51" t="s">
        <v>147</v>
      </c>
      <c r="R4" s="51">
        <v>44903</v>
      </c>
      <c r="S4" s="51" t="s">
        <v>147</v>
      </c>
      <c r="T4" s="51">
        <v>44965</v>
      </c>
      <c r="U4" s="51" t="s">
        <v>147</v>
      </c>
      <c r="V4" s="51"/>
      <c r="W4" s="51"/>
      <c r="X4" s="51">
        <v>44967</v>
      </c>
      <c r="Y4" s="63" t="s">
        <v>147</v>
      </c>
      <c r="Z4" s="66"/>
      <c r="AA4" s="62"/>
      <c r="AB4" s="63">
        <v>44879</v>
      </c>
      <c r="AC4" s="64">
        <v>44967</v>
      </c>
      <c r="AD4" s="63">
        <v>44967</v>
      </c>
      <c r="AE4" s="49" t="str">
        <f t="shared" ca="1" si="0"/>
        <v/>
      </c>
      <c r="AF4" s="65" t="s">
        <v>155</v>
      </c>
      <c r="AG4" s="49"/>
      <c r="AH4" s="81"/>
      <c r="AI4" s="82"/>
      <c r="AJ4" s="82"/>
      <c r="AK4" s="82"/>
      <c r="AL4" s="82" t="s">
        <v>149</v>
      </c>
      <c r="AM4" s="83"/>
      <c r="AN4" s="81"/>
      <c r="AO4" s="81"/>
      <c r="AP4" s="81"/>
      <c r="AQ4" s="88"/>
      <c r="AR4" s="89" t="str">
        <f t="shared" ref="AR4:AR67" si="1">IF(AD4&lt;=AF4,"\","是")</f>
        <v>\</v>
      </c>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XCX4" s="92"/>
      <c r="XCY4" s="92"/>
      <c r="XCZ4" s="92"/>
      <c r="XDA4" s="92"/>
      <c r="XDB4" s="92"/>
      <c r="XDC4" s="92"/>
      <c r="XDD4" s="92"/>
      <c r="XDE4" s="92"/>
      <c r="XDF4" s="92"/>
      <c r="XDG4" s="92"/>
      <c r="XDH4" s="92"/>
      <c r="XDI4" s="92"/>
      <c r="XDJ4" s="92"/>
      <c r="XDK4" s="92"/>
      <c r="XDL4" s="92"/>
      <c r="XDM4" s="92"/>
      <c r="XDN4" s="92"/>
      <c r="XDO4" s="92"/>
      <c r="XDP4" s="92"/>
      <c r="XDQ4" s="92"/>
      <c r="XDR4" s="92"/>
      <c r="XDS4" s="92"/>
      <c r="XDT4" s="92"/>
      <c r="XDU4" s="92"/>
      <c r="XDV4" s="92"/>
      <c r="XDW4" s="92"/>
      <c r="XDX4" s="92"/>
      <c r="XDY4" s="92"/>
      <c r="XDZ4" s="92"/>
      <c r="XEA4" s="92"/>
    </row>
    <row r="5" spans="1:196 16326:16355" s="30" customFormat="1" ht="22.5" customHeight="1">
      <c r="A5" s="37" t="s">
        <v>156</v>
      </c>
      <c r="B5" s="38" t="s">
        <v>157</v>
      </c>
      <c r="C5" s="38" t="s">
        <v>158</v>
      </c>
      <c r="D5" s="39"/>
      <c r="E5" s="38">
        <v>22166</v>
      </c>
      <c r="F5" s="38"/>
      <c r="G5" s="38" t="s">
        <v>159</v>
      </c>
      <c r="H5" s="39">
        <v>1</v>
      </c>
      <c r="I5" s="39"/>
      <c r="J5" s="39" t="s">
        <v>87</v>
      </c>
      <c r="K5" s="48" t="s">
        <v>89</v>
      </c>
      <c r="L5" s="49" t="s">
        <v>89</v>
      </c>
      <c r="M5" s="50" t="s">
        <v>115</v>
      </c>
      <c r="N5" s="51">
        <v>44881</v>
      </c>
      <c r="O5" s="51" t="s">
        <v>147</v>
      </c>
      <c r="P5" s="51">
        <v>44887</v>
      </c>
      <c r="Q5" s="51" t="s">
        <v>147</v>
      </c>
      <c r="R5" s="51">
        <v>44924</v>
      </c>
      <c r="S5" s="51" t="s">
        <v>147</v>
      </c>
      <c r="T5" s="51">
        <v>44981</v>
      </c>
      <c r="U5" s="51" t="s">
        <v>147</v>
      </c>
      <c r="V5" s="51"/>
      <c r="W5" s="51"/>
      <c r="X5" s="51">
        <v>44982</v>
      </c>
      <c r="Y5" s="51" t="s">
        <v>147</v>
      </c>
      <c r="Z5" s="61"/>
      <c r="AA5" s="62"/>
      <c r="AB5" s="63">
        <v>44897</v>
      </c>
      <c r="AC5" s="64">
        <v>45000</v>
      </c>
      <c r="AD5" s="63">
        <v>44982</v>
      </c>
      <c r="AE5" s="49" t="str">
        <f t="shared" ca="1" si="0"/>
        <v/>
      </c>
      <c r="AF5" s="65" t="s">
        <v>155</v>
      </c>
      <c r="AG5" s="49"/>
      <c r="AH5" s="81"/>
      <c r="AI5" s="82"/>
      <c r="AJ5" s="82"/>
      <c r="AK5" s="82"/>
      <c r="AL5" s="82" t="s">
        <v>149</v>
      </c>
      <c r="AM5" s="83"/>
      <c r="AN5" s="81"/>
      <c r="AO5" s="81"/>
      <c r="AP5" s="81"/>
      <c r="AQ5" s="88"/>
      <c r="AR5" s="89" t="str">
        <f t="shared" si="1"/>
        <v>\</v>
      </c>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XCX5" s="92"/>
      <c r="XCY5" s="92"/>
      <c r="XCZ5" s="92"/>
      <c r="XDA5" s="92"/>
      <c r="XDB5" s="92"/>
      <c r="XDC5" s="92"/>
      <c r="XDD5" s="92"/>
      <c r="XDE5" s="92"/>
      <c r="XDF5" s="92"/>
      <c r="XDG5" s="92"/>
      <c r="XDH5" s="92"/>
      <c r="XDI5" s="92"/>
      <c r="XDJ5" s="92"/>
      <c r="XDK5" s="92"/>
      <c r="XDL5" s="92"/>
      <c r="XDM5" s="92"/>
      <c r="XDN5" s="92"/>
      <c r="XDO5" s="92"/>
      <c r="XDP5" s="92"/>
      <c r="XDQ5" s="92"/>
      <c r="XDR5" s="92"/>
      <c r="XDS5" s="92"/>
      <c r="XDT5" s="92"/>
      <c r="XDU5" s="92"/>
      <c r="XDV5" s="92"/>
      <c r="XDW5" s="92"/>
      <c r="XDX5" s="92"/>
      <c r="XDY5" s="92"/>
      <c r="XDZ5" s="92"/>
      <c r="XEA5" s="92"/>
    </row>
    <row r="6" spans="1:196 16326:16355" s="30" customFormat="1" ht="22.5" customHeight="1">
      <c r="A6" s="37" t="s">
        <v>160</v>
      </c>
      <c r="B6" s="38" t="s">
        <v>161</v>
      </c>
      <c r="C6" s="38" t="s">
        <v>162</v>
      </c>
      <c r="D6" s="39"/>
      <c r="E6" s="38">
        <v>22160</v>
      </c>
      <c r="F6" s="38"/>
      <c r="G6" s="38" t="s">
        <v>163</v>
      </c>
      <c r="H6" s="39">
        <v>1</v>
      </c>
      <c r="I6" s="39"/>
      <c r="J6" s="39" t="s">
        <v>87</v>
      </c>
      <c r="K6" s="48" t="s">
        <v>89</v>
      </c>
      <c r="L6" s="49" t="s">
        <v>89</v>
      </c>
      <c r="M6" s="50" t="s">
        <v>115</v>
      </c>
      <c r="N6" s="51">
        <v>44895</v>
      </c>
      <c r="O6" s="51" t="s">
        <v>147</v>
      </c>
      <c r="P6" s="51">
        <v>44901</v>
      </c>
      <c r="Q6" s="51" t="s">
        <v>147</v>
      </c>
      <c r="R6" s="51">
        <v>44910</v>
      </c>
      <c r="S6" s="51" t="s">
        <v>147</v>
      </c>
      <c r="T6" s="51">
        <v>44988</v>
      </c>
      <c r="U6" s="51" t="s">
        <v>147</v>
      </c>
      <c r="V6" s="51"/>
      <c r="W6" s="51"/>
      <c r="X6" s="51">
        <v>44990</v>
      </c>
      <c r="Y6" s="51" t="s">
        <v>147</v>
      </c>
      <c r="Z6" s="61"/>
      <c r="AA6" s="62"/>
      <c r="AB6" s="63">
        <v>44896</v>
      </c>
      <c r="AC6" s="64">
        <v>44990</v>
      </c>
      <c r="AD6" s="63">
        <v>44990</v>
      </c>
      <c r="AE6" s="49" t="str">
        <f t="shared" ca="1" si="0"/>
        <v/>
      </c>
      <c r="AF6" s="65" t="s">
        <v>155</v>
      </c>
      <c r="AG6" s="49"/>
      <c r="AH6" s="81"/>
      <c r="AI6" s="82"/>
      <c r="AJ6" s="82"/>
      <c r="AK6" s="82"/>
      <c r="AL6" s="82" t="s">
        <v>149</v>
      </c>
      <c r="AM6" s="83"/>
      <c r="AN6" s="81"/>
      <c r="AO6" s="81"/>
      <c r="AP6" s="81"/>
      <c r="AQ6" s="88"/>
      <c r="AR6" s="89" t="str">
        <f t="shared" si="1"/>
        <v>\</v>
      </c>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XCX6" s="92"/>
      <c r="XCY6" s="92"/>
      <c r="XCZ6" s="92"/>
      <c r="XDA6" s="92"/>
      <c r="XDB6" s="92"/>
      <c r="XDC6" s="92"/>
      <c r="XDD6" s="92"/>
      <c r="XDE6" s="92"/>
      <c r="XDF6" s="92"/>
      <c r="XDG6" s="92"/>
      <c r="XDH6" s="92"/>
      <c r="XDI6" s="92"/>
      <c r="XDJ6" s="92"/>
      <c r="XDK6" s="92"/>
      <c r="XDL6" s="92"/>
      <c r="XDM6" s="92"/>
      <c r="XDN6" s="92"/>
      <c r="XDO6" s="92"/>
      <c r="XDP6" s="92"/>
      <c r="XDQ6" s="92"/>
      <c r="XDR6" s="92"/>
      <c r="XDS6" s="92"/>
      <c r="XDT6" s="92"/>
      <c r="XDU6" s="92"/>
      <c r="XDV6" s="92"/>
      <c r="XDW6" s="92"/>
      <c r="XDX6" s="92"/>
      <c r="XDY6" s="92"/>
      <c r="XDZ6" s="92"/>
      <c r="XEA6" s="92"/>
    </row>
    <row r="7" spans="1:196 16326:16355" s="30" customFormat="1" ht="22.5" customHeight="1">
      <c r="A7" s="37" t="s">
        <v>164</v>
      </c>
      <c r="B7" s="38" t="s">
        <v>165</v>
      </c>
      <c r="C7" s="38" t="s">
        <v>166</v>
      </c>
      <c r="D7" s="39"/>
      <c r="E7" s="38">
        <v>22168</v>
      </c>
      <c r="F7" s="38"/>
      <c r="G7" s="38" t="s">
        <v>146</v>
      </c>
      <c r="H7" s="39">
        <v>1</v>
      </c>
      <c r="I7" s="39"/>
      <c r="J7" s="39" t="s">
        <v>87</v>
      </c>
      <c r="K7" s="48" t="s">
        <v>89</v>
      </c>
      <c r="L7" s="49" t="s">
        <v>89</v>
      </c>
      <c r="M7" s="50" t="s">
        <v>115</v>
      </c>
      <c r="N7" s="51">
        <v>44904</v>
      </c>
      <c r="O7" s="51" t="s">
        <v>147</v>
      </c>
      <c r="P7" s="51">
        <v>44910</v>
      </c>
      <c r="Q7" s="51" t="s">
        <v>147</v>
      </c>
      <c r="R7" s="51">
        <v>44917</v>
      </c>
      <c r="S7" s="51" t="s">
        <v>147</v>
      </c>
      <c r="T7" s="51">
        <v>45013</v>
      </c>
      <c r="U7" s="51" t="s">
        <v>147</v>
      </c>
      <c r="V7" s="51"/>
      <c r="W7" s="51"/>
      <c r="X7" s="51">
        <v>45015</v>
      </c>
      <c r="Y7" s="51" t="s">
        <v>147</v>
      </c>
      <c r="Z7" s="61"/>
      <c r="AA7" s="62"/>
      <c r="AB7" s="63">
        <v>44903</v>
      </c>
      <c r="AC7" s="64">
        <v>45015</v>
      </c>
      <c r="AD7" s="63">
        <v>45015</v>
      </c>
      <c r="AE7" s="49" t="str">
        <f t="shared" ca="1" si="0"/>
        <v/>
      </c>
      <c r="AF7" s="65" t="s">
        <v>155</v>
      </c>
      <c r="AG7" s="49"/>
      <c r="AH7" s="81"/>
      <c r="AI7" s="82"/>
      <c r="AJ7" s="82"/>
      <c r="AK7" s="82"/>
      <c r="AL7" s="82" t="s">
        <v>149</v>
      </c>
      <c r="AM7" s="83"/>
      <c r="AN7" s="81"/>
      <c r="AO7" s="81"/>
      <c r="AP7" s="81"/>
      <c r="AQ7" s="88"/>
      <c r="AR7" s="89" t="str">
        <f t="shared" si="1"/>
        <v>\</v>
      </c>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XCX7" s="92"/>
      <c r="XCY7" s="92"/>
      <c r="XCZ7" s="92"/>
      <c r="XDA7" s="92"/>
      <c r="XDB7" s="92"/>
      <c r="XDC7" s="92"/>
      <c r="XDD7" s="92"/>
      <c r="XDE7" s="92"/>
      <c r="XDF7" s="92"/>
      <c r="XDG7" s="92"/>
      <c r="XDH7" s="92"/>
      <c r="XDI7" s="92"/>
      <c r="XDJ7" s="92"/>
      <c r="XDK7" s="92"/>
      <c r="XDL7" s="92"/>
      <c r="XDM7" s="92"/>
      <c r="XDN7" s="92"/>
      <c r="XDO7" s="92"/>
      <c r="XDP7" s="92"/>
      <c r="XDQ7" s="92"/>
      <c r="XDR7" s="92"/>
      <c r="XDS7" s="92"/>
      <c r="XDT7" s="92"/>
      <c r="XDU7" s="92"/>
      <c r="XDV7" s="92"/>
      <c r="XDW7" s="92"/>
      <c r="XDX7" s="92"/>
      <c r="XDY7" s="92"/>
      <c r="XDZ7" s="92"/>
      <c r="XEA7" s="92"/>
    </row>
    <row r="8" spans="1:196 16326:16355" s="30" customFormat="1" ht="22.5" customHeight="1">
      <c r="A8" s="37" t="s">
        <v>167</v>
      </c>
      <c r="B8" s="38" t="s">
        <v>168</v>
      </c>
      <c r="C8" s="38" t="s">
        <v>169</v>
      </c>
      <c r="D8" s="39"/>
      <c r="E8" s="38">
        <v>22173</v>
      </c>
      <c r="F8" s="38"/>
      <c r="G8" s="38" t="s">
        <v>170</v>
      </c>
      <c r="H8" s="39">
        <v>2</v>
      </c>
      <c r="I8" s="39"/>
      <c r="J8" s="39" t="s">
        <v>87</v>
      </c>
      <c r="K8" s="48" t="s">
        <v>89</v>
      </c>
      <c r="L8" s="49" t="s">
        <v>89</v>
      </c>
      <c r="M8" s="50" t="s">
        <v>115</v>
      </c>
      <c r="N8" s="51">
        <v>44916</v>
      </c>
      <c r="O8" s="51" t="s">
        <v>147</v>
      </c>
      <c r="P8" s="51">
        <v>44921</v>
      </c>
      <c r="Q8" s="51" t="s">
        <v>147</v>
      </c>
      <c r="R8" s="51">
        <v>44926</v>
      </c>
      <c r="S8" s="51" t="s">
        <v>147</v>
      </c>
      <c r="T8" s="51">
        <v>45013</v>
      </c>
      <c r="U8" s="51" t="s">
        <v>147</v>
      </c>
      <c r="V8" s="51"/>
      <c r="W8" s="51"/>
      <c r="X8" s="51">
        <v>45015</v>
      </c>
      <c r="Y8" s="51" t="s">
        <v>147</v>
      </c>
      <c r="Z8" s="61"/>
      <c r="AA8" s="62"/>
      <c r="AB8" s="63">
        <v>44915</v>
      </c>
      <c r="AC8" s="64">
        <v>45015</v>
      </c>
      <c r="AD8" s="63">
        <v>45015</v>
      </c>
      <c r="AE8" s="49" t="str">
        <f t="shared" ca="1" si="0"/>
        <v/>
      </c>
      <c r="AF8" s="65" t="s">
        <v>155</v>
      </c>
      <c r="AG8" s="49"/>
      <c r="AH8" s="81"/>
      <c r="AI8" s="82"/>
      <c r="AJ8" s="82"/>
      <c r="AK8" s="82"/>
      <c r="AL8" s="82" t="s">
        <v>149</v>
      </c>
      <c r="AM8" s="83"/>
      <c r="AN8" s="81"/>
      <c r="AO8" s="81"/>
      <c r="AP8" s="81"/>
      <c r="AQ8" s="88"/>
      <c r="AR8" s="89" t="str">
        <f t="shared" si="1"/>
        <v>\</v>
      </c>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XCX8" s="92"/>
      <c r="XCY8" s="92"/>
      <c r="XCZ8" s="92"/>
      <c r="XDA8" s="92"/>
      <c r="XDB8" s="92"/>
      <c r="XDC8" s="92"/>
      <c r="XDD8" s="92"/>
      <c r="XDE8" s="92"/>
      <c r="XDF8" s="92"/>
      <c r="XDG8" s="92"/>
      <c r="XDH8" s="92"/>
      <c r="XDI8" s="92"/>
      <c r="XDJ8" s="92"/>
      <c r="XDK8" s="92"/>
      <c r="XDL8" s="92"/>
      <c r="XDM8" s="92"/>
      <c r="XDN8" s="92"/>
      <c r="XDO8" s="92"/>
      <c r="XDP8" s="92"/>
      <c r="XDQ8" s="92"/>
      <c r="XDR8" s="92"/>
      <c r="XDS8" s="92"/>
      <c r="XDT8" s="92"/>
      <c r="XDU8" s="92"/>
      <c r="XDV8" s="92"/>
      <c r="XDW8" s="92"/>
      <c r="XDX8" s="92"/>
      <c r="XDY8" s="92"/>
      <c r="XDZ8" s="92"/>
      <c r="XEA8" s="92"/>
    </row>
    <row r="9" spans="1:196 16326:16355" s="30" customFormat="1" ht="22.5" customHeight="1">
      <c r="A9" s="37" t="s">
        <v>171</v>
      </c>
      <c r="B9" s="38" t="s">
        <v>172</v>
      </c>
      <c r="C9" s="38" t="s">
        <v>173</v>
      </c>
      <c r="D9" s="39"/>
      <c r="E9" s="38">
        <v>22174</v>
      </c>
      <c r="F9" s="38"/>
      <c r="G9" s="38" t="s">
        <v>174</v>
      </c>
      <c r="H9" s="39">
        <v>1</v>
      </c>
      <c r="I9" s="39"/>
      <c r="J9" s="39" t="s">
        <v>87</v>
      </c>
      <c r="K9" s="48" t="s">
        <v>89</v>
      </c>
      <c r="L9" s="49" t="s">
        <v>89</v>
      </c>
      <c r="M9" s="50" t="s">
        <v>115</v>
      </c>
      <c r="N9" s="51">
        <v>44916</v>
      </c>
      <c r="O9" s="51" t="s">
        <v>147</v>
      </c>
      <c r="P9" s="51">
        <v>44921</v>
      </c>
      <c r="Q9" s="51" t="s">
        <v>147</v>
      </c>
      <c r="R9" s="51">
        <v>44926</v>
      </c>
      <c r="S9" s="51" t="s">
        <v>147</v>
      </c>
      <c r="T9" s="51">
        <v>45013</v>
      </c>
      <c r="U9" s="51" t="s">
        <v>147</v>
      </c>
      <c r="V9" s="51"/>
      <c r="W9" s="51"/>
      <c r="X9" s="51">
        <v>45015</v>
      </c>
      <c r="Y9" s="51" t="s">
        <v>147</v>
      </c>
      <c r="Z9" s="61"/>
      <c r="AA9" s="62" t="s">
        <v>175</v>
      </c>
      <c r="AB9" s="63">
        <v>44915</v>
      </c>
      <c r="AC9" s="64">
        <v>45015</v>
      </c>
      <c r="AD9" s="63">
        <v>45015</v>
      </c>
      <c r="AE9" s="49" t="str">
        <f t="shared" ca="1" si="0"/>
        <v/>
      </c>
      <c r="AF9" s="65" t="s">
        <v>155</v>
      </c>
      <c r="AG9" s="49"/>
      <c r="AH9" s="81"/>
      <c r="AI9" s="82"/>
      <c r="AJ9" s="82"/>
      <c r="AK9" s="82"/>
      <c r="AL9" s="82" t="s">
        <v>149</v>
      </c>
      <c r="AM9" s="83"/>
      <c r="AN9" s="81"/>
      <c r="AO9" s="81"/>
      <c r="AP9" s="81"/>
      <c r="AQ9" s="88"/>
      <c r="AR9" s="89" t="str">
        <f t="shared" si="1"/>
        <v>\</v>
      </c>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XCX9" s="92"/>
      <c r="XCY9" s="92"/>
      <c r="XCZ9" s="92"/>
      <c r="XDA9" s="92"/>
      <c r="XDB9" s="92"/>
      <c r="XDC9" s="92"/>
      <c r="XDD9" s="92"/>
      <c r="XDE9" s="92"/>
      <c r="XDF9" s="92"/>
      <c r="XDG9" s="92"/>
      <c r="XDH9" s="92"/>
      <c r="XDI9" s="92"/>
      <c r="XDJ9" s="92"/>
      <c r="XDK9" s="92"/>
      <c r="XDL9" s="92"/>
      <c r="XDM9" s="92"/>
      <c r="XDN9" s="92"/>
      <c r="XDO9" s="92"/>
      <c r="XDP9" s="92"/>
      <c r="XDQ9" s="92"/>
      <c r="XDR9" s="92"/>
      <c r="XDS9" s="92"/>
      <c r="XDT9" s="92"/>
      <c r="XDU9" s="92"/>
      <c r="XDV9" s="92"/>
      <c r="XDW9" s="92"/>
      <c r="XDX9" s="92"/>
      <c r="XDY9" s="92"/>
      <c r="XDZ9" s="92"/>
      <c r="XEA9" s="92"/>
    </row>
    <row r="10" spans="1:196 16326:16355" s="30" customFormat="1" ht="22.5" customHeight="1">
      <c r="A10" s="37" t="s">
        <v>176</v>
      </c>
      <c r="B10" s="38" t="s">
        <v>177</v>
      </c>
      <c r="C10" s="38" t="s">
        <v>178</v>
      </c>
      <c r="D10" s="39"/>
      <c r="E10" s="38">
        <v>22175</v>
      </c>
      <c r="F10" s="38"/>
      <c r="G10" s="38" t="s">
        <v>179</v>
      </c>
      <c r="H10" s="39">
        <v>10</v>
      </c>
      <c r="I10" s="39"/>
      <c r="J10" s="39" t="s">
        <v>87</v>
      </c>
      <c r="K10" s="48" t="s">
        <v>89</v>
      </c>
      <c r="L10" s="49" t="s">
        <v>89</v>
      </c>
      <c r="M10" s="50" t="s">
        <v>115</v>
      </c>
      <c r="N10" s="51">
        <v>44916</v>
      </c>
      <c r="O10" s="51" t="s">
        <v>147</v>
      </c>
      <c r="P10" s="51">
        <v>44921</v>
      </c>
      <c r="Q10" s="51" t="s">
        <v>147</v>
      </c>
      <c r="R10" s="51">
        <v>44926</v>
      </c>
      <c r="S10" s="51" t="s">
        <v>147</v>
      </c>
      <c r="T10" s="51">
        <v>44995</v>
      </c>
      <c r="U10" s="51" t="s">
        <v>147</v>
      </c>
      <c r="V10" s="51"/>
      <c r="W10" s="51"/>
      <c r="X10" s="51">
        <v>44995</v>
      </c>
      <c r="Y10" s="51" t="s">
        <v>147</v>
      </c>
      <c r="Z10" s="61"/>
      <c r="AA10" s="62" t="s">
        <v>180</v>
      </c>
      <c r="AB10" s="63">
        <v>44915</v>
      </c>
      <c r="AC10" s="64">
        <v>44995</v>
      </c>
      <c r="AD10" s="63">
        <v>44995</v>
      </c>
      <c r="AE10" s="49" t="str">
        <f t="shared" ca="1" si="0"/>
        <v/>
      </c>
      <c r="AF10" s="65" t="s">
        <v>155</v>
      </c>
      <c r="AG10" s="49"/>
      <c r="AH10" s="81"/>
      <c r="AI10" s="82"/>
      <c r="AJ10" s="82"/>
      <c r="AK10" s="82"/>
      <c r="AL10" s="82" t="s">
        <v>149</v>
      </c>
      <c r="AM10" s="83"/>
      <c r="AN10" s="81"/>
      <c r="AO10" s="81"/>
      <c r="AP10" s="81"/>
      <c r="AQ10" s="88"/>
      <c r="AR10" s="89" t="str">
        <f t="shared" si="1"/>
        <v>\</v>
      </c>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XCX10" s="92"/>
      <c r="XCY10" s="92"/>
      <c r="XCZ10" s="92"/>
      <c r="XDA10" s="92"/>
      <c r="XDB10" s="92"/>
      <c r="XDC10" s="92"/>
      <c r="XDD10" s="92"/>
      <c r="XDE10" s="92"/>
      <c r="XDF10" s="92"/>
      <c r="XDG10" s="92"/>
      <c r="XDH10" s="92"/>
      <c r="XDI10" s="92"/>
      <c r="XDJ10" s="92"/>
      <c r="XDK10" s="92"/>
      <c r="XDL10" s="92"/>
      <c r="XDM10" s="92"/>
      <c r="XDN10" s="92"/>
      <c r="XDO10" s="92"/>
      <c r="XDP10" s="92"/>
      <c r="XDQ10" s="92"/>
      <c r="XDR10" s="92"/>
      <c r="XDS10" s="92"/>
      <c r="XDT10" s="92"/>
      <c r="XDU10" s="92"/>
      <c r="XDV10" s="92"/>
      <c r="XDW10" s="92"/>
      <c r="XDX10" s="92"/>
      <c r="XDY10" s="92"/>
      <c r="XDZ10" s="92"/>
      <c r="XEA10" s="92"/>
    </row>
    <row r="11" spans="1:196 16326:16355" s="30" customFormat="1" ht="22.5" customHeight="1">
      <c r="A11" s="37" t="s">
        <v>181</v>
      </c>
      <c r="B11" s="38" t="s">
        <v>182</v>
      </c>
      <c r="C11" s="38" t="s">
        <v>183</v>
      </c>
      <c r="D11" s="39"/>
      <c r="E11" s="38">
        <v>22176</v>
      </c>
      <c r="F11" s="38"/>
      <c r="G11" s="38" t="s">
        <v>184</v>
      </c>
      <c r="H11" s="39">
        <v>2</v>
      </c>
      <c r="I11" s="39"/>
      <c r="J11" s="39" t="s">
        <v>87</v>
      </c>
      <c r="K11" s="48" t="s">
        <v>89</v>
      </c>
      <c r="L11" s="49" t="s">
        <v>89</v>
      </c>
      <c r="M11" s="50" t="s">
        <v>115</v>
      </c>
      <c r="N11" s="51">
        <v>44921</v>
      </c>
      <c r="O11" s="51" t="s">
        <v>147</v>
      </c>
      <c r="P11" s="51">
        <v>44925</v>
      </c>
      <c r="Q11" s="51" t="s">
        <v>147</v>
      </c>
      <c r="R11" s="51">
        <v>44936</v>
      </c>
      <c r="S11" s="51" t="s">
        <v>147</v>
      </c>
      <c r="T11" s="51">
        <v>45013</v>
      </c>
      <c r="U11" s="51" t="s">
        <v>147</v>
      </c>
      <c r="V11" s="51"/>
      <c r="W11" s="51"/>
      <c r="X11" s="51">
        <v>45015</v>
      </c>
      <c r="Y11" s="51" t="s">
        <v>147</v>
      </c>
      <c r="Z11" s="61"/>
      <c r="AA11" s="62" t="s">
        <v>185</v>
      </c>
      <c r="AB11" s="63">
        <v>44922</v>
      </c>
      <c r="AC11" s="64">
        <v>45015</v>
      </c>
      <c r="AD11" s="63">
        <v>45015</v>
      </c>
      <c r="AE11" s="49" t="str">
        <f t="shared" ca="1" si="0"/>
        <v/>
      </c>
      <c r="AF11" s="65" t="s">
        <v>155</v>
      </c>
      <c r="AG11" s="49"/>
      <c r="AH11" s="81"/>
      <c r="AI11" s="82"/>
      <c r="AJ11" s="82"/>
      <c r="AK11" s="82"/>
      <c r="AL11" s="82" t="s">
        <v>149</v>
      </c>
      <c r="AM11" s="83"/>
      <c r="AN11" s="81"/>
      <c r="AO11" s="81"/>
      <c r="AP11" s="81"/>
      <c r="AQ11" s="88"/>
      <c r="AR11" s="89" t="str">
        <f t="shared" si="1"/>
        <v>\</v>
      </c>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XCX11" s="92"/>
      <c r="XCY11" s="92"/>
      <c r="XCZ11" s="92"/>
      <c r="XDA11" s="92"/>
      <c r="XDB11" s="92"/>
      <c r="XDC11" s="92"/>
      <c r="XDD11" s="92"/>
      <c r="XDE11" s="92"/>
      <c r="XDF11" s="92"/>
      <c r="XDG11" s="92"/>
      <c r="XDH11" s="92"/>
      <c r="XDI11" s="92"/>
      <c r="XDJ11" s="92"/>
      <c r="XDK11" s="92"/>
      <c r="XDL11" s="92"/>
      <c r="XDM11" s="92"/>
      <c r="XDN11" s="92"/>
      <c r="XDO11" s="92"/>
      <c r="XDP11" s="92"/>
      <c r="XDQ11" s="92"/>
      <c r="XDR11" s="92"/>
      <c r="XDS11" s="92"/>
      <c r="XDT11" s="92"/>
      <c r="XDU11" s="92"/>
      <c r="XDV11" s="92"/>
      <c r="XDW11" s="92"/>
      <c r="XDX11" s="92"/>
      <c r="XDY11" s="92"/>
      <c r="XDZ11" s="92"/>
      <c r="XEA11" s="92"/>
    </row>
    <row r="12" spans="1:196 16326:16355" s="30" customFormat="1" ht="22.5" customHeight="1">
      <c r="A12" s="37" t="s">
        <v>186</v>
      </c>
      <c r="B12" s="38" t="s">
        <v>187</v>
      </c>
      <c r="C12" s="38" t="s">
        <v>188</v>
      </c>
      <c r="D12" s="39"/>
      <c r="E12" s="38">
        <v>22179</v>
      </c>
      <c r="F12" s="38"/>
      <c r="G12" s="38" t="s">
        <v>189</v>
      </c>
      <c r="H12" s="39">
        <v>2</v>
      </c>
      <c r="I12" s="39"/>
      <c r="J12" s="39" t="s">
        <v>87</v>
      </c>
      <c r="K12" s="48" t="s">
        <v>89</v>
      </c>
      <c r="L12" s="49" t="s">
        <v>89</v>
      </c>
      <c r="M12" s="50" t="s">
        <v>115</v>
      </c>
      <c r="N12" s="51">
        <v>44924</v>
      </c>
      <c r="O12" s="51" t="s">
        <v>147</v>
      </c>
      <c r="P12" s="51">
        <v>44930</v>
      </c>
      <c r="Q12" s="51" t="s">
        <v>147</v>
      </c>
      <c r="R12" s="51">
        <v>44938</v>
      </c>
      <c r="S12" s="51" t="s">
        <v>147</v>
      </c>
      <c r="T12" s="51">
        <v>45015</v>
      </c>
      <c r="U12" s="51" t="s">
        <v>147</v>
      </c>
      <c r="V12" s="51"/>
      <c r="W12" s="51"/>
      <c r="X12" s="51">
        <v>45015</v>
      </c>
      <c r="Y12" s="51" t="s">
        <v>147</v>
      </c>
      <c r="Z12" s="61"/>
      <c r="AA12" s="62" t="s">
        <v>190</v>
      </c>
      <c r="AB12" s="63">
        <v>44921</v>
      </c>
      <c r="AC12" s="64">
        <v>45015</v>
      </c>
      <c r="AD12" s="63">
        <v>45016</v>
      </c>
      <c r="AE12" s="49" t="str">
        <f t="shared" ca="1" si="0"/>
        <v/>
      </c>
      <c r="AF12" s="65" t="s">
        <v>155</v>
      </c>
      <c r="AG12" s="49"/>
      <c r="AH12" s="81"/>
      <c r="AI12" s="82"/>
      <c r="AJ12" s="82"/>
      <c r="AK12" s="82"/>
      <c r="AL12" s="82" t="s">
        <v>149</v>
      </c>
      <c r="AM12" s="83"/>
      <c r="AN12" s="81"/>
      <c r="AO12" s="81"/>
      <c r="AP12" s="81"/>
      <c r="AQ12" s="88"/>
      <c r="AR12" s="89" t="str">
        <f t="shared" si="1"/>
        <v>\</v>
      </c>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XCX12" s="92"/>
      <c r="XCY12" s="92"/>
      <c r="XCZ12" s="92"/>
      <c r="XDA12" s="92"/>
      <c r="XDB12" s="92"/>
      <c r="XDC12" s="92"/>
      <c r="XDD12" s="92"/>
      <c r="XDE12" s="92"/>
      <c r="XDF12" s="92"/>
      <c r="XDG12" s="92"/>
      <c r="XDH12" s="92"/>
      <c r="XDI12" s="92"/>
      <c r="XDJ12" s="92"/>
      <c r="XDK12" s="92"/>
      <c r="XDL12" s="92"/>
      <c r="XDM12" s="92"/>
      <c r="XDN12" s="92"/>
      <c r="XDO12" s="92"/>
      <c r="XDP12" s="92"/>
      <c r="XDQ12" s="92"/>
      <c r="XDR12" s="92"/>
      <c r="XDS12" s="92"/>
      <c r="XDT12" s="92"/>
      <c r="XDU12" s="92"/>
      <c r="XDV12" s="92"/>
      <c r="XDW12" s="92"/>
      <c r="XDX12" s="92"/>
      <c r="XDY12" s="92"/>
      <c r="XDZ12" s="92"/>
      <c r="XEA12" s="92"/>
    </row>
    <row r="13" spans="1:196 16326:16355" s="30" customFormat="1" ht="22.5" customHeight="1">
      <c r="A13" s="37" t="s">
        <v>191</v>
      </c>
      <c r="B13" s="38" t="s">
        <v>192</v>
      </c>
      <c r="C13" s="38" t="s">
        <v>193</v>
      </c>
      <c r="D13" s="39"/>
      <c r="E13" s="38">
        <v>22182</v>
      </c>
      <c r="F13" s="38"/>
      <c r="G13" s="38" t="s">
        <v>194</v>
      </c>
      <c r="H13" s="39">
        <v>1</v>
      </c>
      <c r="I13" s="39"/>
      <c r="J13" s="39" t="s">
        <v>87</v>
      </c>
      <c r="K13" s="48" t="s">
        <v>89</v>
      </c>
      <c r="L13" s="49" t="s">
        <v>89</v>
      </c>
      <c r="M13" s="50" t="s">
        <v>115</v>
      </c>
      <c r="N13" s="51">
        <v>44925</v>
      </c>
      <c r="O13" s="51" t="s">
        <v>147</v>
      </c>
      <c r="P13" s="51">
        <v>44931</v>
      </c>
      <c r="Q13" s="51" t="s">
        <v>147</v>
      </c>
      <c r="R13" s="51">
        <v>44938</v>
      </c>
      <c r="S13" s="51" t="s">
        <v>147</v>
      </c>
      <c r="T13" s="51">
        <v>45013</v>
      </c>
      <c r="U13" s="51" t="s">
        <v>147</v>
      </c>
      <c r="V13" s="51"/>
      <c r="W13" s="51" t="s">
        <v>147</v>
      </c>
      <c r="X13" s="51">
        <v>45015</v>
      </c>
      <c r="Y13" s="51" t="s">
        <v>147</v>
      </c>
      <c r="Z13" s="61"/>
      <c r="AA13" s="62" t="s">
        <v>195</v>
      </c>
      <c r="AB13" s="63">
        <v>44924</v>
      </c>
      <c r="AC13" s="64">
        <v>45015</v>
      </c>
      <c r="AD13" s="63">
        <v>45013</v>
      </c>
      <c r="AE13" s="49" t="str">
        <f t="shared" ca="1" si="0"/>
        <v/>
      </c>
      <c r="AF13" s="65" t="s">
        <v>155</v>
      </c>
      <c r="AG13" s="49"/>
      <c r="AH13" s="81"/>
      <c r="AI13" s="82"/>
      <c r="AJ13" s="82"/>
      <c r="AK13" s="82"/>
      <c r="AL13" s="82" t="s">
        <v>149</v>
      </c>
      <c r="AM13" s="83"/>
      <c r="AN13" s="81"/>
      <c r="AO13" s="81"/>
      <c r="AP13" s="81"/>
      <c r="AQ13" s="88"/>
      <c r="AR13" s="89" t="str">
        <f t="shared" si="1"/>
        <v>\</v>
      </c>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c r="DC13" s="88"/>
      <c r="DD13" s="88"/>
      <c r="DE13" s="88"/>
      <c r="DF13" s="88"/>
      <c r="DG13" s="88"/>
      <c r="DH13" s="88"/>
      <c r="DI13" s="88"/>
      <c r="DJ13" s="88"/>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8"/>
      <c r="EP13" s="88"/>
      <c r="EQ13" s="88"/>
      <c r="ER13" s="88"/>
      <c r="ES13" s="88"/>
      <c r="ET13" s="88"/>
      <c r="EU13" s="88"/>
      <c r="EV13" s="88"/>
      <c r="EW13" s="88"/>
      <c r="EX13" s="88"/>
      <c r="EY13" s="88"/>
      <c r="EZ13" s="88"/>
      <c r="FA13" s="88"/>
      <c r="FB13" s="88"/>
      <c r="FC13" s="88"/>
      <c r="FD13" s="88"/>
      <c r="FE13" s="88"/>
      <c r="FF13" s="88"/>
      <c r="FG13" s="88"/>
      <c r="FH13" s="88"/>
      <c r="FI13" s="88"/>
      <c r="FJ13" s="88"/>
      <c r="FK13" s="88"/>
      <c r="FL13" s="88"/>
      <c r="FM13" s="88"/>
      <c r="FN13" s="88"/>
      <c r="FO13" s="88"/>
      <c r="FP13" s="88"/>
      <c r="FQ13" s="88"/>
      <c r="FR13" s="88"/>
      <c r="FS13" s="88"/>
      <c r="FT13" s="88"/>
      <c r="FU13" s="88"/>
      <c r="FV13" s="88"/>
      <c r="FW13" s="88"/>
      <c r="FX13" s="88"/>
      <c r="FY13" s="88"/>
      <c r="FZ13" s="88"/>
      <c r="GA13" s="88"/>
      <c r="GB13" s="88"/>
      <c r="XCX13" s="92"/>
      <c r="XCY13" s="92"/>
      <c r="XCZ13" s="92"/>
      <c r="XDA13" s="92"/>
      <c r="XDB13" s="92"/>
      <c r="XDC13" s="92"/>
      <c r="XDD13" s="92"/>
      <c r="XDE13" s="92"/>
      <c r="XDF13" s="92"/>
      <c r="XDG13" s="92"/>
      <c r="XDH13" s="92"/>
      <c r="XDI13" s="92"/>
      <c r="XDJ13" s="92"/>
      <c r="XDK13" s="92"/>
      <c r="XDL13" s="92"/>
      <c r="XDM13" s="92"/>
      <c r="XDN13" s="92"/>
      <c r="XDO13" s="92"/>
      <c r="XDP13" s="92"/>
      <c r="XDQ13" s="92"/>
      <c r="XDR13" s="92"/>
      <c r="XDS13" s="92"/>
      <c r="XDT13" s="92"/>
      <c r="XDU13" s="92"/>
      <c r="XDV13" s="92"/>
      <c r="XDW13" s="92"/>
      <c r="XDX13" s="92"/>
      <c r="XDY13" s="92"/>
      <c r="XDZ13" s="92"/>
      <c r="XEA13" s="92"/>
    </row>
    <row r="14" spans="1:196 16326:16355" s="30" customFormat="1" ht="22.5" customHeight="1">
      <c r="A14" s="37" t="s">
        <v>196</v>
      </c>
      <c r="B14" s="38" t="s">
        <v>197</v>
      </c>
      <c r="C14" s="38" t="s">
        <v>198</v>
      </c>
      <c r="D14" s="39"/>
      <c r="E14" s="38">
        <v>2300701</v>
      </c>
      <c r="F14" s="38"/>
      <c r="G14" s="38" t="s">
        <v>199</v>
      </c>
      <c r="H14" s="39">
        <v>2</v>
      </c>
      <c r="I14" s="39"/>
      <c r="J14" s="39" t="s">
        <v>87</v>
      </c>
      <c r="K14" s="48" t="s">
        <v>89</v>
      </c>
      <c r="L14" s="49" t="s">
        <v>89</v>
      </c>
      <c r="M14" s="50" t="s">
        <v>115</v>
      </c>
      <c r="N14" s="51">
        <v>44958</v>
      </c>
      <c r="O14" s="51" t="s">
        <v>147</v>
      </c>
      <c r="P14" s="51">
        <v>44959</v>
      </c>
      <c r="Q14" s="51" t="s">
        <v>147</v>
      </c>
      <c r="R14" s="51">
        <v>44967</v>
      </c>
      <c r="S14" s="51" t="s">
        <v>147</v>
      </c>
      <c r="T14" s="51">
        <v>44987</v>
      </c>
      <c r="U14" s="51" t="s">
        <v>147</v>
      </c>
      <c r="V14" s="51"/>
      <c r="W14" s="51"/>
      <c r="X14" s="51">
        <v>44987</v>
      </c>
      <c r="Y14" s="51" t="s">
        <v>147</v>
      </c>
      <c r="Z14" s="61"/>
      <c r="AA14" s="62" t="s">
        <v>195</v>
      </c>
      <c r="AB14" s="63">
        <v>44943</v>
      </c>
      <c r="AC14" s="64">
        <v>44987</v>
      </c>
      <c r="AD14" s="63">
        <v>44987</v>
      </c>
      <c r="AE14" s="49" t="str">
        <f t="shared" ca="1" si="0"/>
        <v/>
      </c>
      <c r="AF14" s="65" t="s">
        <v>155</v>
      </c>
      <c r="AG14" s="49"/>
      <c r="AH14" s="81"/>
      <c r="AI14" s="82"/>
      <c r="AJ14" s="82"/>
      <c r="AK14" s="82"/>
      <c r="AL14" s="82" t="s">
        <v>149</v>
      </c>
      <c r="AM14" s="83"/>
      <c r="AN14" s="81"/>
      <c r="AO14" s="81"/>
      <c r="AP14" s="81"/>
      <c r="AQ14" s="88"/>
      <c r="AR14" s="89" t="str">
        <f t="shared" si="1"/>
        <v>\</v>
      </c>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XCX14" s="92"/>
      <c r="XCY14" s="92"/>
      <c r="XCZ14" s="92"/>
      <c r="XDA14" s="92"/>
      <c r="XDB14" s="92"/>
      <c r="XDC14" s="92"/>
      <c r="XDD14" s="92"/>
      <c r="XDE14" s="92"/>
      <c r="XDF14" s="92"/>
      <c r="XDG14" s="92"/>
      <c r="XDH14" s="92"/>
      <c r="XDI14" s="92"/>
      <c r="XDJ14" s="92"/>
      <c r="XDK14" s="92"/>
      <c r="XDL14" s="92"/>
      <c r="XDM14" s="92"/>
      <c r="XDN14" s="92"/>
      <c r="XDO14" s="92"/>
      <c r="XDP14" s="92"/>
      <c r="XDQ14" s="92"/>
      <c r="XDR14" s="92"/>
      <c r="XDS14" s="92"/>
      <c r="XDT14" s="92"/>
      <c r="XDU14" s="92"/>
      <c r="XDV14" s="92"/>
      <c r="XDW14" s="92"/>
      <c r="XDX14" s="92"/>
      <c r="XDY14" s="92"/>
      <c r="XDZ14" s="92"/>
      <c r="XEA14" s="92"/>
    </row>
    <row r="15" spans="1:196 16326:16355" s="30" customFormat="1" ht="22.5" customHeight="1">
      <c r="A15" s="37"/>
      <c r="B15" s="38" t="s">
        <v>197</v>
      </c>
      <c r="C15" s="38" t="s">
        <v>198</v>
      </c>
      <c r="D15" s="39"/>
      <c r="E15" s="38">
        <v>2300702</v>
      </c>
      <c r="F15" s="38"/>
      <c r="G15" s="38" t="s">
        <v>200</v>
      </c>
      <c r="H15" s="39">
        <v>1</v>
      </c>
      <c r="I15" s="39"/>
      <c r="J15" s="39" t="s">
        <v>87</v>
      </c>
      <c r="K15" s="48" t="s">
        <v>89</v>
      </c>
      <c r="L15" s="49" t="s">
        <v>89</v>
      </c>
      <c r="M15" s="50" t="s">
        <v>115</v>
      </c>
      <c r="N15" s="51">
        <v>44958</v>
      </c>
      <c r="O15" s="51" t="s">
        <v>147</v>
      </c>
      <c r="P15" s="51">
        <v>44959</v>
      </c>
      <c r="Q15" s="51" t="s">
        <v>147</v>
      </c>
      <c r="R15" s="51">
        <v>44967</v>
      </c>
      <c r="S15" s="51" t="s">
        <v>147</v>
      </c>
      <c r="T15" s="51">
        <v>45046</v>
      </c>
      <c r="U15" s="51" t="s">
        <v>147</v>
      </c>
      <c r="V15" s="51"/>
      <c r="W15" s="51"/>
      <c r="X15" s="51">
        <v>45046</v>
      </c>
      <c r="Y15" s="51" t="s">
        <v>147</v>
      </c>
      <c r="Z15" s="61"/>
      <c r="AA15" s="62" t="s">
        <v>201</v>
      </c>
      <c r="AB15" s="63">
        <v>44943</v>
      </c>
      <c r="AC15" s="64">
        <v>45046</v>
      </c>
      <c r="AD15" s="63">
        <v>45046</v>
      </c>
      <c r="AE15" s="49"/>
      <c r="AF15" s="65" t="s">
        <v>155</v>
      </c>
      <c r="AG15" s="49"/>
      <c r="AH15" s="81"/>
      <c r="AI15" s="82"/>
      <c r="AJ15" s="82"/>
      <c r="AK15" s="82"/>
      <c r="AL15" s="82" t="s">
        <v>149</v>
      </c>
      <c r="AM15" s="83"/>
      <c r="AN15" s="81"/>
      <c r="AO15" s="81"/>
      <c r="AP15" s="81"/>
      <c r="AQ15" s="88"/>
      <c r="AR15" s="89" t="str">
        <f t="shared" si="1"/>
        <v>\</v>
      </c>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c r="DB15" s="88"/>
      <c r="DC15" s="88"/>
      <c r="DD15" s="88"/>
      <c r="DE15" s="88"/>
      <c r="DF15" s="88"/>
      <c r="DG15" s="88"/>
      <c r="DH15" s="88"/>
      <c r="DI15" s="88"/>
      <c r="DJ15" s="88"/>
      <c r="DK15" s="88"/>
      <c r="DL15" s="88"/>
      <c r="DM15" s="88"/>
      <c r="DN15" s="88"/>
      <c r="DO15" s="88"/>
      <c r="DP15" s="88"/>
      <c r="DQ15" s="88"/>
      <c r="DR15" s="88"/>
      <c r="DS15" s="88"/>
      <c r="DT15" s="88"/>
      <c r="DU15" s="88"/>
      <c r="DV15" s="88"/>
      <c r="DW15" s="88"/>
      <c r="DX15" s="88"/>
      <c r="DY15" s="88"/>
      <c r="DZ15" s="88"/>
      <c r="EA15" s="88"/>
      <c r="EB15" s="88"/>
      <c r="EC15" s="88"/>
      <c r="ED15" s="88"/>
      <c r="EE15" s="88"/>
      <c r="EF15" s="88"/>
      <c r="EG15" s="88"/>
      <c r="EH15" s="88"/>
      <c r="EI15" s="88"/>
      <c r="EJ15" s="88"/>
      <c r="EK15" s="88"/>
      <c r="EL15" s="88"/>
      <c r="EM15" s="88"/>
      <c r="EN15" s="88"/>
      <c r="EO15" s="88"/>
      <c r="EP15" s="88"/>
      <c r="EQ15" s="88"/>
      <c r="ER15" s="88"/>
      <c r="ES15" s="88"/>
      <c r="ET15" s="88"/>
      <c r="EU15" s="88"/>
      <c r="EV15" s="88"/>
      <c r="EW15" s="88"/>
      <c r="EX15" s="88"/>
      <c r="EY15" s="88"/>
      <c r="EZ15" s="88"/>
      <c r="FA15" s="88"/>
      <c r="FB15" s="88"/>
      <c r="FC15" s="88"/>
      <c r="FD15" s="88"/>
      <c r="FE15" s="88"/>
      <c r="FF15" s="88"/>
      <c r="FG15" s="88"/>
      <c r="FH15" s="88"/>
      <c r="FI15" s="88"/>
      <c r="FJ15" s="88"/>
      <c r="FK15" s="88"/>
      <c r="FL15" s="88"/>
      <c r="FM15" s="88"/>
      <c r="FN15" s="88"/>
      <c r="FO15" s="88"/>
      <c r="FP15" s="88"/>
      <c r="FQ15" s="88"/>
      <c r="FR15" s="88"/>
      <c r="FS15" s="88"/>
      <c r="FT15" s="88"/>
      <c r="FU15" s="88"/>
      <c r="FV15" s="88"/>
      <c r="FW15" s="88"/>
      <c r="FX15" s="88"/>
      <c r="FY15" s="88"/>
      <c r="FZ15" s="88"/>
      <c r="GA15" s="88"/>
      <c r="GB15" s="88"/>
      <c r="XCX15" s="92"/>
      <c r="XCY15" s="92"/>
      <c r="XCZ15" s="92"/>
      <c r="XDA15" s="92"/>
      <c r="XDB15" s="92"/>
      <c r="XDC15" s="92"/>
      <c r="XDD15" s="92"/>
      <c r="XDE15" s="92"/>
      <c r="XDF15" s="92"/>
      <c r="XDG15" s="92"/>
      <c r="XDH15" s="92"/>
      <c r="XDI15" s="92"/>
      <c r="XDJ15" s="92"/>
      <c r="XDK15" s="92"/>
      <c r="XDL15" s="92"/>
      <c r="XDM15" s="92"/>
      <c r="XDN15" s="92"/>
      <c r="XDO15" s="92"/>
      <c r="XDP15" s="92"/>
      <c r="XDQ15" s="92"/>
      <c r="XDR15" s="92"/>
      <c r="XDS15" s="92"/>
      <c r="XDT15" s="92"/>
      <c r="XDU15" s="92"/>
      <c r="XDV15" s="92"/>
      <c r="XDW15" s="92"/>
      <c r="XDX15" s="92"/>
      <c r="XDY15" s="92"/>
      <c r="XDZ15" s="92"/>
      <c r="XEA15" s="92"/>
    </row>
    <row r="16" spans="1:196 16326:16355" s="30" customFormat="1" ht="22.5" customHeight="1">
      <c r="A16" s="37" t="s">
        <v>202</v>
      </c>
      <c r="B16" s="38" t="s">
        <v>203</v>
      </c>
      <c r="C16" s="38" t="s">
        <v>204</v>
      </c>
      <c r="D16" s="39"/>
      <c r="E16" s="38">
        <v>23004</v>
      </c>
      <c r="F16" s="38"/>
      <c r="G16" s="38" t="s">
        <v>205</v>
      </c>
      <c r="H16" s="39">
        <v>2</v>
      </c>
      <c r="I16" s="39"/>
      <c r="J16" s="39" t="s">
        <v>87</v>
      </c>
      <c r="K16" s="48" t="s">
        <v>89</v>
      </c>
      <c r="L16" s="49" t="s">
        <v>89</v>
      </c>
      <c r="M16" s="50" t="s">
        <v>115</v>
      </c>
      <c r="N16" s="51">
        <v>44955</v>
      </c>
      <c r="O16" s="51" t="s">
        <v>147</v>
      </c>
      <c r="P16" s="51">
        <v>44959</v>
      </c>
      <c r="Q16" s="51" t="s">
        <v>147</v>
      </c>
      <c r="R16" s="51">
        <v>44967</v>
      </c>
      <c r="S16" s="51" t="s">
        <v>147</v>
      </c>
      <c r="T16" s="51">
        <v>45000</v>
      </c>
      <c r="U16" s="51" t="s">
        <v>147</v>
      </c>
      <c r="V16" s="51"/>
      <c r="W16" s="51"/>
      <c r="X16" s="51">
        <v>45000</v>
      </c>
      <c r="Y16" s="51" t="s">
        <v>147</v>
      </c>
      <c r="Z16" s="61"/>
      <c r="AA16" s="62" t="s">
        <v>206</v>
      </c>
      <c r="AB16" s="63">
        <v>44943</v>
      </c>
      <c r="AC16" s="64">
        <v>45000</v>
      </c>
      <c r="AD16" s="63">
        <v>45000</v>
      </c>
      <c r="AE16" s="49" t="str">
        <f t="shared" ref="AE16:AE79" ca="1" si="2">IF(L16="☑","",IF(AC16="","",AC16-TODAY()))</f>
        <v/>
      </c>
      <c r="AF16" s="65" t="s">
        <v>155</v>
      </c>
      <c r="AG16" s="49"/>
      <c r="AH16" s="81"/>
      <c r="AI16" s="82"/>
      <c r="AJ16" s="82"/>
      <c r="AK16" s="82"/>
      <c r="AL16" s="82" t="s">
        <v>149</v>
      </c>
      <c r="AM16" s="83"/>
      <c r="AN16" s="81"/>
      <c r="AO16" s="81"/>
      <c r="AP16" s="81"/>
      <c r="AQ16" s="88"/>
      <c r="AR16" s="89" t="str">
        <f t="shared" si="1"/>
        <v>\</v>
      </c>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8"/>
      <c r="EP16" s="88"/>
      <c r="EQ16" s="88"/>
      <c r="ER16" s="88"/>
      <c r="ES16" s="88"/>
      <c r="ET16" s="88"/>
      <c r="EU16" s="88"/>
      <c r="EV16" s="88"/>
      <c r="EW16" s="88"/>
      <c r="EX16" s="88"/>
      <c r="EY16" s="88"/>
      <c r="EZ16" s="88"/>
      <c r="FA16" s="88"/>
      <c r="FB16" s="88"/>
      <c r="FC16" s="88"/>
      <c r="FD16" s="88"/>
      <c r="FE16" s="88"/>
      <c r="FF16" s="88"/>
      <c r="FG16" s="88"/>
      <c r="FH16" s="88"/>
      <c r="FI16" s="88"/>
      <c r="FJ16" s="88"/>
      <c r="FK16" s="88"/>
      <c r="FL16" s="88"/>
      <c r="FM16" s="88"/>
      <c r="FN16" s="88"/>
      <c r="FO16" s="88"/>
      <c r="FP16" s="88"/>
      <c r="FQ16" s="88"/>
      <c r="FR16" s="88"/>
      <c r="FS16" s="88"/>
      <c r="FT16" s="88"/>
      <c r="FU16" s="88"/>
      <c r="FV16" s="88"/>
      <c r="FW16" s="88"/>
      <c r="FX16" s="88"/>
      <c r="FY16" s="88"/>
      <c r="FZ16" s="88"/>
      <c r="GA16" s="88"/>
      <c r="GB16" s="88"/>
      <c r="XCX16" s="92"/>
      <c r="XCY16" s="92"/>
      <c r="XCZ16" s="92"/>
      <c r="XDA16" s="92"/>
      <c r="XDB16" s="92"/>
      <c r="XDC16" s="92"/>
      <c r="XDD16" s="92"/>
      <c r="XDE16" s="92"/>
      <c r="XDF16" s="92"/>
      <c r="XDG16" s="92"/>
      <c r="XDH16" s="92"/>
      <c r="XDI16" s="92"/>
      <c r="XDJ16" s="92"/>
      <c r="XDK16" s="92"/>
      <c r="XDL16" s="92"/>
      <c r="XDM16" s="92"/>
      <c r="XDN16" s="92"/>
      <c r="XDO16" s="92"/>
      <c r="XDP16" s="92"/>
      <c r="XDQ16" s="92"/>
      <c r="XDR16" s="92"/>
      <c r="XDS16" s="92"/>
      <c r="XDT16" s="92"/>
      <c r="XDU16" s="92"/>
      <c r="XDV16" s="92"/>
      <c r="XDW16" s="92"/>
      <c r="XDX16" s="92"/>
      <c r="XDY16" s="92"/>
      <c r="XDZ16" s="92"/>
      <c r="XEA16" s="92"/>
    </row>
    <row r="17" spans="1:196 16308:16384" s="30" customFormat="1" ht="22.5" customHeight="1">
      <c r="A17" s="37" t="s">
        <v>207</v>
      </c>
      <c r="B17" s="38" t="s">
        <v>208</v>
      </c>
      <c r="C17" s="38" t="s">
        <v>209</v>
      </c>
      <c r="D17" s="39"/>
      <c r="E17" s="38"/>
      <c r="F17" s="38"/>
      <c r="G17" s="38" t="s">
        <v>191</v>
      </c>
      <c r="H17" s="39">
        <v>1</v>
      </c>
      <c r="I17" s="39"/>
      <c r="J17" s="39" t="s">
        <v>87</v>
      </c>
      <c r="K17" s="48"/>
      <c r="L17" s="49"/>
      <c r="M17" s="50"/>
      <c r="N17" s="51">
        <v>44896</v>
      </c>
      <c r="O17" s="51"/>
      <c r="P17" s="51">
        <v>44902</v>
      </c>
      <c r="Q17" s="51"/>
      <c r="R17" s="51">
        <v>44910</v>
      </c>
      <c r="S17" s="51"/>
      <c r="T17" s="51">
        <v>45013</v>
      </c>
      <c r="U17" s="51"/>
      <c r="V17" s="51"/>
      <c r="W17" s="51"/>
      <c r="X17" s="51">
        <v>45015</v>
      </c>
      <c r="Y17" s="63"/>
      <c r="Z17" s="66"/>
      <c r="AA17" s="62"/>
      <c r="AB17" s="63"/>
      <c r="AC17" s="64"/>
      <c r="AD17" s="63">
        <v>45015</v>
      </c>
      <c r="AE17" s="49" t="str">
        <f t="shared" ca="1" si="2"/>
        <v/>
      </c>
      <c r="AF17" s="65" t="s">
        <v>155</v>
      </c>
      <c r="AG17" s="49"/>
      <c r="AH17" s="82">
        <f>IFERROR(VLOOKUP(B17,[1]明细汇总!$C$1:$H$65536,6,FALSE),0)</f>
        <v>0</v>
      </c>
      <c r="AI17" s="82"/>
      <c r="AJ17" s="82"/>
      <c r="AK17" s="82" t="e">
        <f>VLOOKUP(B17,[1]明细汇总!$C$1:$P$65536,14,FALSE)</f>
        <v>#N/A</v>
      </c>
      <c r="AL17" s="82"/>
      <c r="AM17" s="83"/>
      <c r="AN17" s="82">
        <f>IFERROR(VLOOKUP(B17,[1]明细汇总!$C$1:$AA$65536,25,FALSE),0)</f>
        <v>0</v>
      </c>
      <c r="AO17" s="90">
        <f>IFERROR(VLOOKUP(B17,[1]明细汇总!$C$1:$AB$65536,26,FALSE),0)</f>
        <v>0</v>
      </c>
      <c r="AP17" s="82">
        <f>IFERROR(VLOOKUP(B17,[1]明细汇总!$C$1:$AC$65536,27,FALSE),0)</f>
        <v>0</v>
      </c>
      <c r="AQ17" s="88"/>
      <c r="AR17" s="89" t="str">
        <f t="shared" si="1"/>
        <v>\</v>
      </c>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c r="DC17" s="88"/>
      <c r="DD17" s="88"/>
      <c r="DE17" s="88"/>
      <c r="DF17" s="88"/>
      <c r="DG17" s="88"/>
      <c r="DH17" s="88"/>
      <c r="DI17" s="88"/>
      <c r="DJ17" s="88"/>
      <c r="DK17" s="88"/>
      <c r="DL17" s="88"/>
      <c r="DM17" s="88"/>
      <c r="DN17" s="88"/>
      <c r="DO17" s="88"/>
      <c r="DP17" s="88"/>
      <c r="DQ17" s="88"/>
      <c r="DR17" s="88"/>
      <c r="DS17" s="88"/>
      <c r="DT17" s="88"/>
      <c r="DU17" s="88"/>
      <c r="DV17" s="88"/>
      <c r="DW17" s="88"/>
      <c r="DX17" s="88"/>
      <c r="DY17" s="88"/>
      <c r="DZ17" s="88"/>
      <c r="EA17" s="88"/>
      <c r="EB17" s="88"/>
      <c r="EC17" s="88"/>
      <c r="ED17" s="88"/>
      <c r="EE17" s="88"/>
      <c r="EF17" s="88"/>
      <c r="EG17" s="88"/>
      <c r="EH17" s="88"/>
      <c r="EI17" s="88"/>
      <c r="EJ17" s="88"/>
      <c r="EK17" s="88"/>
      <c r="EL17" s="88"/>
      <c r="EM17" s="88"/>
      <c r="EN17" s="88"/>
      <c r="EO17" s="88"/>
      <c r="EP17" s="88"/>
      <c r="EQ17" s="88"/>
      <c r="ER17" s="88"/>
      <c r="ES17" s="88"/>
      <c r="ET17" s="88"/>
      <c r="EU17" s="88"/>
      <c r="EV17" s="88"/>
      <c r="EW17" s="88"/>
      <c r="EX17" s="88"/>
      <c r="EY17" s="88"/>
      <c r="EZ17" s="88"/>
      <c r="FA17" s="88"/>
      <c r="FB17" s="88"/>
      <c r="FC17" s="88"/>
      <c r="FD17" s="88"/>
      <c r="FE17" s="88"/>
      <c r="FF17" s="88"/>
      <c r="FG17" s="88"/>
      <c r="FH17" s="88"/>
      <c r="FI17" s="88"/>
      <c r="FJ17" s="88"/>
      <c r="XCF17" s="92"/>
      <c r="XCG17" s="92"/>
      <c r="XCH17" s="92"/>
      <c r="XCI17" s="92"/>
      <c r="XCJ17" s="92"/>
      <c r="XCK17" s="92"/>
      <c r="XCL17" s="92"/>
      <c r="XCM17" s="92"/>
      <c r="XCN17" s="92"/>
      <c r="XCO17" s="92"/>
      <c r="XCP17" s="92"/>
      <c r="XCQ17" s="92"/>
      <c r="XCR17" s="92"/>
      <c r="XCS17" s="92"/>
      <c r="XCT17" s="92"/>
      <c r="XCU17" s="92"/>
      <c r="XCV17" s="92"/>
      <c r="XCW17" s="92"/>
      <c r="XCX17" s="92"/>
      <c r="XCY17" s="92"/>
      <c r="XCZ17" s="92"/>
      <c r="XDA17" s="92"/>
      <c r="XDB17" s="92"/>
      <c r="XDC17" s="92"/>
      <c r="XDD17" s="92"/>
      <c r="XDE17" s="92"/>
      <c r="XDF17" s="92"/>
      <c r="XDG17" s="92"/>
      <c r="XDH17" s="92"/>
      <c r="XDI17" s="92"/>
      <c r="XDJ17" s="92"/>
      <c r="XDK17" s="92"/>
      <c r="XDL17" s="92"/>
      <c r="XDM17" s="92"/>
      <c r="XDN17" s="92"/>
      <c r="XDO17" s="92"/>
      <c r="XDP17" s="92"/>
      <c r="XDQ17" s="92"/>
      <c r="XDR17" s="92"/>
      <c r="XDS17" s="92"/>
      <c r="XDT17" s="92"/>
      <c r="XDU17" s="92"/>
      <c r="XDV17" s="92"/>
      <c r="XDW17" s="92"/>
      <c r="XDX17" s="92"/>
      <c r="XDY17" s="92"/>
      <c r="XDZ17" s="92"/>
      <c r="XEA17" s="92"/>
    </row>
    <row r="18" spans="1:196 16308:16384" s="30" customFormat="1" ht="22.5" customHeight="1">
      <c r="A18" s="37" t="s">
        <v>210</v>
      </c>
      <c r="B18" s="38" t="s">
        <v>211</v>
      </c>
      <c r="C18" s="38">
        <v>25660028</v>
      </c>
      <c r="D18" s="39"/>
      <c r="E18" s="38"/>
      <c r="F18" s="38"/>
      <c r="G18" s="38" t="s">
        <v>212</v>
      </c>
      <c r="H18" s="39">
        <v>1</v>
      </c>
      <c r="I18" s="39"/>
      <c r="J18" s="39" t="s">
        <v>87</v>
      </c>
      <c r="K18" s="48"/>
      <c r="L18" s="49"/>
      <c r="M18" s="50"/>
      <c r="N18" s="51">
        <v>44872</v>
      </c>
      <c r="O18" s="51"/>
      <c r="P18" s="51">
        <v>44876</v>
      </c>
      <c r="Q18" s="51"/>
      <c r="R18" s="51">
        <v>44883</v>
      </c>
      <c r="S18" s="51"/>
      <c r="T18" s="51">
        <v>45013</v>
      </c>
      <c r="U18" s="51"/>
      <c r="V18" s="51"/>
      <c r="W18" s="51"/>
      <c r="X18" s="51">
        <v>45015</v>
      </c>
      <c r="Y18" s="63"/>
      <c r="Z18" s="66"/>
      <c r="AA18" s="62"/>
      <c r="AB18" s="63"/>
      <c r="AC18" s="64"/>
      <c r="AD18" s="63">
        <v>45015</v>
      </c>
      <c r="AE18" s="49" t="str">
        <f t="shared" ca="1" si="2"/>
        <v/>
      </c>
      <c r="AF18" s="65" t="s">
        <v>155</v>
      </c>
      <c r="AG18" s="49"/>
      <c r="AH18" s="82">
        <f>IFERROR(VLOOKUP(B18,[1]明细汇总!$C$1:$H$65536,6,FALSE),0)</f>
        <v>0</v>
      </c>
      <c r="AI18" s="82"/>
      <c r="AJ18" s="82"/>
      <c r="AK18" s="82" t="e">
        <f>VLOOKUP(B18,[1]明细汇总!$C$1:$P$65536,14,FALSE)</f>
        <v>#N/A</v>
      </c>
      <c r="AL18" s="82"/>
      <c r="AM18" s="83"/>
      <c r="AN18" s="82">
        <f>IFERROR(VLOOKUP(B18,[1]明细汇总!$C$1:$AA$65536,25,FALSE),0)</f>
        <v>0</v>
      </c>
      <c r="AO18" s="90">
        <f>IFERROR(VLOOKUP(B18,[1]明细汇总!$C$1:$AB$65536,26,FALSE),0)</f>
        <v>0</v>
      </c>
      <c r="AP18" s="82">
        <f>IFERROR(VLOOKUP(B18,[1]明细汇总!$C$1:$AC$65536,27,FALSE),0)</f>
        <v>0</v>
      </c>
      <c r="AQ18" s="88"/>
      <c r="AR18" s="89" t="str">
        <f t="shared" si="1"/>
        <v>\</v>
      </c>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XCF18" s="92"/>
      <c r="XCG18" s="92"/>
      <c r="XCH18" s="92"/>
      <c r="XCI18" s="92"/>
      <c r="XCJ18" s="92"/>
      <c r="XCK18" s="92"/>
      <c r="XCL18" s="92"/>
      <c r="XCM18" s="92"/>
      <c r="XCN18" s="92"/>
      <c r="XCO18" s="92"/>
      <c r="XCP18" s="92"/>
      <c r="XCQ18" s="92"/>
      <c r="XCR18" s="92"/>
      <c r="XCS18" s="92"/>
      <c r="XCT18" s="92"/>
      <c r="XCU18" s="92"/>
      <c r="XCV18" s="92"/>
      <c r="XCW18" s="92"/>
      <c r="XCX18" s="92"/>
      <c r="XCY18" s="92"/>
      <c r="XCZ18" s="92"/>
      <c r="XDA18" s="92"/>
      <c r="XDB18" s="92"/>
      <c r="XDC18" s="92"/>
      <c r="XDD18" s="92"/>
      <c r="XDE18" s="92"/>
      <c r="XDF18" s="92"/>
      <c r="XDG18" s="92"/>
      <c r="XDH18" s="92"/>
      <c r="XDI18" s="92"/>
      <c r="XDJ18" s="92"/>
      <c r="XDK18" s="92"/>
      <c r="XDL18" s="92"/>
      <c r="XDM18" s="92"/>
      <c r="XDN18" s="92"/>
      <c r="XDO18" s="92"/>
      <c r="XDP18" s="92"/>
      <c r="XDQ18" s="92"/>
      <c r="XDR18" s="92"/>
      <c r="XDS18" s="92"/>
      <c r="XDT18" s="92"/>
      <c r="XDU18" s="92"/>
      <c r="XDV18" s="92"/>
      <c r="XDW18" s="92"/>
      <c r="XDX18" s="92"/>
      <c r="XDY18" s="92"/>
      <c r="XDZ18" s="92"/>
      <c r="XEA18" s="92"/>
    </row>
    <row r="19" spans="1:196 16308:16384" s="30" customFormat="1" ht="22.5" customHeight="1">
      <c r="A19" s="37" t="s">
        <v>213</v>
      </c>
      <c r="B19" s="38" t="s">
        <v>214</v>
      </c>
      <c r="C19" s="38" t="s">
        <v>215</v>
      </c>
      <c r="D19" s="39"/>
      <c r="E19" s="38">
        <v>23005</v>
      </c>
      <c r="F19" s="38"/>
      <c r="G19" s="38" t="s">
        <v>216</v>
      </c>
      <c r="H19" s="39">
        <v>1</v>
      </c>
      <c r="I19" s="39"/>
      <c r="J19" s="39" t="s">
        <v>87</v>
      </c>
      <c r="K19" s="48"/>
      <c r="L19" s="49"/>
      <c r="M19" s="50"/>
      <c r="N19" s="51">
        <v>44938</v>
      </c>
      <c r="O19" s="51"/>
      <c r="P19" s="51">
        <v>44944</v>
      </c>
      <c r="Q19" s="51"/>
      <c r="R19" s="51">
        <v>44964</v>
      </c>
      <c r="S19" s="51"/>
      <c r="T19" s="51">
        <v>45010</v>
      </c>
      <c r="U19" s="51"/>
      <c r="V19" s="51"/>
      <c r="W19" s="51"/>
      <c r="X19" s="51">
        <v>45010</v>
      </c>
      <c r="Y19" s="63"/>
      <c r="Z19" s="66"/>
      <c r="AA19" s="62"/>
      <c r="AB19" s="63"/>
      <c r="AC19" s="64"/>
      <c r="AD19" s="63">
        <v>45010</v>
      </c>
      <c r="AE19" s="49" t="str">
        <f t="shared" ca="1" si="2"/>
        <v/>
      </c>
      <c r="AF19" s="65" t="s">
        <v>155</v>
      </c>
      <c r="AG19" s="49"/>
      <c r="AH19" s="82">
        <f>IFERROR(VLOOKUP(B19,[1]明细汇总!$C$1:$H$65536,6,FALSE),0)</f>
        <v>0</v>
      </c>
      <c r="AI19" s="82"/>
      <c r="AJ19" s="82"/>
      <c r="AK19" s="82" t="e">
        <f>VLOOKUP(B19,[1]明细汇总!$C$1:$P$65536,14,FALSE)</f>
        <v>#N/A</v>
      </c>
      <c r="AL19" s="82"/>
      <c r="AM19" s="83"/>
      <c r="AN19" s="82">
        <f>IFERROR(VLOOKUP(B19,[1]明细汇总!$C$1:$AA$65536,25,FALSE),0)</f>
        <v>0</v>
      </c>
      <c r="AO19" s="90">
        <f>IFERROR(VLOOKUP(B19,[1]明细汇总!$C$1:$AB$65536,26,FALSE),0)</f>
        <v>0</v>
      </c>
      <c r="AP19" s="82">
        <f>IFERROR(VLOOKUP(B19,[1]明细汇总!$C$1:$AC$65536,27,FALSE),0)</f>
        <v>0</v>
      </c>
      <c r="AQ19" s="88"/>
      <c r="AR19" s="89" t="str">
        <f t="shared" si="1"/>
        <v>\</v>
      </c>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88"/>
      <c r="CX19" s="88"/>
      <c r="CY19" s="88"/>
      <c r="CZ19" s="88"/>
      <c r="DA19" s="88"/>
      <c r="DB19" s="88"/>
      <c r="DC19" s="88"/>
      <c r="DD19" s="88"/>
      <c r="DE19" s="88"/>
      <c r="DF19" s="88"/>
      <c r="DG19" s="88"/>
      <c r="DH19" s="88"/>
      <c r="DI19" s="88"/>
      <c r="DJ19" s="88"/>
      <c r="DK19" s="88"/>
      <c r="DL19" s="88"/>
      <c r="DM19" s="88"/>
      <c r="DN19" s="88"/>
      <c r="DO19" s="88"/>
      <c r="DP19" s="88"/>
      <c r="DQ19" s="88"/>
      <c r="DR19" s="88"/>
      <c r="DS19" s="88"/>
      <c r="DT19" s="88"/>
      <c r="DU19" s="88"/>
      <c r="DV19" s="88"/>
      <c r="DW19" s="88"/>
      <c r="DX19" s="88"/>
      <c r="DY19" s="88"/>
      <c r="DZ19" s="88"/>
      <c r="EA19" s="88"/>
      <c r="EB19" s="88"/>
      <c r="EC19" s="88"/>
      <c r="ED19" s="88"/>
      <c r="EE19" s="88"/>
      <c r="EF19" s="88"/>
      <c r="EG19" s="88"/>
      <c r="EH19" s="88"/>
      <c r="EI19" s="88"/>
      <c r="EJ19" s="88"/>
      <c r="EK19" s="88"/>
      <c r="EL19" s="88"/>
      <c r="EM19" s="88"/>
      <c r="EN19" s="88"/>
      <c r="EO19" s="88"/>
      <c r="EP19" s="88"/>
      <c r="EQ19" s="88"/>
      <c r="ER19" s="88"/>
      <c r="ES19" s="88"/>
      <c r="ET19" s="88"/>
      <c r="EU19" s="88"/>
      <c r="EV19" s="88"/>
      <c r="EW19" s="88"/>
      <c r="EX19" s="88"/>
      <c r="EY19" s="88"/>
      <c r="EZ19" s="88"/>
      <c r="FA19" s="88"/>
      <c r="FB19" s="88"/>
      <c r="FC19" s="88"/>
      <c r="FD19" s="88"/>
      <c r="FE19" s="88"/>
      <c r="FF19" s="88"/>
      <c r="FG19" s="88"/>
      <c r="FH19" s="88"/>
      <c r="FI19" s="88"/>
      <c r="FJ19" s="88"/>
      <c r="XCF19" s="92"/>
      <c r="XCG19" s="92"/>
      <c r="XCH19" s="92"/>
      <c r="XCI19" s="92"/>
      <c r="XCJ19" s="92"/>
      <c r="XCK19" s="92"/>
      <c r="XCL19" s="92"/>
      <c r="XCM19" s="92"/>
      <c r="XCN19" s="92"/>
      <c r="XCO19" s="92"/>
      <c r="XCP19" s="92"/>
      <c r="XCQ19" s="92"/>
      <c r="XCR19" s="92"/>
      <c r="XCS19" s="92"/>
      <c r="XCT19" s="92"/>
      <c r="XCU19" s="92"/>
      <c r="XCV19" s="92"/>
      <c r="XCW19" s="92"/>
      <c r="XCX19" s="92"/>
      <c r="XCY19" s="92"/>
      <c r="XCZ19" s="92"/>
      <c r="XDA19" s="92"/>
      <c r="XDB19" s="92"/>
      <c r="XDC19" s="92"/>
      <c r="XDD19" s="92"/>
      <c r="XDE19" s="92"/>
      <c r="XDF19" s="92"/>
      <c r="XDG19" s="92"/>
      <c r="XDH19" s="92"/>
      <c r="XDI19" s="92"/>
      <c r="XDJ19" s="92"/>
      <c r="XDK19" s="92"/>
      <c r="XDL19" s="92"/>
      <c r="XDM19" s="92"/>
      <c r="XDN19" s="92"/>
      <c r="XDO19" s="92"/>
      <c r="XDP19" s="92"/>
      <c r="XDQ19" s="92"/>
      <c r="XDR19" s="92"/>
      <c r="XDS19" s="92"/>
      <c r="XDT19" s="92"/>
      <c r="XDU19" s="92"/>
      <c r="XDV19" s="92"/>
      <c r="XDW19" s="92"/>
      <c r="XDX19" s="92"/>
      <c r="XDY19" s="92"/>
      <c r="XDZ19" s="92"/>
      <c r="XEA19" s="92"/>
    </row>
    <row r="20" spans="1:196 16308:16384" s="31" customFormat="1" ht="22.5" customHeight="1">
      <c r="A20" s="40" t="s">
        <v>217</v>
      </c>
      <c r="B20" s="41" t="s">
        <v>218</v>
      </c>
      <c r="C20" s="41">
        <v>12190073</v>
      </c>
      <c r="D20" s="42"/>
      <c r="E20" s="41"/>
      <c r="F20" s="41" t="s">
        <v>219</v>
      </c>
      <c r="G20" s="41" t="s">
        <v>220</v>
      </c>
      <c r="H20" s="42"/>
      <c r="I20" s="42"/>
      <c r="J20" s="42" t="s">
        <v>221</v>
      </c>
      <c r="K20" s="42"/>
      <c r="L20" s="52" t="s">
        <v>89</v>
      </c>
      <c r="M20" s="52"/>
      <c r="N20" s="53" t="s">
        <v>155</v>
      </c>
      <c r="O20" s="53" t="s">
        <v>89</v>
      </c>
      <c r="P20" s="53" t="s">
        <v>155</v>
      </c>
      <c r="Q20" s="53" t="s">
        <v>89</v>
      </c>
      <c r="R20" s="53" t="s">
        <v>155</v>
      </c>
      <c r="S20" s="53" t="s">
        <v>89</v>
      </c>
      <c r="T20" s="53" t="s">
        <v>155</v>
      </c>
      <c r="U20" s="52" t="s">
        <v>89</v>
      </c>
      <c r="V20" s="53"/>
      <c r="W20" s="53" t="s">
        <v>89</v>
      </c>
      <c r="X20" s="53">
        <v>45076</v>
      </c>
      <c r="Y20" s="52" t="s">
        <v>89</v>
      </c>
      <c r="Z20" s="67"/>
      <c r="AA20" s="68" t="s">
        <v>222</v>
      </c>
      <c r="AB20" s="53"/>
      <c r="AC20" s="69">
        <v>45076</v>
      </c>
      <c r="AD20" s="53">
        <v>45076</v>
      </c>
      <c r="AE20" s="52" t="str">
        <f t="shared" ca="1" si="2"/>
        <v/>
      </c>
      <c r="AF20" s="70">
        <v>45076</v>
      </c>
      <c r="AG20" s="52"/>
      <c r="AH20" s="82">
        <f>IFERROR(VLOOKUP(B20,[1]明细汇总!$C$1:$H$65536,6,FALSE),0)</f>
        <v>1.1499999999999999</v>
      </c>
      <c r="AI20" s="82"/>
      <c r="AJ20" s="82"/>
      <c r="AK20" s="82" t="str">
        <f>VLOOKUP(B20,[1]明细汇总!$C$1:$P$65536,14,FALSE)</f>
        <v>30%预付，70%发货</v>
      </c>
      <c r="AL20" s="84" t="s">
        <v>89</v>
      </c>
      <c r="AM20" s="83"/>
      <c r="AN20" s="82">
        <v>1.1499999999999999</v>
      </c>
      <c r="AO20" s="90">
        <f t="shared" ref="AO20:AO46" si="3">AN20/AH20</f>
        <v>1</v>
      </c>
      <c r="AP20" s="82">
        <f t="shared" ref="AP20:AP46" si="4">AH20-AN20</f>
        <v>0</v>
      </c>
      <c r="AR20" s="89" t="str">
        <f t="shared" si="1"/>
        <v>\</v>
      </c>
    </row>
    <row r="21" spans="1:196 16308:16384" s="31" customFormat="1" ht="22.5" customHeight="1">
      <c r="A21" s="40" t="s">
        <v>223</v>
      </c>
      <c r="B21" s="41" t="s">
        <v>224</v>
      </c>
      <c r="C21" s="41" t="s">
        <v>225</v>
      </c>
      <c r="D21" s="42"/>
      <c r="E21" s="41" t="s">
        <v>226</v>
      </c>
      <c r="F21" s="41"/>
      <c r="G21" s="41" t="s">
        <v>227</v>
      </c>
      <c r="H21" s="42">
        <v>1</v>
      </c>
      <c r="I21" s="42" t="s">
        <v>228</v>
      </c>
      <c r="J21" s="42" t="s">
        <v>87</v>
      </c>
      <c r="K21" s="42"/>
      <c r="L21" s="52" t="s">
        <v>89</v>
      </c>
      <c r="M21" s="52"/>
      <c r="N21" s="53">
        <v>44846</v>
      </c>
      <c r="O21" s="53" t="s">
        <v>89</v>
      </c>
      <c r="P21" s="53">
        <v>44851</v>
      </c>
      <c r="Q21" s="53" t="s">
        <v>89</v>
      </c>
      <c r="R21" s="53">
        <v>44860</v>
      </c>
      <c r="S21" s="53" t="s">
        <v>89</v>
      </c>
      <c r="T21" s="56">
        <v>44997</v>
      </c>
      <c r="U21" s="56" t="s">
        <v>89</v>
      </c>
      <c r="V21" s="56"/>
      <c r="W21" s="56" t="s">
        <v>89</v>
      </c>
      <c r="X21" s="56">
        <v>45000</v>
      </c>
      <c r="Y21" s="56" t="s">
        <v>89</v>
      </c>
      <c r="Z21" s="67"/>
      <c r="AA21" s="71" t="s">
        <v>229</v>
      </c>
      <c r="AB21" s="53">
        <v>44991</v>
      </c>
      <c r="AC21" s="69">
        <v>45015</v>
      </c>
      <c r="AD21" s="53">
        <v>45000</v>
      </c>
      <c r="AE21" s="52" t="str">
        <f t="shared" ca="1" si="2"/>
        <v/>
      </c>
      <c r="AF21" s="70">
        <v>45065</v>
      </c>
      <c r="AG21" s="52"/>
      <c r="AH21" s="82">
        <f>IFERROR(VLOOKUP(B21,[1]明细汇总!$C$1:$H$65536,6,FALSE),0)</f>
        <v>12</v>
      </c>
      <c r="AI21" s="82"/>
      <c r="AJ21" s="82"/>
      <c r="AK21" s="82" t="str">
        <f>VLOOKUP(B21,[1]明细汇总!$C$1:$P$65536,14,FALSE)</f>
        <v>30%预付，70%发货</v>
      </c>
      <c r="AL21" s="84" t="s">
        <v>89</v>
      </c>
      <c r="AM21" s="83"/>
      <c r="AN21" s="82">
        <v>12</v>
      </c>
      <c r="AO21" s="90">
        <f t="shared" si="3"/>
        <v>1</v>
      </c>
      <c r="AP21" s="82">
        <f t="shared" si="4"/>
        <v>0</v>
      </c>
      <c r="AR21" s="89" t="str">
        <f t="shared" si="1"/>
        <v>\</v>
      </c>
    </row>
    <row r="22" spans="1:196 16308:16384" s="30" customFormat="1" ht="22.5" customHeight="1">
      <c r="A22" s="37" t="s">
        <v>230</v>
      </c>
      <c r="B22" s="38" t="s">
        <v>231</v>
      </c>
      <c r="C22" s="38" t="s">
        <v>232</v>
      </c>
      <c r="D22" s="39"/>
      <c r="E22" s="38">
        <v>22178</v>
      </c>
      <c r="F22" s="38" t="s">
        <v>233</v>
      </c>
      <c r="G22" s="38" t="s">
        <v>146</v>
      </c>
      <c r="H22" s="39">
        <v>1</v>
      </c>
      <c r="I22" s="44" t="s">
        <v>234</v>
      </c>
      <c r="J22" s="39" t="s">
        <v>87</v>
      </c>
      <c r="K22" s="48"/>
      <c r="L22" s="49" t="s">
        <v>89</v>
      </c>
      <c r="M22" s="50"/>
      <c r="N22" s="51">
        <v>44937</v>
      </c>
      <c r="O22" s="51" t="s">
        <v>89</v>
      </c>
      <c r="P22" s="51">
        <v>44942</v>
      </c>
      <c r="Q22" s="51" t="s">
        <v>89</v>
      </c>
      <c r="R22" s="51">
        <v>44967</v>
      </c>
      <c r="S22" s="51" t="s">
        <v>89</v>
      </c>
      <c r="T22" s="51">
        <v>45044</v>
      </c>
      <c r="U22" s="51" t="s">
        <v>89</v>
      </c>
      <c r="V22" s="51"/>
      <c r="W22" s="51" t="s">
        <v>89</v>
      </c>
      <c r="X22" s="51">
        <v>45046</v>
      </c>
      <c r="Y22" s="63" t="s">
        <v>89</v>
      </c>
      <c r="Z22" s="66"/>
      <c r="AA22" s="71" t="s">
        <v>235</v>
      </c>
      <c r="AB22" s="63">
        <v>44935</v>
      </c>
      <c r="AC22" s="64">
        <v>45046</v>
      </c>
      <c r="AD22" s="63">
        <v>45046</v>
      </c>
      <c r="AE22" s="49" t="str">
        <f t="shared" ca="1" si="2"/>
        <v/>
      </c>
      <c r="AF22" s="65">
        <v>45041</v>
      </c>
      <c r="AG22" s="49" t="s">
        <v>155</v>
      </c>
      <c r="AH22" s="82">
        <v>11.2</v>
      </c>
      <c r="AI22" s="82"/>
      <c r="AJ22" s="82"/>
      <c r="AK22" s="82" t="s">
        <v>236</v>
      </c>
      <c r="AL22" s="82" t="s">
        <v>89</v>
      </c>
      <c r="AM22" s="83"/>
      <c r="AN22" s="82">
        <v>11.2</v>
      </c>
      <c r="AO22" s="90">
        <f t="shared" si="3"/>
        <v>1</v>
      </c>
      <c r="AP22" s="82">
        <f t="shared" si="4"/>
        <v>0</v>
      </c>
      <c r="AQ22" s="88"/>
      <c r="AR22" s="89" t="str">
        <f t="shared" si="1"/>
        <v>是</v>
      </c>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c r="DA22" s="88"/>
      <c r="DB22" s="88"/>
      <c r="DC22" s="88"/>
      <c r="DD22" s="88"/>
      <c r="DE22" s="88"/>
      <c r="DF22" s="88"/>
      <c r="DG22" s="88"/>
      <c r="DH22" s="88"/>
      <c r="DI22" s="88"/>
      <c r="DJ22" s="88"/>
      <c r="DK22" s="88"/>
      <c r="DL22" s="88"/>
      <c r="DM22" s="88"/>
      <c r="DN22" s="88"/>
      <c r="DO22" s="88"/>
      <c r="DP22" s="88"/>
      <c r="DQ22" s="88"/>
      <c r="DR22" s="88"/>
      <c r="DS22" s="88"/>
      <c r="DT22" s="88"/>
      <c r="DU22" s="88"/>
      <c r="DV22" s="88"/>
      <c r="DW22" s="88"/>
      <c r="DX22" s="88"/>
      <c r="DY22" s="88"/>
      <c r="DZ22" s="88"/>
      <c r="EA22" s="88"/>
      <c r="EB22" s="88"/>
      <c r="EC22" s="88"/>
      <c r="ED22" s="88"/>
      <c r="EE22" s="88"/>
      <c r="EF22" s="88"/>
      <c r="EG22" s="88"/>
      <c r="EH22" s="88"/>
      <c r="EI22" s="88"/>
      <c r="EJ22" s="88"/>
      <c r="EK22" s="88"/>
      <c r="EL22" s="88"/>
      <c r="EM22" s="88"/>
      <c r="EN22" s="88"/>
      <c r="EO22" s="88"/>
      <c r="EP22" s="88"/>
      <c r="EQ22" s="88"/>
      <c r="ER22" s="88"/>
      <c r="ES22" s="88"/>
      <c r="ET22" s="88"/>
      <c r="EU22" s="88"/>
      <c r="EV22" s="88"/>
      <c r="EW22" s="88"/>
      <c r="EX22" s="88"/>
      <c r="EY22" s="88"/>
      <c r="EZ22" s="88"/>
      <c r="FA22" s="88"/>
      <c r="FB22" s="88"/>
      <c r="FC22" s="88"/>
      <c r="FD22" s="88"/>
      <c r="FE22" s="88"/>
      <c r="FF22" s="88"/>
      <c r="FG22" s="88"/>
      <c r="FH22" s="88"/>
      <c r="FI22" s="88"/>
      <c r="FJ22" s="88"/>
      <c r="FK22" s="88"/>
      <c r="FL22" s="88"/>
      <c r="FM22" s="88"/>
      <c r="FN22" s="88"/>
      <c r="FO22" s="88"/>
      <c r="FP22" s="88"/>
      <c r="FQ22" s="88"/>
      <c r="FR22" s="88"/>
      <c r="FS22" s="88"/>
      <c r="FT22" s="88"/>
      <c r="FU22" s="88"/>
      <c r="FV22" s="88"/>
      <c r="FW22" s="88"/>
      <c r="FX22" s="88"/>
      <c r="FY22" s="88"/>
      <c r="FZ22" s="88"/>
      <c r="GA22" s="88"/>
      <c r="GB22" s="88"/>
      <c r="GC22" s="88"/>
      <c r="GD22" s="88"/>
      <c r="GE22" s="88"/>
      <c r="GF22" s="88"/>
      <c r="GG22" s="88"/>
      <c r="GH22" s="88"/>
      <c r="GI22" s="88"/>
      <c r="GJ22" s="88"/>
      <c r="GK22" s="88"/>
      <c r="GL22" s="88"/>
      <c r="GM22" s="88"/>
      <c r="GN22" s="88"/>
      <c r="XDJ22" s="92"/>
      <c r="XDK22" s="92"/>
      <c r="XDL22" s="92"/>
      <c r="XDM22" s="92"/>
      <c r="XDN22" s="92"/>
      <c r="XDO22" s="92"/>
      <c r="XDP22" s="92"/>
      <c r="XDQ22" s="92"/>
      <c r="XDR22" s="92"/>
      <c r="XDS22" s="92"/>
      <c r="XDT22" s="92"/>
      <c r="XDU22" s="92"/>
      <c r="XDV22" s="92"/>
      <c r="XDW22" s="92"/>
      <c r="XDX22" s="92"/>
      <c r="XDY22" s="92"/>
      <c r="XDZ22" s="92"/>
      <c r="XEA22" s="92"/>
      <c r="XEB22" s="92"/>
      <c r="XEC22" s="92"/>
      <c r="XED22" s="92"/>
      <c r="XEE22" s="92"/>
      <c r="XEF22" s="92"/>
      <c r="XEG22" s="92"/>
      <c r="XEH22" s="92"/>
      <c r="XEI22" s="92"/>
      <c r="XEJ22" s="92"/>
      <c r="XEK22" s="92"/>
      <c r="XEL22" s="92"/>
      <c r="XEM22" s="92"/>
      <c r="XEN22" s="92"/>
      <c r="XEO22" s="92"/>
      <c r="XEP22" s="92"/>
      <c r="XEQ22" s="92"/>
      <c r="XER22" s="92"/>
      <c r="XES22" s="92"/>
      <c r="XET22" s="92"/>
      <c r="XEU22" s="92"/>
      <c r="XEV22" s="92"/>
      <c r="XEW22" s="92"/>
      <c r="XEX22" s="92"/>
      <c r="XEY22" s="92"/>
      <c r="XEZ22" s="92"/>
      <c r="XFA22" s="92"/>
      <c r="XFB22" s="92"/>
      <c r="XFC22" s="92"/>
      <c r="XFD22" s="92"/>
    </row>
    <row r="23" spans="1:196 16308:16384" s="30" customFormat="1" ht="22.5" customHeight="1">
      <c r="A23" s="37" t="s">
        <v>237</v>
      </c>
      <c r="B23" s="38" t="s">
        <v>238</v>
      </c>
      <c r="C23" s="38" t="s">
        <v>239</v>
      </c>
      <c r="D23" s="39"/>
      <c r="E23" s="38" t="s">
        <v>240</v>
      </c>
      <c r="F23" s="38" t="s">
        <v>241</v>
      </c>
      <c r="G23" s="38" t="s">
        <v>242</v>
      </c>
      <c r="H23" s="39">
        <v>1</v>
      </c>
      <c r="I23" s="44" t="s">
        <v>243</v>
      </c>
      <c r="J23" s="39" t="s">
        <v>87</v>
      </c>
      <c r="K23" s="48"/>
      <c r="L23" s="49" t="s">
        <v>89</v>
      </c>
      <c r="M23" s="50"/>
      <c r="N23" s="51">
        <v>44939</v>
      </c>
      <c r="O23" s="51" t="s">
        <v>89</v>
      </c>
      <c r="P23" s="51">
        <v>44945</v>
      </c>
      <c r="Q23" s="51" t="s">
        <v>89</v>
      </c>
      <c r="R23" s="51">
        <v>44966</v>
      </c>
      <c r="S23" s="51" t="s">
        <v>89</v>
      </c>
      <c r="T23" s="51">
        <v>45102</v>
      </c>
      <c r="U23" s="51" t="s">
        <v>89</v>
      </c>
      <c r="V23" s="51"/>
      <c r="W23" s="51" t="s">
        <v>89</v>
      </c>
      <c r="X23" s="51">
        <v>45107</v>
      </c>
      <c r="Y23" s="63" t="s">
        <v>89</v>
      </c>
      <c r="Z23" s="66"/>
      <c r="AA23" s="71" t="s">
        <v>244</v>
      </c>
      <c r="AB23" s="63">
        <v>44954</v>
      </c>
      <c r="AC23" s="64">
        <v>45107</v>
      </c>
      <c r="AD23" s="63">
        <v>45107</v>
      </c>
      <c r="AE23" s="49" t="str">
        <f t="shared" ca="1" si="2"/>
        <v/>
      </c>
      <c r="AF23" s="65">
        <v>45096</v>
      </c>
      <c r="AG23" s="49" t="s">
        <v>155</v>
      </c>
      <c r="AH23" s="82">
        <f>IFERROR(VLOOKUP(B23,[1]明细汇总!$C$1:$H$65536,6,FALSE),0)</f>
        <v>82.8</v>
      </c>
      <c r="AI23" s="82"/>
      <c r="AJ23" s="82"/>
      <c r="AK23" s="82" t="str">
        <f>VLOOKUP(B23,[1]明细汇总!$C$1:$P$65536,14,FALSE)</f>
        <v>30%预付，70%发货</v>
      </c>
      <c r="AL23" s="82" t="s">
        <v>89</v>
      </c>
      <c r="AM23" s="83"/>
      <c r="AN23" s="82">
        <v>82.8</v>
      </c>
      <c r="AO23" s="90">
        <f t="shared" si="3"/>
        <v>1</v>
      </c>
      <c r="AP23" s="82">
        <f t="shared" si="4"/>
        <v>0</v>
      </c>
      <c r="AQ23" s="88"/>
      <c r="AR23" s="89" t="str">
        <f t="shared" si="1"/>
        <v>是</v>
      </c>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c r="DS23" s="88"/>
      <c r="DT23" s="88"/>
      <c r="DU23" s="88"/>
      <c r="DV23" s="88"/>
      <c r="DW23" s="88"/>
      <c r="DX23" s="88"/>
      <c r="DY23" s="88"/>
      <c r="DZ23" s="88"/>
      <c r="EA23" s="88"/>
      <c r="EB23" s="88"/>
      <c r="EC23" s="88"/>
      <c r="ED23" s="88"/>
      <c r="EE23" s="88"/>
      <c r="EF23" s="88"/>
      <c r="EG23" s="88"/>
      <c r="EH23" s="88"/>
      <c r="EI23" s="88"/>
      <c r="EJ23" s="88"/>
      <c r="EK23" s="88"/>
      <c r="EL23" s="88"/>
      <c r="EM23" s="88"/>
      <c r="EN23" s="88"/>
      <c r="EO23" s="88"/>
      <c r="EP23" s="88"/>
      <c r="EQ23" s="88"/>
      <c r="ER23" s="88"/>
      <c r="ES23" s="88"/>
      <c r="ET23" s="88"/>
      <c r="EU23" s="88"/>
      <c r="EV23" s="88"/>
      <c r="EW23" s="88"/>
      <c r="EX23" s="88"/>
      <c r="EY23" s="88"/>
      <c r="EZ23" s="88"/>
      <c r="FA23" s="88"/>
      <c r="FB23" s="88"/>
      <c r="FC23" s="88"/>
      <c r="FD23" s="88"/>
      <c r="FE23" s="88"/>
      <c r="FF23" s="88"/>
      <c r="FG23" s="88"/>
      <c r="FH23" s="88"/>
      <c r="FI23" s="88"/>
      <c r="FJ23" s="88"/>
      <c r="FK23" s="88"/>
      <c r="FL23" s="88"/>
      <c r="FM23" s="88"/>
      <c r="FN23" s="88"/>
      <c r="FO23" s="88"/>
      <c r="FP23" s="88"/>
      <c r="FQ23" s="88"/>
      <c r="FR23" s="88"/>
      <c r="FS23" s="88"/>
      <c r="FT23" s="88"/>
      <c r="FU23" s="88"/>
      <c r="FV23" s="88"/>
      <c r="FW23" s="88"/>
      <c r="FX23" s="88"/>
      <c r="FY23" s="88"/>
      <c r="FZ23" s="88"/>
      <c r="GA23" s="88"/>
      <c r="GB23" s="88"/>
      <c r="GC23" s="88"/>
      <c r="GD23" s="88"/>
      <c r="GE23" s="88"/>
      <c r="GF23" s="88"/>
      <c r="GG23" s="88"/>
      <c r="GH23" s="88"/>
      <c r="GI23" s="88"/>
      <c r="GJ23" s="88"/>
      <c r="GK23" s="88"/>
      <c r="GL23" s="88"/>
      <c r="GM23" s="88"/>
      <c r="GN23" s="88"/>
      <c r="XDJ23" s="92"/>
      <c r="XDK23" s="92"/>
      <c r="XDL23" s="92"/>
      <c r="XDM23" s="92"/>
      <c r="XDN23" s="92"/>
      <c r="XDO23" s="92"/>
      <c r="XDP23" s="92"/>
      <c r="XDQ23" s="92"/>
      <c r="XDR23" s="92"/>
      <c r="XDS23" s="92"/>
      <c r="XDT23" s="92"/>
      <c r="XDU23" s="92"/>
      <c r="XDV23" s="92"/>
      <c r="XDW23" s="92"/>
      <c r="XDX23" s="92"/>
      <c r="XDY23" s="92"/>
      <c r="XDZ23" s="92"/>
      <c r="XEA23" s="92"/>
      <c r="XEB23" s="92"/>
      <c r="XEC23" s="92"/>
      <c r="XED23" s="92"/>
      <c r="XEE23" s="92"/>
      <c r="XEF23" s="92"/>
      <c r="XEG23" s="92"/>
      <c r="XEH23" s="92"/>
      <c r="XEI23" s="92"/>
      <c r="XEJ23" s="92"/>
      <c r="XEK23" s="92"/>
      <c r="XEL23" s="92"/>
      <c r="XEM23" s="92"/>
      <c r="XEN23" s="92"/>
      <c r="XEO23" s="92"/>
      <c r="XEP23" s="92"/>
      <c r="XEQ23" s="92"/>
      <c r="XER23" s="92"/>
      <c r="XES23" s="92"/>
      <c r="XET23" s="92"/>
      <c r="XEU23" s="92"/>
      <c r="XEV23" s="92"/>
      <c r="XEW23" s="92"/>
      <c r="XEX23" s="92"/>
      <c r="XEY23" s="92"/>
      <c r="XEZ23" s="92"/>
      <c r="XFA23" s="92"/>
      <c r="XFB23" s="92"/>
      <c r="XFC23" s="92"/>
      <c r="XFD23" s="92"/>
    </row>
    <row r="24" spans="1:196 16308:16384" s="30" customFormat="1" ht="22.5" customHeight="1">
      <c r="A24" s="37" t="s">
        <v>245</v>
      </c>
      <c r="B24" s="38" t="s">
        <v>246</v>
      </c>
      <c r="C24" s="38" t="s">
        <v>247</v>
      </c>
      <c r="D24" s="39"/>
      <c r="E24" s="38" t="s">
        <v>248</v>
      </c>
      <c r="F24" s="38" t="s">
        <v>241</v>
      </c>
      <c r="G24" s="38" t="s">
        <v>249</v>
      </c>
      <c r="H24" s="39">
        <v>1</v>
      </c>
      <c r="I24" s="39" t="s">
        <v>243</v>
      </c>
      <c r="J24" s="39" t="s">
        <v>87</v>
      </c>
      <c r="K24" s="48"/>
      <c r="L24" s="49" t="s">
        <v>89</v>
      </c>
      <c r="M24" s="50"/>
      <c r="N24" s="51">
        <v>44939</v>
      </c>
      <c r="O24" s="51" t="s">
        <v>89</v>
      </c>
      <c r="P24" s="51">
        <v>44945</v>
      </c>
      <c r="Q24" s="51" t="s">
        <v>89</v>
      </c>
      <c r="R24" s="51">
        <v>44966</v>
      </c>
      <c r="S24" s="51" t="s">
        <v>89</v>
      </c>
      <c r="T24" s="51">
        <v>45061</v>
      </c>
      <c r="U24" s="51" t="s">
        <v>89</v>
      </c>
      <c r="V24" s="51"/>
      <c r="W24" s="51" t="s">
        <v>89</v>
      </c>
      <c r="X24" s="51">
        <v>45061</v>
      </c>
      <c r="Y24" s="63" t="s">
        <v>89</v>
      </c>
      <c r="Z24" s="66"/>
      <c r="AA24" s="343" t="s">
        <v>250</v>
      </c>
      <c r="AB24" s="63">
        <v>44954</v>
      </c>
      <c r="AC24" s="64">
        <v>45061</v>
      </c>
      <c r="AD24" s="63">
        <v>45061</v>
      </c>
      <c r="AE24" s="49" t="str">
        <f t="shared" ca="1" si="2"/>
        <v/>
      </c>
      <c r="AF24" s="65" t="s">
        <v>155</v>
      </c>
      <c r="AG24" s="49"/>
      <c r="AH24" s="82">
        <v>15</v>
      </c>
      <c r="AI24" s="82"/>
      <c r="AJ24" s="82"/>
      <c r="AK24" s="82" t="e">
        <f>VLOOKUP(B24,[1]明细汇总!$C$1:$P$65536,14,FALSE)</f>
        <v>#N/A</v>
      </c>
      <c r="AL24" s="82" t="s">
        <v>89</v>
      </c>
      <c r="AM24" s="83"/>
      <c r="AN24" s="82">
        <v>15</v>
      </c>
      <c r="AO24" s="90">
        <f t="shared" si="3"/>
        <v>1</v>
      </c>
      <c r="AP24" s="82">
        <f t="shared" si="4"/>
        <v>0</v>
      </c>
      <c r="AQ24" s="88"/>
      <c r="AR24" s="89" t="str">
        <f t="shared" si="1"/>
        <v>\</v>
      </c>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c r="DB24" s="88"/>
      <c r="DC24" s="88"/>
      <c r="DD24" s="88"/>
      <c r="DE24" s="88"/>
      <c r="DF24" s="88"/>
      <c r="DG24" s="88"/>
      <c r="DH24" s="88"/>
      <c r="DI24" s="88"/>
      <c r="DJ24" s="88"/>
      <c r="DK24" s="88"/>
      <c r="DL24" s="88"/>
      <c r="DM24" s="88"/>
      <c r="DN24" s="88"/>
      <c r="DO24" s="88"/>
      <c r="DP24" s="88"/>
      <c r="DQ24" s="88"/>
      <c r="DR24" s="88"/>
      <c r="DS24" s="88"/>
      <c r="DT24" s="88"/>
      <c r="DU24" s="88"/>
      <c r="DV24" s="88"/>
      <c r="DW24" s="88"/>
      <c r="DX24" s="88"/>
      <c r="DY24" s="88"/>
      <c r="DZ24" s="88"/>
      <c r="EA24" s="88"/>
      <c r="EB24" s="88"/>
      <c r="EC24" s="88"/>
      <c r="ED24" s="88"/>
      <c r="EE24" s="88"/>
      <c r="EF24" s="88"/>
      <c r="EG24" s="88"/>
      <c r="EH24" s="88"/>
      <c r="EI24" s="88"/>
      <c r="EJ24" s="88"/>
      <c r="EK24" s="88"/>
      <c r="EL24" s="88"/>
      <c r="EM24" s="88"/>
      <c r="EN24" s="88"/>
      <c r="EO24" s="88"/>
      <c r="EP24" s="88"/>
      <c r="EQ24" s="88"/>
      <c r="ER24" s="88"/>
      <c r="ES24" s="88"/>
      <c r="ET24" s="88"/>
      <c r="EU24" s="88"/>
      <c r="EV24" s="88"/>
      <c r="EW24" s="88"/>
      <c r="EX24" s="88"/>
      <c r="EY24" s="88"/>
      <c r="EZ24" s="88"/>
      <c r="FA24" s="88"/>
      <c r="FB24" s="88"/>
      <c r="FC24" s="88"/>
      <c r="FD24" s="88"/>
      <c r="FE24" s="88"/>
      <c r="FF24" s="88"/>
      <c r="FG24" s="88"/>
      <c r="FH24" s="88"/>
      <c r="FI24" s="88"/>
      <c r="FJ24" s="88"/>
      <c r="FK24" s="88"/>
      <c r="FL24" s="88"/>
      <c r="FM24" s="88"/>
      <c r="FN24" s="88"/>
      <c r="FO24" s="88"/>
      <c r="FP24" s="88"/>
      <c r="FQ24" s="88"/>
      <c r="FR24" s="88"/>
      <c r="FS24" s="88"/>
      <c r="FT24" s="88"/>
      <c r="FU24" s="88"/>
      <c r="FV24" s="88"/>
      <c r="FW24" s="88"/>
      <c r="FX24" s="88"/>
      <c r="FY24" s="88"/>
      <c r="FZ24" s="88"/>
      <c r="GA24" s="88"/>
      <c r="GB24" s="88"/>
      <c r="GC24" s="88"/>
      <c r="GD24" s="88"/>
      <c r="GE24" s="88"/>
      <c r="GF24" s="88"/>
      <c r="GG24" s="88"/>
      <c r="GH24" s="88"/>
      <c r="GI24" s="88"/>
      <c r="GJ24" s="88"/>
      <c r="GK24" s="88"/>
      <c r="GL24" s="88"/>
      <c r="GM24" s="88"/>
      <c r="GN24" s="88"/>
      <c r="XDJ24" s="92"/>
      <c r="XDK24" s="92"/>
      <c r="XDL24" s="92"/>
      <c r="XDM24" s="92"/>
      <c r="XDN24" s="92"/>
      <c r="XDO24" s="92"/>
      <c r="XDP24" s="92"/>
      <c r="XDQ24" s="92"/>
      <c r="XDR24" s="92"/>
      <c r="XDS24" s="92"/>
      <c r="XDT24" s="92"/>
      <c r="XDU24" s="92"/>
      <c r="XDV24" s="92"/>
      <c r="XDW24" s="92"/>
      <c r="XDX24" s="92"/>
      <c r="XDY24" s="92"/>
      <c r="XDZ24" s="92"/>
      <c r="XEA24" s="92"/>
      <c r="XEB24" s="92"/>
      <c r="XEC24" s="92"/>
      <c r="XED24" s="92"/>
      <c r="XEE24" s="92"/>
      <c r="XEF24" s="92"/>
      <c r="XEG24" s="92"/>
      <c r="XEH24" s="92"/>
      <c r="XEI24" s="92"/>
      <c r="XEJ24" s="92"/>
      <c r="XEK24" s="92"/>
      <c r="XEL24" s="92"/>
      <c r="XEM24" s="92"/>
      <c r="XEN24" s="92"/>
      <c r="XEO24" s="92"/>
      <c r="XEP24" s="92"/>
      <c r="XEQ24" s="92"/>
      <c r="XER24" s="92"/>
      <c r="XES24" s="92"/>
      <c r="XET24" s="92"/>
      <c r="XEU24" s="92"/>
      <c r="XEV24" s="92"/>
      <c r="XEW24" s="92"/>
      <c r="XEX24" s="92"/>
      <c r="XEY24" s="92"/>
      <c r="XEZ24" s="92"/>
      <c r="XFA24" s="92"/>
      <c r="XFB24" s="92"/>
      <c r="XFC24" s="92"/>
      <c r="XFD24" s="92"/>
    </row>
    <row r="25" spans="1:196 16308:16384" s="30" customFormat="1" ht="22.5" customHeight="1">
      <c r="A25" s="37" t="s">
        <v>251</v>
      </c>
      <c r="B25" s="38" t="s">
        <v>252</v>
      </c>
      <c r="C25" s="38" t="s">
        <v>253</v>
      </c>
      <c r="D25" s="39"/>
      <c r="E25" s="38">
        <v>23010</v>
      </c>
      <c r="F25" s="38"/>
      <c r="G25" s="38" t="s">
        <v>254</v>
      </c>
      <c r="H25" s="39">
        <v>2</v>
      </c>
      <c r="I25" s="39"/>
      <c r="J25" s="39" t="s">
        <v>87</v>
      </c>
      <c r="K25" s="48"/>
      <c r="L25" s="49" t="s">
        <v>89</v>
      </c>
      <c r="M25" s="50"/>
      <c r="N25" s="51">
        <v>44957</v>
      </c>
      <c r="O25" s="51" t="s">
        <v>89</v>
      </c>
      <c r="P25" s="51">
        <v>44963</v>
      </c>
      <c r="Q25" s="51" t="s">
        <v>89</v>
      </c>
      <c r="R25" s="51">
        <v>44970</v>
      </c>
      <c r="S25" s="51" t="s">
        <v>89</v>
      </c>
      <c r="T25" s="51">
        <v>45044</v>
      </c>
      <c r="U25" s="51" t="s">
        <v>89</v>
      </c>
      <c r="V25" s="51"/>
      <c r="W25" s="51" t="s">
        <v>89</v>
      </c>
      <c r="X25" s="51">
        <v>45046</v>
      </c>
      <c r="Y25" s="51" t="s">
        <v>89</v>
      </c>
      <c r="Z25" s="61"/>
      <c r="AA25" s="62" t="s">
        <v>255</v>
      </c>
      <c r="AB25" s="63">
        <v>44973</v>
      </c>
      <c r="AC25" s="64">
        <v>45046</v>
      </c>
      <c r="AD25" s="63">
        <v>45046</v>
      </c>
      <c r="AE25" s="49" t="str">
        <f t="shared" ca="1" si="2"/>
        <v/>
      </c>
      <c r="AF25" s="65" t="s">
        <v>155</v>
      </c>
      <c r="AG25" s="49"/>
      <c r="AH25" s="82">
        <v>8</v>
      </c>
      <c r="AI25" s="82"/>
      <c r="AJ25" s="82"/>
      <c r="AK25" s="82" t="e">
        <f>VLOOKUP(B25,[1]明细汇总!$C$1:$P$65536,14,FALSE)</f>
        <v>#N/A</v>
      </c>
      <c r="AL25" s="82" t="s">
        <v>89</v>
      </c>
      <c r="AM25" s="83"/>
      <c r="AN25" s="82">
        <v>8</v>
      </c>
      <c r="AO25" s="90">
        <f t="shared" si="3"/>
        <v>1</v>
      </c>
      <c r="AP25" s="82">
        <f t="shared" si="4"/>
        <v>0</v>
      </c>
      <c r="AQ25" s="88"/>
      <c r="AR25" s="89" t="str">
        <f t="shared" si="1"/>
        <v>\</v>
      </c>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c r="DB25" s="88"/>
      <c r="DC25" s="88"/>
      <c r="DD25" s="88"/>
      <c r="DE25" s="88"/>
      <c r="DF25" s="88"/>
      <c r="DG25" s="88"/>
      <c r="DH25" s="88"/>
      <c r="DI25" s="88"/>
      <c r="DJ25" s="88"/>
      <c r="DK25" s="88"/>
      <c r="DL25" s="88"/>
      <c r="DM25" s="88"/>
      <c r="DN25" s="88"/>
      <c r="DO25" s="88"/>
      <c r="DP25" s="88"/>
      <c r="DQ25" s="88"/>
      <c r="DR25" s="88"/>
      <c r="DS25" s="88"/>
      <c r="DT25" s="88"/>
      <c r="DU25" s="88"/>
      <c r="DV25" s="88"/>
      <c r="DW25" s="88"/>
      <c r="DX25" s="88"/>
      <c r="DY25" s="88"/>
      <c r="DZ25" s="88"/>
      <c r="EA25" s="88"/>
      <c r="EB25" s="88"/>
      <c r="EC25" s="88"/>
      <c r="ED25" s="88"/>
      <c r="EE25" s="88"/>
      <c r="EF25" s="88"/>
      <c r="EG25" s="88"/>
      <c r="EH25" s="88"/>
      <c r="EI25" s="88"/>
      <c r="EJ25" s="88"/>
      <c r="EK25" s="88"/>
      <c r="EL25" s="88"/>
      <c r="EM25" s="88"/>
      <c r="EN25" s="88"/>
      <c r="EO25" s="88"/>
      <c r="EP25" s="88"/>
      <c r="EQ25" s="88"/>
      <c r="ER25" s="88"/>
      <c r="ES25" s="88"/>
      <c r="ET25" s="88"/>
      <c r="EU25" s="88"/>
      <c r="EV25" s="88"/>
      <c r="EW25" s="88"/>
      <c r="EX25" s="88"/>
      <c r="EY25" s="88"/>
      <c r="EZ25" s="88"/>
      <c r="FA25" s="88"/>
      <c r="FB25" s="88"/>
      <c r="FC25" s="88"/>
      <c r="FD25" s="88"/>
      <c r="FE25" s="88"/>
      <c r="FF25" s="88"/>
      <c r="FG25" s="88"/>
      <c r="FH25" s="88"/>
      <c r="FI25" s="88"/>
      <c r="FJ25" s="88"/>
      <c r="FK25" s="88"/>
      <c r="FL25" s="88"/>
      <c r="FM25" s="88"/>
      <c r="FN25" s="88"/>
      <c r="FO25" s="88"/>
      <c r="FP25" s="88"/>
      <c r="FQ25" s="88"/>
      <c r="FR25" s="88"/>
      <c r="FS25" s="88"/>
      <c r="FT25" s="88"/>
      <c r="FU25" s="88"/>
      <c r="FV25" s="88"/>
      <c r="FW25" s="88"/>
      <c r="FX25" s="88"/>
      <c r="FY25" s="88"/>
      <c r="FZ25" s="88"/>
      <c r="GA25" s="88"/>
      <c r="GB25" s="88"/>
      <c r="GC25" s="88"/>
      <c r="GD25" s="88"/>
      <c r="GE25" s="88"/>
      <c r="GF25" s="88"/>
      <c r="GG25" s="88"/>
      <c r="GH25" s="88"/>
      <c r="GI25" s="88"/>
      <c r="GJ25" s="88"/>
      <c r="GK25" s="88"/>
      <c r="GL25" s="88"/>
      <c r="GM25" s="88"/>
      <c r="GN25" s="88"/>
      <c r="XDJ25" s="92"/>
      <c r="XDK25" s="92"/>
      <c r="XDL25" s="92"/>
      <c r="XDM25" s="92"/>
      <c r="XDN25" s="92"/>
      <c r="XDO25" s="92"/>
      <c r="XDP25" s="92"/>
      <c r="XDQ25" s="92"/>
      <c r="XDR25" s="92"/>
      <c r="XDS25" s="92"/>
      <c r="XDT25" s="92"/>
      <c r="XDU25" s="92"/>
      <c r="XDV25" s="92"/>
      <c r="XDW25" s="92"/>
      <c r="XDX25" s="92"/>
      <c r="XDY25" s="92"/>
      <c r="XDZ25" s="92"/>
      <c r="XEA25" s="92"/>
      <c r="XEB25" s="92"/>
      <c r="XEC25" s="92"/>
      <c r="XED25" s="92"/>
      <c r="XEE25" s="92"/>
      <c r="XEF25" s="92"/>
      <c r="XEG25" s="92"/>
      <c r="XEH25" s="92"/>
      <c r="XEI25" s="92"/>
      <c r="XEJ25" s="92"/>
      <c r="XEK25" s="92"/>
      <c r="XEL25" s="92"/>
      <c r="XEM25" s="92"/>
      <c r="XEN25" s="92"/>
      <c r="XEO25" s="92"/>
      <c r="XEP25" s="92"/>
      <c r="XEQ25" s="92"/>
      <c r="XER25" s="92"/>
      <c r="XES25" s="92"/>
      <c r="XET25" s="92"/>
      <c r="XEU25" s="92"/>
      <c r="XEV25" s="92"/>
      <c r="XEW25" s="92"/>
      <c r="XEX25" s="92"/>
      <c r="XEY25" s="92"/>
      <c r="XEZ25" s="92"/>
      <c r="XFA25" s="92"/>
      <c r="XFB25" s="92"/>
      <c r="XFC25" s="92"/>
      <c r="XFD25" s="92"/>
    </row>
    <row r="26" spans="1:196 16308:16384" s="30" customFormat="1" ht="22.5" customHeight="1">
      <c r="A26" s="37" t="s">
        <v>256</v>
      </c>
      <c r="B26" s="38" t="s">
        <v>257</v>
      </c>
      <c r="C26" s="38" t="s">
        <v>258</v>
      </c>
      <c r="D26" s="39"/>
      <c r="E26" s="38" t="s">
        <v>259</v>
      </c>
      <c r="F26" s="38"/>
      <c r="G26" s="38" t="s">
        <v>260</v>
      </c>
      <c r="H26" s="39">
        <v>2</v>
      </c>
      <c r="I26" s="44" t="s">
        <v>234</v>
      </c>
      <c r="J26" s="39" t="s">
        <v>87</v>
      </c>
      <c r="K26" s="48"/>
      <c r="L26" s="49" t="s">
        <v>89</v>
      </c>
      <c r="M26" s="50"/>
      <c r="N26" s="51">
        <v>44963</v>
      </c>
      <c r="O26" s="51" t="s">
        <v>89</v>
      </c>
      <c r="P26" s="51">
        <v>44967</v>
      </c>
      <c r="Q26" s="51" t="s">
        <v>89</v>
      </c>
      <c r="R26" s="51">
        <v>44977</v>
      </c>
      <c r="S26" s="51" t="s">
        <v>89</v>
      </c>
      <c r="T26" s="51">
        <v>45076</v>
      </c>
      <c r="U26" s="51" t="s">
        <v>89</v>
      </c>
      <c r="V26" s="51"/>
      <c r="W26" s="51" t="s">
        <v>89</v>
      </c>
      <c r="X26" s="51">
        <v>45076</v>
      </c>
      <c r="Y26" s="63" t="s">
        <v>89</v>
      </c>
      <c r="Z26" s="66"/>
      <c r="AA26" s="71" t="s">
        <v>261</v>
      </c>
      <c r="AB26" s="63">
        <v>44958</v>
      </c>
      <c r="AC26" s="64">
        <v>45076</v>
      </c>
      <c r="AD26" s="63">
        <v>45076</v>
      </c>
      <c r="AE26" s="49" t="str">
        <f t="shared" ca="1" si="2"/>
        <v/>
      </c>
      <c r="AF26" s="65" t="s">
        <v>155</v>
      </c>
      <c r="AG26" s="49"/>
      <c r="AH26" s="82">
        <f>IFERROR(VLOOKUP(B26,[1]明细汇总!$C$1:$H$65536,6,FALSE),0)</f>
        <v>22</v>
      </c>
      <c r="AI26" s="82"/>
      <c r="AJ26" s="82"/>
      <c r="AK26" s="82" t="str">
        <f>VLOOKUP(B26,[1]明细汇总!$C$1:$P$65536,14,FALSE)</f>
        <v>100%发货</v>
      </c>
      <c r="AL26" s="82" t="s">
        <v>89</v>
      </c>
      <c r="AM26" s="83"/>
      <c r="AN26" s="82">
        <v>22</v>
      </c>
      <c r="AO26" s="90">
        <f t="shared" si="3"/>
        <v>1</v>
      </c>
      <c r="AP26" s="82">
        <f t="shared" si="4"/>
        <v>0</v>
      </c>
      <c r="AQ26" s="88"/>
      <c r="AR26" s="89" t="str">
        <f t="shared" si="1"/>
        <v>\</v>
      </c>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c r="DB26" s="88"/>
      <c r="DC26" s="88"/>
      <c r="DD26" s="88"/>
      <c r="DE26" s="88"/>
      <c r="DF26" s="88"/>
      <c r="DG26" s="88"/>
      <c r="DH26" s="88"/>
      <c r="DI26" s="88"/>
      <c r="DJ26" s="88"/>
      <c r="DK26" s="88"/>
      <c r="DL26" s="88"/>
      <c r="DM26" s="88"/>
      <c r="DN26" s="88"/>
      <c r="DO26" s="88"/>
      <c r="DP26" s="88"/>
      <c r="DQ26" s="88"/>
      <c r="DR26" s="88"/>
      <c r="DS26" s="88"/>
      <c r="DT26" s="88"/>
      <c r="DU26" s="88"/>
      <c r="DV26" s="88"/>
      <c r="DW26" s="88"/>
      <c r="DX26" s="88"/>
      <c r="DY26" s="88"/>
      <c r="DZ26" s="88"/>
      <c r="EA26" s="88"/>
      <c r="EB26" s="88"/>
      <c r="EC26" s="88"/>
      <c r="ED26" s="88"/>
      <c r="EE26" s="88"/>
      <c r="EF26" s="88"/>
      <c r="EG26" s="88"/>
      <c r="EH26" s="88"/>
      <c r="EI26" s="88"/>
      <c r="EJ26" s="88"/>
      <c r="EK26" s="88"/>
      <c r="EL26" s="88"/>
      <c r="EM26" s="88"/>
      <c r="EN26" s="88"/>
      <c r="EO26" s="88"/>
      <c r="EP26" s="88"/>
      <c r="EQ26" s="88"/>
      <c r="ER26" s="88"/>
      <c r="ES26" s="88"/>
      <c r="ET26" s="88"/>
      <c r="EU26" s="88"/>
      <c r="EV26" s="88"/>
      <c r="EW26" s="88"/>
      <c r="EX26" s="88"/>
      <c r="EY26" s="88"/>
      <c r="EZ26" s="88"/>
      <c r="FA26" s="88"/>
      <c r="FB26" s="88"/>
      <c r="FC26" s="88"/>
      <c r="FD26" s="88"/>
      <c r="FE26" s="88"/>
      <c r="FF26" s="88"/>
      <c r="FG26" s="88"/>
      <c r="FH26" s="88"/>
      <c r="FI26" s="88"/>
      <c r="FJ26" s="88"/>
      <c r="FK26" s="88"/>
      <c r="FL26" s="88"/>
      <c r="FM26" s="88"/>
      <c r="FN26" s="88"/>
      <c r="FO26" s="88"/>
      <c r="FP26" s="88"/>
      <c r="FQ26" s="88"/>
      <c r="FR26" s="88"/>
      <c r="FS26" s="88"/>
      <c r="FT26" s="88"/>
      <c r="FU26" s="88"/>
      <c r="FV26" s="88"/>
      <c r="FW26" s="88"/>
      <c r="FX26" s="88"/>
      <c r="FY26" s="88"/>
      <c r="FZ26" s="88"/>
      <c r="GA26" s="88"/>
      <c r="GB26" s="88"/>
      <c r="GC26" s="88"/>
      <c r="GD26" s="88"/>
      <c r="GE26" s="88"/>
      <c r="GF26" s="88"/>
      <c r="GG26" s="88"/>
      <c r="GH26" s="88"/>
      <c r="GI26" s="88"/>
      <c r="GJ26" s="88"/>
      <c r="GK26" s="88"/>
      <c r="GL26" s="88"/>
      <c r="GM26" s="88"/>
      <c r="GN26" s="88"/>
      <c r="XDJ26" s="92"/>
      <c r="XDK26" s="92"/>
      <c r="XDL26" s="92"/>
      <c r="XDM26" s="92"/>
      <c r="XDN26" s="92"/>
      <c r="XDO26" s="92"/>
      <c r="XDP26" s="92"/>
      <c r="XDQ26" s="92"/>
      <c r="XDR26" s="92"/>
      <c r="XDS26" s="92"/>
      <c r="XDT26" s="92"/>
      <c r="XDU26" s="92"/>
      <c r="XDV26" s="92"/>
      <c r="XDW26" s="92"/>
      <c r="XDX26" s="92"/>
      <c r="XDY26" s="92"/>
      <c r="XDZ26" s="92"/>
      <c r="XEA26" s="92"/>
      <c r="XEB26" s="92"/>
      <c r="XEC26" s="92"/>
      <c r="XED26" s="92"/>
      <c r="XEE26" s="92"/>
      <c r="XEF26" s="92"/>
      <c r="XEG26" s="92"/>
      <c r="XEH26" s="92"/>
      <c r="XEI26" s="92"/>
      <c r="XEJ26" s="92"/>
      <c r="XEK26" s="92"/>
      <c r="XEL26" s="92"/>
      <c r="XEM26" s="92"/>
      <c r="XEN26" s="92"/>
      <c r="XEO26" s="92"/>
      <c r="XEP26" s="92"/>
      <c r="XEQ26" s="92"/>
      <c r="XER26" s="92"/>
      <c r="XES26" s="92"/>
      <c r="XET26" s="92"/>
      <c r="XEU26" s="92"/>
      <c r="XEV26" s="92"/>
      <c r="XEW26" s="92"/>
      <c r="XEX26" s="92"/>
      <c r="XEY26" s="92"/>
      <c r="XEZ26" s="92"/>
      <c r="XFA26" s="92"/>
      <c r="XFB26" s="92"/>
      <c r="XFC26" s="92"/>
      <c r="XFD26" s="92"/>
    </row>
    <row r="27" spans="1:196 16308:16384" s="30" customFormat="1" ht="22.5" customHeight="1">
      <c r="A27" s="37" t="s">
        <v>262</v>
      </c>
      <c r="B27" s="38" t="s">
        <v>263</v>
      </c>
      <c r="C27" s="38" t="s">
        <v>264</v>
      </c>
      <c r="D27" s="39"/>
      <c r="E27" s="38">
        <v>23008</v>
      </c>
      <c r="F27" s="38"/>
      <c r="G27" s="38" t="s">
        <v>174</v>
      </c>
      <c r="H27" s="39">
        <v>1</v>
      </c>
      <c r="I27" s="39"/>
      <c r="J27" s="39" t="s">
        <v>87</v>
      </c>
      <c r="K27" s="48"/>
      <c r="L27" s="49" t="s">
        <v>89</v>
      </c>
      <c r="M27" s="50"/>
      <c r="N27" s="51">
        <v>44957</v>
      </c>
      <c r="O27" s="51" t="s">
        <v>89</v>
      </c>
      <c r="P27" s="51">
        <v>44960</v>
      </c>
      <c r="Q27" s="51" t="s">
        <v>89</v>
      </c>
      <c r="R27" s="51">
        <v>44967</v>
      </c>
      <c r="S27" s="51" t="s">
        <v>89</v>
      </c>
      <c r="T27" s="51">
        <v>45015</v>
      </c>
      <c r="U27" s="51" t="s">
        <v>89</v>
      </c>
      <c r="V27" s="51"/>
      <c r="W27" s="51" t="s">
        <v>89</v>
      </c>
      <c r="X27" s="51">
        <v>45016</v>
      </c>
      <c r="Y27" s="51" t="s">
        <v>89</v>
      </c>
      <c r="Z27" s="61"/>
      <c r="AA27" s="62" t="s">
        <v>265</v>
      </c>
      <c r="AB27" s="63">
        <v>44954</v>
      </c>
      <c r="AC27" s="64">
        <v>45016</v>
      </c>
      <c r="AD27" s="63">
        <v>45016</v>
      </c>
      <c r="AE27" s="49" t="str">
        <f t="shared" ca="1" si="2"/>
        <v/>
      </c>
      <c r="AF27" s="65" t="s">
        <v>155</v>
      </c>
      <c r="AG27" s="49"/>
      <c r="AH27" s="82">
        <v>3.6</v>
      </c>
      <c r="AI27" s="82"/>
      <c r="AJ27" s="82"/>
      <c r="AK27" s="85" t="s">
        <v>266</v>
      </c>
      <c r="AL27" s="82" t="s">
        <v>89</v>
      </c>
      <c r="AM27" s="83"/>
      <c r="AN27" s="82">
        <v>3.6</v>
      </c>
      <c r="AO27" s="90">
        <f t="shared" si="3"/>
        <v>1</v>
      </c>
      <c r="AP27" s="82">
        <f t="shared" si="4"/>
        <v>0</v>
      </c>
      <c r="AQ27" s="88"/>
      <c r="AR27" s="89" t="str">
        <f t="shared" si="1"/>
        <v>\</v>
      </c>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c r="DB27" s="88"/>
      <c r="DC27" s="88"/>
      <c r="DD27" s="88"/>
      <c r="DE27" s="88"/>
      <c r="DF27" s="88"/>
      <c r="DG27" s="88"/>
      <c r="DH27" s="88"/>
      <c r="DI27" s="88"/>
      <c r="DJ27" s="88"/>
      <c r="DK27" s="88"/>
      <c r="DL27" s="88"/>
      <c r="DM27" s="88"/>
      <c r="DN27" s="88"/>
      <c r="DO27" s="88"/>
      <c r="DP27" s="88"/>
      <c r="DQ27" s="88"/>
      <c r="DR27" s="88"/>
      <c r="DS27" s="88"/>
      <c r="DT27" s="88"/>
      <c r="DU27" s="88"/>
      <c r="DV27" s="88"/>
      <c r="DW27" s="88"/>
      <c r="DX27" s="88"/>
      <c r="DY27" s="88"/>
      <c r="DZ27" s="88"/>
      <c r="EA27" s="88"/>
      <c r="EB27" s="88"/>
      <c r="EC27" s="88"/>
      <c r="ED27" s="88"/>
      <c r="EE27" s="88"/>
      <c r="EF27" s="88"/>
      <c r="EG27" s="88"/>
      <c r="EH27" s="88"/>
      <c r="EI27" s="88"/>
      <c r="EJ27" s="88"/>
      <c r="EK27" s="88"/>
      <c r="EL27" s="88"/>
      <c r="EM27" s="88"/>
      <c r="EN27" s="88"/>
      <c r="EO27" s="88"/>
      <c r="EP27" s="88"/>
      <c r="EQ27" s="88"/>
      <c r="ER27" s="88"/>
      <c r="ES27" s="88"/>
      <c r="ET27" s="88"/>
      <c r="EU27" s="88"/>
      <c r="EV27" s="88"/>
      <c r="EW27" s="88"/>
      <c r="EX27" s="88"/>
      <c r="EY27" s="88"/>
      <c r="EZ27" s="88"/>
      <c r="FA27" s="88"/>
      <c r="FB27" s="88"/>
      <c r="FC27" s="88"/>
      <c r="FD27" s="88"/>
      <c r="FE27" s="88"/>
      <c r="FF27" s="88"/>
      <c r="FG27" s="88"/>
      <c r="FH27" s="88"/>
      <c r="FI27" s="88"/>
      <c r="FJ27" s="88"/>
      <c r="FK27" s="88"/>
      <c r="FL27" s="88"/>
      <c r="FM27" s="88"/>
      <c r="FN27" s="88"/>
      <c r="FO27" s="88"/>
      <c r="FP27" s="88"/>
      <c r="FQ27" s="88"/>
      <c r="FR27" s="88"/>
      <c r="FS27" s="88"/>
      <c r="FT27" s="88"/>
      <c r="FU27" s="88"/>
      <c r="FV27" s="88"/>
      <c r="FW27" s="88"/>
      <c r="FX27" s="88"/>
      <c r="FY27" s="88"/>
      <c r="FZ27" s="88"/>
      <c r="GA27" s="88"/>
      <c r="GB27" s="88"/>
      <c r="GC27" s="88"/>
      <c r="GD27" s="88"/>
      <c r="GE27" s="88"/>
      <c r="GF27" s="88"/>
      <c r="GG27" s="88"/>
      <c r="GH27" s="88"/>
      <c r="GI27" s="88"/>
      <c r="GJ27" s="88"/>
      <c r="GK27" s="88"/>
      <c r="GL27" s="88"/>
      <c r="GM27" s="88"/>
      <c r="GN27" s="88"/>
      <c r="XDJ27" s="92"/>
      <c r="XDK27" s="92"/>
      <c r="XDL27" s="92"/>
      <c r="XDM27" s="92"/>
      <c r="XDN27" s="92"/>
      <c r="XDO27" s="92"/>
      <c r="XDP27" s="92"/>
      <c r="XDQ27" s="92"/>
      <c r="XDR27" s="92"/>
      <c r="XDS27" s="92"/>
      <c r="XDT27" s="92"/>
      <c r="XDU27" s="92"/>
      <c r="XDV27" s="92"/>
      <c r="XDW27" s="92"/>
      <c r="XDX27" s="92"/>
      <c r="XDY27" s="92"/>
      <c r="XDZ27" s="92"/>
      <c r="XEA27" s="92"/>
      <c r="XEB27" s="92"/>
      <c r="XEC27" s="92"/>
      <c r="XED27" s="92"/>
      <c r="XEE27" s="92"/>
      <c r="XEF27" s="92"/>
      <c r="XEG27" s="92"/>
      <c r="XEH27" s="92"/>
      <c r="XEI27" s="92"/>
      <c r="XEJ27" s="92"/>
      <c r="XEK27" s="92"/>
      <c r="XEL27" s="92"/>
      <c r="XEM27" s="92"/>
      <c r="XEN27" s="92"/>
      <c r="XEO27" s="92"/>
      <c r="XEP27" s="92"/>
      <c r="XEQ27" s="92"/>
      <c r="XER27" s="92"/>
      <c r="XES27" s="92"/>
      <c r="XET27" s="92"/>
      <c r="XEU27" s="92"/>
      <c r="XEV27" s="92"/>
      <c r="XEW27" s="92"/>
      <c r="XEX27" s="92"/>
      <c r="XEY27" s="92"/>
      <c r="XEZ27" s="92"/>
      <c r="XFA27" s="92"/>
      <c r="XFB27" s="92"/>
      <c r="XFC27" s="92"/>
      <c r="XFD27" s="92"/>
    </row>
    <row r="28" spans="1:196 16308:16384" s="30" customFormat="1" ht="22.5" customHeight="1">
      <c r="A28" s="37" t="s">
        <v>267</v>
      </c>
      <c r="B28" s="38" t="s">
        <v>268</v>
      </c>
      <c r="C28" s="38" t="s">
        <v>269</v>
      </c>
      <c r="D28" s="39"/>
      <c r="E28" s="38">
        <v>23002</v>
      </c>
      <c r="F28" s="38"/>
      <c r="G28" s="38" t="s">
        <v>146</v>
      </c>
      <c r="H28" s="39">
        <v>2</v>
      </c>
      <c r="I28" s="39"/>
      <c r="J28" s="39" t="s">
        <v>87</v>
      </c>
      <c r="K28" s="48"/>
      <c r="L28" s="49" t="s">
        <v>89</v>
      </c>
      <c r="M28" s="50"/>
      <c r="N28" s="51">
        <v>44936</v>
      </c>
      <c r="O28" s="51" t="s">
        <v>89</v>
      </c>
      <c r="P28" s="51">
        <v>44939</v>
      </c>
      <c r="Q28" s="51" t="s">
        <v>89</v>
      </c>
      <c r="R28" s="51">
        <v>44946</v>
      </c>
      <c r="S28" s="51" t="s">
        <v>89</v>
      </c>
      <c r="T28" s="51">
        <v>44995</v>
      </c>
      <c r="U28" s="51" t="s">
        <v>89</v>
      </c>
      <c r="V28" s="51"/>
      <c r="W28" s="51" t="s">
        <v>89</v>
      </c>
      <c r="X28" s="51">
        <v>44995</v>
      </c>
      <c r="Y28" s="51" t="s">
        <v>89</v>
      </c>
      <c r="Z28" s="61"/>
      <c r="AA28" s="62"/>
      <c r="AB28" s="63">
        <v>44937</v>
      </c>
      <c r="AC28" s="64">
        <v>44995</v>
      </c>
      <c r="AD28" s="63">
        <v>44995</v>
      </c>
      <c r="AE28" s="49" t="str">
        <f t="shared" ca="1" si="2"/>
        <v/>
      </c>
      <c r="AF28" s="65" t="s">
        <v>155</v>
      </c>
      <c r="AG28" s="49"/>
      <c r="AH28" s="82">
        <v>20</v>
      </c>
      <c r="AI28" s="82"/>
      <c r="AJ28" s="82"/>
      <c r="AK28" s="82" t="e">
        <f>VLOOKUP(B28,[1]明细汇总!$C$1:$P$65536,14,FALSE)</f>
        <v>#N/A</v>
      </c>
      <c r="AL28" s="82" t="s">
        <v>89</v>
      </c>
      <c r="AM28" s="83"/>
      <c r="AN28" s="82">
        <v>20</v>
      </c>
      <c r="AO28" s="90">
        <f t="shared" si="3"/>
        <v>1</v>
      </c>
      <c r="AP28" s="82">
        <f t="shared" si="4"/>
        <v>0</v>
      </c>
      <c r="AQ28" s="88"/>
      <c r="AR28" s="89" t="str">
        <f t="shared" si="1"/>
        <v>\</v>
      </c>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c r="EM28" s="88"/>
      <c r="EN28" s="88"/>
      <c r="EO28" s="88"/>
      <c r="EP28" s="88"/>
      <c r="EQ28" s="88"/>
      <c r="ER28" s="88"/>
      <c r="ES28" s="88"/>
      <c r="ET28" s="88"/>
      <c r="EU28" s="88"/>
      <c r="EV28" s="88"/>
      <c r="EW28" s="88"/>
      <c r="EX28" s="88"/>
      <c r="EY28" s="88"/>
      <c r="EZ28" s="88"/>
      <c r="FA28" s="88"/>
      <c r="FB28" s="88"/>
      <c r="FC28" s="88"/>
      <c r="FD28" s="88"/>
      <c r="FE28" s="88"/>
      <c r="FF28" s="88"/>
      <c r="FG28" s="88"/>
      <c r="FH28" s="88"/>
      <c r="FI28" s="88"/>
      <c r="FJ28" s="88"/>
      <c r="FK28" s="88"/>
      <c r="FL28" s="88"/>
      <c r="FM28" s="88"/>
      <c r="FN28" s="88"/>
      <c r="FO28" s="88"/>
      <c r="FP28" s="88"/>
      <c r="FQ28" s="88"/>
      <c r="FR28" s="88"/>
      <c r="FS28" s="88"/>
      <c r="FT28" s="88"/>
      <c r="FU28" s="88"/>
      <c r="FV28" s="88"/>
      <c r="FW28" s="88"/>
      <c r="FX28" s="88"/>
      <c r="FY28" s="88"/>
      <c r="FZ28" s="88"/>
      <c r="GA28" s="88"/>
      <c r="GB28" s="88"/>
      <c r="GC28" s="88"/>
      <c r="GD28" s="88"/>
      <c r="GE28" s="88"/>
      <c r="GF28" s="88"/>
      <c r="GG28" s="88"/>
      <c r="GH28" s="88"/>
      <c r="GI28" s="88"/>
      <c r="GJ28" s="88"/>
      <c r="GK28" s="88"/>
      <c r="GL28" s="88"/>
      <c r="GM28" s="88"/>
      <c r="GN28" s="88"/>
      <c r="XDJ28" s="92"/>
      <c r="XDK28" s="92"/>
      <c r="XDL28" s="92"/>
      <c r="XDM28" s="92"/>
      <c r="XDN28" s="92"/>
      <c r="XDO28" s="92"/>
      <c r="XDP28" s="92"/>
      <c r="XDQ28" s="92"/>
      <c r="XDR28" s="92"/>
      <c r="XDS28" s="92"/>
      <c r="XDT28" s="92"/>
      <c r="XDU28" s="92"/>
      <c r="XDV28" s="92"/>
      <c r="XDW28" s="92"/>
      <c r="XDX28" s="92"/>
      <c r="XDY28" s="92"/>
      <c r="XDZ28" s="92"/>
      <c r="XEA28" s="92"/>
      <c r="XEB28" s="92"/>
      <c r="XEC28" s="92"/>
      <c r="XED28" s="92"/>
      <c r="XEE28" s="92"/>
      <c r="XEF28" s="92"/>
      <c r="XEG28" s="92"/>
      <c r="XEH28" s="92"/>
      <c r="XEI28" s="92"/>
      <c r="XEJ28" s="92"/>
      <c r="XEK28" s="92"/>
      <c r="XEL28" s="92"/>
      <c r="XEM28" s="92"/>
      <c r="XEN28" s="92"/>
      <c r="XEO28" s="92"/>
      <c r="XEP28" s="92"/>
      <c r="XEQ28" s="92"/>
      <c r="XER28" s="92"/>
      <c r="XES28" s="92"/>
      <c r="XET28" s="92"/>
      <c r="XEU28" s="92"/>
      <c r="XEV28" s="92"/>
      <c r="XEW28" s="92"/>
      <c r="XEX28" s="92"/>
      <c r="XEY28" s="92"/>
      <c r="XEZ28" s="92"/>
      <c r="XFA28" s="92"/>
      <c r="XFB28" s="92"/>
      <c r="XFC28" s="92"/>
      <c r="XFD28" s="92"/>
    </row>
    <row r="29" spans="1:196 16308:16384" s="30" customFormat="1" ht="22.5" customHeight="1">
      <c r="A29" s="37" t="s">
        <v>270</v>
      </c>
      <c r="B29" s="38" t="s">
        <v>271</v>
      </c>
      <c r="C29" s="38" t="s">
        <v>272</v>
      </c>
      <c r="D29" s="39"/>
      <c r="E29" s="38">
        <v>23012</v>
      </c>
      <c r="F29" s="38"/>
      <c r="G29" s="38" t="s">
        <v>191</v>
      </c>
      <c r="H29" s="39">
        <v>1</v>
      </c>
      <c r="I29" s="39"/>
      <c r="J29" s="39" t="s">
        <v>87</v>
      </c>
      <c r="K29" s="48"/>
      <c r="L29" s="49" t="s">
        <v>89</v>
      </c>
      <c r="M29" s="50"/>
      <c r="N29" s="51">
        <v>44974</v>
      </c>
      <c r="O29" s="51" t="s">
        <v>89</v>
      </c>
      <c r="P29" s="51">
        <v>44980</v>
      </c>
      <c r="Q29" s="51" t="s">
        <v>89</v>
      </c>
      <c r="R29" s="51">
        <v>44988</v>
      </c>
      <c r="S29" s="51" t="s">
        <v>89</v>
      </c>
      <c r="T29" s="51">
        <v>45044</v>
      </c>
      <c r="U29" s="51" t="s">
        <v>89</v>
      </c>
      <c r="V29" s="51"/>
      <c r="W29" s="51" t="s">
        <v>89</v>
      </c>
      <c r="X29" s="51">
        <v>45047</v>
      </c>
      <c r="Y29" s="63" t="s">
        <v>89</v>
      </c>
      <c r="Z29" s="66"/>
      <c r="AA29" s="62" t="s">
        <v>273</v>
      </c>
      <c r="AB29" s="63">
        <v>44972</v>
      </c>
      <c r="AC29" s="64">
        <v>45047</v>
      </c>
      <c r="AD29" s="63">
        <v>45047</v>
      </c>
      <c r="AE29" s="49" t="str">
        <f t="shared" ca="1" si="2"/>
        <v/>
      </c>
      <c r="AF29" s="65" t="s">
        <v>155</v>
      </c>
      <c r="AG29" s="49"/>
      <c r="AH29" s="82">
        <v>2.2000000000000002</v>
      </c>
      <c r="AI29" s="82"/>
      <c r="AJ29" s="82"/>
      <c r="AK29" s="82" t="e">
        <f>VLOOKUP(B29,[1]明细汇总!$C$1:$P$65536,14,FALSE)</f>
        <v>#N/A</v>
      </c>
      <c r="AL29" s="82" t="s">
        <v>89</v>
      </c>
      <c r="AM29" s="83"/>
      <c r="AN29" s="82">
        <v>2.2000000000000002</v>
      </c>
      <c r="AO29" s="90">
        <f t="shared" si="3"/>
        <v>1</v>
      </c>
      <c r="AP29" s="82">
        <f t="shared" si="4"/>
        <v>0</v>
      </c>
      <c r="AQ29" s="88"/>
      <c r="AR29" s="89" t="str">
        <f t="shared" si="1"/>
        <v>\</v>
      </c>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c r="DB29" s="88"/>
      <c r="DC29" s="88"/>
      <c r="DD29" s="88"/>
      <c r="DE29" s="88"/>
      <c r="DF29" s="88"/>
      <c r="DG29" s="88"/>
      <c r="DH29" s="88"/>
      <c r="DI29" s="88"/>
      <c r="DJ29" s="88"/>
      <c r="DK29" s="88"/>
      <c r="DL29" s="88"/>
      <c r="DM29" s="88"/>
      <c r="DN29" s="88"/>
      <c r="DO29" s="88"/>
      <c r="DP29" s="88"/>
      <c r="DQ29" s="88"/>
      <c r="DR29" s="88"/>
      <c r="DS29" s="88"/>
      <c r="DT29" s="88"/>
      <c r="DU29" s="88"/>
      <c r="DV29" s="88"/>
      <c r="DW29" s="88"/>
      <c r="DX29" s="88"/>
      <c r="DY29" s="88"/>
      <c r="DZ29" s="88"/>
      <c r="EA29" s="88"/>
      <c r="EB29" s="88"/>
      <c r="EC29" s="88"/>
      <c r="ED29" s="88"/>
      <c r="EE29" s="88"/>
      <c r="EF29" s="88"/>
      <c r="EG29" s="88"/>
      <c r="EH29" s="88"/>
      <c r="EI29" s="88"/>
      <c r="EJ29" s="88"/>
      <c r="EK29" s="88"/>
      <c r="EL29" s="88"/>
      <c r="EM29" s="88"/>
      <c r="EN29" s="88"/>
      <c r="EO29" s="88"/>
      <c r="EP29" s="88"/>
      <c r="EQ29" s="88"/>
      <c r="ER29" s="88"/>
      <c r="ES29" s="88"/>
      <c r="ET29" s="88"/>
      <c r="EU29" s="88"/>
      <c r="EV29" s="88"/>
      <c r="EW29" s="88"/>
      <c r="EX29" s="88"/>
      <c r="EY29" s="88"/>
      <c r="EZ29" s="88"/>
      <c r="FA29" s="88"/>
      <c r="FB29" s="88"/>
      <c r="FC29" s="88"/>
      <c r="FD29" s="88"/>
      <c r="FE29" s="88"/>
      <c r="FF29" s="88"/>
      <c r="FG29" s="88"/>
      <c r="FH29" s="88"/>
      <c r="FI29" s="88"/>
      <c r="FJ29" s="88"/>
      <c r="FK29" s="88"/>
      <c r="FL29" s="88"/>
      <c r="FM29" s="88"/>
      <c r="FN29" s="88"/>
      <c r="FO29" s="88"/>
      <c r="FP29" s="88"/>
      <c r="FQ29" s="88"/>
      <c r="FR29" s="88"/>
      <c r="FS29" s="88"/>
      <c r="FT29" s="88"/>
      <c r="FU29" s="88"/>
      <c r="FV29" s="88"/>
      <c r="FW29" s="88"/>
      <c r="FX29" s="88"/>
      <c r="FY29" s="88"/>
      <c r="FZ29" s="88"/>
      <c r="GA29" s="88"/>
      <c r="GB29" s="88"/>
      <c r="GC29" s="88"/>
      <c r="GD29" s="88"/>
      <c r="GE29" s="88"/>
      <c r="GF29" s="88"/>
      <c r="GG29" s="88"/>
      <c r="GH29" s="88"/>
      <c r="GI29" s="88"/>
      <c r="GJ29" s="88"/>
      <c r="GK29" s="88"/>
      <c r="GL29" s="88"/>
      <c r="GM29" s="88"/>
      <c r="GN29" s="88"/>
      <c r="XDJ29" s="92"/>
      <c r="XDK29" s="92"/>
      <c r="XDL29" s="92"/>
      <c r="XDM29" s="92"/>
      <c r="XDN29" s="92"/>
      <c r="XDO29" s="92"/>
      <c r="XDP29" s="92"/>
      <c r="XDQ29" s="92"/>
      <c r="XDR29" s="92"/>
      <c r="XDS29" s="92"/>
      <c r="XDT29" s="92"/>
      <c r="XDU29" s="92"/>
      <c r="XDV29" s="92"/>
      <c r="XDW29" s="92"/>
      <c r="XDX29" s="92"/>
      <c r="XDY29" s="92"/>
      <c r="XDZ29" s="92"/>
      <c r="XEA29" s="92"/>
      <c r="XEB29" s="92"/>
      <c r="XEC29" s="92"/>
      <c r="XED29" s="92"/>
      <c r="XEE29" s="92"/>
      <c r="XEF29" s="92"/>
      <c r="XEG29" s="92"/>
      <c r="XEH29" s="92"/>
      <c r="XEI29" s="92"/>
      <c r="XEJ29" s="92"/>
      <c r="XEK29" s="92"/>
      <c r="XEL29" s="92"/>
      <c r="XEM29" s="92"/>
      <c r="XEN29" s="92"/>
      <c r="XEO29" s="92"/>
      <c r="XEP29" s="92"/>
      <c r="XEQ29" s="92"/>
      <c r="XER29" s="92"/>
      <c r="XES29" s="92"/>
      <c r="XET29" s="92"/>
      <c r="XEU29" s="92"/>
      <c r="XEV29" s="92"/>
      <c r="XEW29" s="92"/>
      <c r="XEX29" s="92"/>
      <c r="XEY29" s="92"/>
      <c r="XEZ29" s="92"/>
      <c r="XFA29" s="92"/>
      <c r="XFB29" s="92"/>
      <c r="XFC29" s="92"/>
      <c r="XFD29" s="92"/>
    </row>
    <row r="30" spans="1:196 16308:16384" s="30" customFormat="1" ht="22.5" customHeight="1">
      <c r="A30" s="37" t="s">
        <v>274</v>
      </c>
      <c r="B30" s="38" t="s">
        <v>275</v>
      </c>
      <c r="C30" s="38" t="s">
        <v>276</v>
      </c>
      <c r="D30" s="39"/>
      <c r="E30" s="38">
        <v>23013</v>
      </c>
      <c r="F30" s="38"/>
      <c r="G30" s="38" t="s">
        <v>277</v>
      </c>
      <c r="H30" s="39">
        <v>2</v>
      </c>
      <c r="I30" s="39"/>
      <c r="J30" s="39" t="s">
        <v>87</v>
      </c>
      <c r="K30" s="48"/>
      <c r="L30" s="49" t="s">
        <v>89</v>
      </c>
      <c r="M30" s="50"/>
      <c r="N30" s="51">
        <v>44972</v>
      </c>
      <c r="O30" s="51" t="s">
        <v>89</v>
      </c>
      <c r="P30" s="51">
        <v>44977</v>
      </c>
      <c r="Q30" s="51" t="s">
        <v>89</v>
      </c>
      <c r="R30" s="51">
        <v>44985</v>
      </c>
      <c r="S30" s="51" t="s">
        <v>89</v>
      </c>
      <c r="T30" s="56">
        <v>45054</v>
      </c>
      <c r="U30" s="56" t="s">
        <v>89</v>
      </c>
      <c r="V30" s="56"/>
      <c r="W30" s="56" t="s">
        <v>89</v>
      </c>
      <c r="X30" s="56">
        <v>45054</v>
      </c>
      <c r="Y30" s="56" t="s">
        <v>89</v>
      </c>
      <c r="Z30" s="66"/>
      <c r="AA30" s="344" t="s">
        <v>278</v>
      </c>
      <c r="AB30" s="63">
        <v>44974</v>
      </c>
      <c r="AC30" s="64">
        <v>45054</v>
      </c>
      <c r="AD30" s="63">
        <v>45054</v>
      </c>
      <c r="AE30" s="49" t="str">
        <f t="shared" ca="1" si="2"/>
        <v/>
      </c>
      <c r="AF30" s="65" t="s">
        <v>155</v>
      </c>
      <c r="AG30" s="49"/>
      <c r="AH30" s="82">
        <v>8.59</v>
      </c>
      <c r="AI30" s="82"/>
      <c r="AJ30" s="82"/>
      <c r="AK30" s="82" t="e">
        <f>VLOOKUP(B30,[1]明细汇总!$C$1:$P$65536,14,FALSE)</f>
        <v>#N/A</v>
      </c>
      <c r="AL30" s="82" t="s">
        <v>89</v>
      </c>
      <c r="AM30" s="83"/>
      <c r="AN30" s="82">
        <v>8.59</v>
      </c>
      <c r="AO30" s="90">
        <f t="shared" si="3"/>
        <v>1</v>
      </c>
      <c r="AP30" s="82">
        <f t="shared" si="4"/>
        <v>0</v>
      </c>
      <c r="AQ30" s="88"/>
      <c r="AR30" s="89" t="str">
        <f t="shared" si="1"/>
        <v>\</v>
      </c>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88"/>
      <c r="DA30" s="88"/>
      <c r="DB30" s="88"/>
      <c r="DC30" s="88"/>
      <c r="DD30" s="88"/>
      <c r="DE30" s="88"/>
      <c r="DF30" s="88"/>
      <c r="DG30" s="88"/>
      <c r="DH30" s="88"/>
      <c r="DI30" s="88"/>
      <c r="DJ30" s="88"/>
      <c r="DK30" s="88"/>
      <c r="DL30" s="88"/>
      <c r="DM30" s="88"/>
      <c r="DN30" s="88"/>
      <c r="DO30" s="88"/>
      <c r="DP30" s="88"/>
      <c r="DQ30" s="88"/>
      <c r="DR30" s="88"/>
      <c r="DS30" s="88"/>
      <c r="DT30" s="88"/>
      <c r="DU30" s="88"/>
      <c r="DV30" s="88"/>
      <c r="DW30" s="88"/>
      <c r="DX30" s="88"/>
      <c r="DY30" s="88"/>
      <c r="DZ30" s="88"/>
      <c r="EA30" s="88"/>
      <c r="EB30" s="88"/>
      <c r="EC30" s="88"/>
      <c r="ED30" s="88"/>
      <c r="EE30" s="88"/>
      <c r="EF30" s="88"/>
      <c r="EG30" s="88"/>
      <c r="EH30" s="88"/>
      <c r="EI30" s="88"/>
      <c r="EJ30" s="88"/>
      <c r="EK30" s="88"/>
      <c r="EL30" s="88"/>
      <c r="EM30" s="88"/>
      <c r="EN30" s="88"/>
      <c r="EO30" s="88"/>
      <c r="EP30" s="88"/>
      <c r="EQ30" s="88"/>
      <c r="ER30" s="88"/>
      <c r="ES30" s="88"/>
      <c r="ET30" s="88"/>
      <c r="EU30" s="88"/>
      <c r="EV30" s="88"/>
      <c r="EW30" s="88"/>
      <c r="EX30" s="88"/>
      <c r="EY30" s="88"/>
      <c r="EZ30" s="88"/>
      <c r="FA30" s="88"/>
      <c r="FB30" s="88"/>
      <c r="FC30" s="88"/>
      <c r="FD30" s="88"/>
      <c r="FE30" s="88"/>
      <c r="FF30" s="88"/>
      <c r="FG30" s="88"/>
      <c r="FH30" s="88"/>
      <c r="FI30" s="88"/>
      <c r="FJ30" s="88"/>
      <c r="FK30" s="88"/>
      <c r="FL30" s="88"/>
      <c r="FM30" s="88"/>
      <c r="FN30" s="88"/>
      <c r="FO30" s="88"/>
      <c r="FP30" s="88"/>
      <c r="FQ30" s="88"/>
      <c r="FR30" s="88"/>
      <c r="FS30" s="88"/>
      <c r="FT30" s="88"/>
      <c r="FU30" s="88"/>
      <c r="FV30" s="88"/>
      <c r="FW30" s="88"/>
      <c r="FX30" s="88"/>
      <c r="FY30" s="88"/>
      <c r="FZ30" s="88"/>
      <c r="GA30" s="88"/>
      <c r="GB30" s="88"/>
      <c r="GC30" s="88"/>
      <c r="GD30" s="88"/>
      <c r="GE30" s="88"/>
      <c r="GF30" s="88"/>
      <c r="GG30" s="88"/>
      <c r="GH30" s="88"/>
      <c r="GI30" s="88"/>
      <c r="GJ30" s="88"/>
      <c r="GK30" s="88"/>
      <c r="GL30" s="88"/>
      <c r="GM30" s="88"/>
      <c r="GN30" s="88"/>
      <c r="XDJ30" s="92"/>
      <c r="XDK30" s="92"/>
      <c r="XDL30" s="92"/>
      <c r="XDM30" s="92"/>
      <c r="XDN30" s="92"/>
      <c r="XDO30" s="92"/>
      <c r="XDP30" s="92"/>
      <c r="XDQ30" s="92"/>
      <c r="XDR30" s="92"/>
      <c r="XDS30" s="92"/>
      <c r="XDT30" s="92"/>
      <c r="XDU30" s="92"/>
      <c r="XDV30" s="92"/>
      <c r="XDW30" s="92"/>
      <c r="XDX30" s="92"/>
      <c r="XDY30" s="92"/>
      <c r="XDZ30" s="92"/>
      <c r="XEA30" s="92"/>
      <c r="XEB30" s="92"/>
      <c r="XEC30" s="92"/>
      <c r="XED30" s="92"/>
      <c r="XEE30" s="92"/>
      <c r="XEF30" s="92"/>
      <c r="XEG30" s="92"/>
      <c r="XEH30" s="92"/>
      <c r="XEI30" s="92"/>
      <c r="XEJ30" s="92"/>
      <c r="XEK30" s="92"/>
      <c r="XEL30" s="92"/>
      <c r="XEM30" s="92"/>
      <c r="XEN30" s="92"/>
      <c r="XEO30" s="92"/>
      <c r="XEP30" s="92"/>
      <c r="XEQ30" s="92"/>
      <c r="XER30" s="92"/>
      <c r="XES30" s="92"/>
      <c r="XET30" s="92"/>
      <c r="XEU30" s="92"/>
      <c r="XEV30" s="92"/>
      <c r="XEW30" s="92"/>
      <c r="XEX30" s="92"/>
      <c r="XEY30" s="92"/>
      <c r="XEZ30" s="92"/>
      <c r="XFA30" s="92"/>
      <c r="XFB30" s="92"/>
      <c r="XFC30" s="92"/>
      <c r="XFD30" s="92"/>
    </row>
    <row r="31" spans="1:196 16308:16384" s="30" customFormat="1" ht="22.5" customHeight="1">
      <c r="A31" s="37" t="s">
        <v>279</v>
      </c>
      <c r="B31" s="38" t="s">
        <v>280</v>
      </c>
      <c r="C31" s="38" t="s">
        <v>281</v>
      </c>
      <c r="D31" s="39"/>
      <c r="E31" s="38">
        <v>23015</v>
      </c>
      <c r="F31" s="38"/>
      <c r="G31" s="38" t="s">
        <v>282</v>
      </c>
      <c r="H31" s="39">
        <v>1</v>
      </c>
      <c r="I31" s="44" t="s">
        <v>283</v>
      </c>
      <c r="J31" s="39" t="s">
        <v>87</v>
      </c>
      <c r="K31" s="48"/>
      <c r="L31" s="49" t="s">
        <v>89</v>
      </c>
      <c r="M31" s="50"/>
      <c r="N31" s="51">
        <v>44972</v>
      </c>
      <c r="O31" s="51" t="s">
        <v>89</v>
      </c>
      <c r="P31" s="51">
        <v>44985</v>
      </c>
      <c r="Q31" s="51" t="s">
        <v>89</v>
      </c>
      <c r="R31" s="51">
        <v>44993</v>
      </c>
      <c r="S31" s="51" t="s">
        <v>89</v>
      </c>
      <c r="T31" s="56">
        <v>45050</v>
      </c>
      <c r="U31" s="56" t="s">
        <v>89</v>
      </c>
      <c r="V31" s="56"/>
      <c r="W31" s="56" t="s">
        <v>89</v>
      </c>
      <c r="X31" s="56">
        <v>45050</v>
      </c>
      <c r="Y31" s="56" t="s">
        <v>89</v>
      </c>
      <c r="Z31" s="66"/>
      <c r="AA31" s="71" t="s">
        <v>284</v>
      </c>
      <c r="AB31" s="63">
        <v>44977</v>
      </c>
      <c r="AC31" s="64">
        <v>45050</v>
      </c>
      <c r="AD31" s="63">
        <v>45050</v>
      </c>
      <c r="AE31" s="49" t="str">
        <f t="shared" ca="1" si="2"/>
        <v/>
      </c>
      <c r="AF31" s="65" t="s">
        <v>155</v>
      </c>
      <c r="AG31" s="49"/>
      <c r="AH31" s="82">
        <v>3.2</v>
      </c>
      <c r="AI31" s="82"/>
      <c r="AJ31" s="82"/>
      <c r="AK31" s="82" t="e">
        <f>VLOOKUP(B31,[1]明细汇总!$C$1:$P$65536,14,FALSE)</f>
        <v>#N/A</v>
      </c>
      <c r="AL31" s="82" t="s">
        <v>89</v>
      </c>
      <c r="AM31" s="83"/>
      <c r="AN31" s="82">
        <v>3.2</v>
      </c>
      <c r="AO31" s="90">
        <f t="shared" si="3"/>
        <v>1</v>
      </c>
      <c r="AP31" s="82">
        <f t="shared" si="4"/>
        <v>0</v>
      </c>
      <c r="AQ31" s="88"/>
      <c r="AR31" s="89" t="str">
        <f t="shared" si="1"/>
        <v>\</v>
      </c>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88"/>
      <c r="CX31" s="88"/>
      <c r="CY31" s="88"/>
      <c r="CZ31" s="88"/>
      <c r="DA31" s="88"/>
      <c r="DB31" s="88"/>
      <c r="DC31" s="88"/>
      <c r="DD31" s="88"/>
      <c r="DE31" s="88"/>
      <c r="DF31" s="88"/>
      <c r="DG31" s="88"/>
      <c r="DH31" s="88"/>
      <c r="DI31" s="88"/>
      <c r="DJ31" s="88"/>
      <c r="DK31" s="88"/>
      <c r="DL31" s="88"/>
      <c r="DM31" s="88"/>
      <c r="DN31" s="88"/>
      <c r="DO31" s="88"/>
      <c r="DP31" s="88"/>
      <c r="DQ31" s="88"/>
      <c r="DR31" s="88"/>
      <c r="DS31" s="88"/>
      <c r="DT31" s="88"/>
      <c r="DU31" s="88"/>
      <c r="DV31" s="88"/>
      <c r="DW31" s="88"/>
      <c r="DX31" s="88"/>
      <c r="DY31" s="88"/>
      <c r="DZ31" s="88"/>
      <c r="EA31" s="88"/>
      <c r="EB31" s="88"/>
      <c r="EC31" s="88"/>
      <c r="ED31" s="88"/>
      <c r="EE31" s="88"/>
      <c r="EF31" s="88"/>
      <c r="EG31" s="88"/>
      <c r="EH31" s="88"/>
      <c r="EI31" s="88"/>
      <c r="EJ31" s="88"/>
      <c r="EK31" s="88"/>
      <c r="EL31" s="88"/>
      <c r="EM31" s="88"/>
      <c r="EN31" s="88"/>
      <c r="EO31" s="88"/>
      <c r="EP31" s="88"/>
      <c r="EQ31" s="88"/>
      <c r="ER31" s="88"/>
      <c r="ES31" s="88"/>
      <c r="ET31" s="88"/>
      <c r="EU31" s="88"/>
      <c r="EV31" s="88"/>
      <c r="EW31" s="88"/>
      <c r="EX31" s="88"/>
      <c r="EY31" s="88"/>
      <c r="EZ31" s="88"/>
      <c r="FA31" s="88"/>
      <c r="FB31" s="88"/>
      <c r="FC31" s="88"/>
      <c r="FD31" s="88"/>
      <c r="FE31" s="88"/>
      <c r="FF31" s="88"/>
      <c r="FG31" s="88"/>
      <c r="FH31" s="88"/>
      <c r="FI31" s="88"/>
      <c r="FJ31" s="88"/>
      <c r="FK31" s="88"/>
      <c r="FL31" s="88"/>
      <c r="FM31" s="88"/>
      <c r="FN31" s="88"/>
      <c r="FO31" s="88"/>
      <c r="FP31" s="88"/>
      <c r="FQ31" s="88"/>
      <c r="FR31" s="88"/>
      <c r="FS31" s="88"/>
      <c r="FT31" s="88"/>
      <c r="FU31" s="88"/>
      <c r="FV31" s="88"/>
      <c r="FW31" s="88"/>
      <c r="FX31" s="88"/>
      <c r="FY31" s="88"/>
      <c r="FZ31" s="88"/>
      <c r="GA31" s="88"/>
      <c r="GB31" s="88"/>
      <c r="GC31" s="88"/>
      <c r="GD31" s="88"/>
      <c r="GE31" s="88"/>
      <c r="GF31" s="88"/>
      <c r="GG31" s="88"/>
      <c r="GH31" s="88"/>
      <c r="GI31" s="88"/>
      <c r="GJ31" s="88"/>
      <c r="GK31" s="88"/>
      <c r="GL31" s="88"/>
      <c r="GM31" s="88"/>
      <c r="GN31" s="88"/>
      <c r="XDJ31" s="92"/>
      <c r="XDK31" s="92"/>
      <c r="XDL31" s="92"/>
      <c r="XDM31" s="92"/>
      <c r="XDN31" s="92"/>
      <c r="XDO31" s="92"/>
      <c r="XDP31" s="92"/>
      <c r="XDQ31" s="92"/>
      <c r="XDR31" s="92"/>
      <c r="XDS31" s="92"/>
      <c r="XDT31" s="92"/>
      <c r="XDU31" s="92"/>
      <c r="XDV31" s="92"/>
      <c r="XDW31" s="92"/>
      <c r="XDX31" s="92"/>
      <c r="XDY31" s="92"/>
      <c r="XDZ31" s="92"/>
      <c r="XEA31" s="92"/>
      <c r="XEB31" s="92"/>
      <c r="XEC31" s="92"/>
      <c r="XED31" s="92"/>
      <c r="XEE31" s="92"/>
      <c r="XEF31" s="92"/>
      <c r="XEG31" s="92"/>
      <c r="XEH31" s="92"/>
      <c r="XEI31" s="92"/>
      <c r="XEJ31" s="92"/>
      <c r="XEK31" s="92"/>
      <c r="XEL31" s="92"/>
      <c r="XEM31" s="92"/>
      <c r="XEN31" s="92"/>
      <c r="XEO31" s="92"/>
      <c r="XEP31" s="92"/>
      <c r="XEQ31" s="92"/>
      <c r="XER31" s="92"/>
      <c r="XES31" s="92"/>
      <c r="XET31" s="92"/>
      <c r="XEU31" s="92"/>
      <c r="XEV31" s="92"/>
      <c r="XEW31" s="92"/>
      <c r="XEX31" s="92"/>
      <c r="XEY31" s="92"/>
      <c r="XEZ31" s="92"/>
      <c r="XFA31" s="92"/>
      <c r="XFB31" s="92"/>
      <c r="XFC31" s="92"/>
      <c r="XFD31" s="92"/>
    </row>
    <row r="32" spans="1:196 16308:16384" s="30" customFormat="1" ht="22.5" customHeight="1">
      <c r="A32" s="37" t="s">
        <v>285</v>
      </c>
      <c r="B32" s="38" t="s">
        <v>286</v>
      </c>
      <c r="C32" s="38" t="s">
        <v>287</v>
      </c>
      <c r="D32" s="39"/>
      <c r="E32" s="38">
        <v>23017</v>
      </c>
      <c r="F32" s="38"/>
      <c r="G32" s="38" t="s">
        <v>288</v>
      </c>
      <c r="H32" s="39">
        <v>1</v>
      </c>
      <c r="I32" s="44" t="s">
        <v>234</v>
      </c>
      <c r="J32" s="39" t="s">
        <v>87</v>
      </c>
      <c r="K32" s="48"/>
      <c r="L32" s="49" t="s">
        <v>89</v>
      </c>
      <c r="M32" s="50"/>
      <c r="N32" s="51">
        <v>44984</v>
      </c>
      <c r="O32" s="51" t="s">
        <v>89</v>
      </c>
      <c r="P32" s="51">
        <v>44991</v>
      </c>
      <c r="Q32" s="51" t="s">
        <v>89</v>
      </c>
      <c r="R32" s="51">
        <v>44998</v>
      </c>
      <c r="S32" s="51" t="s">
        <v>89</v>
      </c>
      <c r="T32" s="51">
        <v>45074</v>
      </c>
      <c r="U32" s="51" t="s">
        <v>89</v>
      </c>
      <c r="V32" s="51"/>
      <c r="W32" s="51" t="s">
        <v>89</v>
      </c>
      <c r="X32" s="51">
        <v>45076</v>
      </c>
      <c r="Y32" s="63" t="s">
        <v>89</v>
      </c>
      <c r="Z32" s="66"/>
      <c r="AA32" s="71" t="s">
        <v>289</v>
      </c>
      <c r="AB32" s="63">
        <v>44987</v>
      </c>
      <c r="AC32" s="64">
        <v>45076</v>
      </c>
      <c r="AD32" s="63">
        <v>45076</v>
      </c>
      <c r="AE32" s="49" t="str">
        <f t="shared" ca="1" si="2"/>
        <v/>
      </c>
      <c r="AF32" s="65" t="s">
        <v>155</v>
      </c>
      <c r="AG32" s="49"/>
      <c r="AH32" s="82">
        <f>IFERROR(VLOOKUP(B32,[1]明细汇总!$C$1:$H$65536,6,FALSE),0)</f>
        <v>11.2</v>
      </c>
      <c r="AI32" s="82"/>
      <c r="AJ32" s="82"/>
      <c r="AK32" s="82" t="str">
        <f>VLOOKUP(B32,[1]明细汇总!$C$1:$P$65536,14,FALSE)</f>
        <v>30%预付，70%发货</v>
      </c>
      <c r="AL32" s="82" t="s">
        <v>89</v>
      </c>
      <c r="AM32" s="83"/>
      <c r="AN32" s="82">
        <v>11.2</v>
      </c>
      <c r="AO32" s="90">
        <f t="shared" si="3"/>
        <v>1</v>
      </c>
      <c r="AP32" s="82">
        <f t="shared" si="4"/>
        <v>0</v>
      </c>
      <c r="AQ32" s="88"/>
      <c r="AR32" s="89" t="str">
        <f t="shared" si="1"/>
        <v>\</v>
      </c>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88"/>
      <c r="DA32" s="88"/>
      <c r="DB32" s="88"/>
      <c r="DC32" s="88"/>
      <c r="DD32" s="88"/>
      <c r="DE32" s="88"/>
      <c r="DF32" s="88"/>
      <c r="DG32" s="88"/>
      <c r="DH32" s="88"/>
      <c r="DI32" s="88"/>
      <c r="DJ32" s="88"/>
      <c r="DK32" s="88"/>
      <c r="DL32" s="88"/>
      <c r="DM32" s="88"/>
      <c r="DN32" s="88"/>
      <c r="DO32" s="88"/>
      <c r="DP32" s="88"/>
      <c r="DQ32" s="88"/>
      <c r="DR32" s="88"/>
      <c r="DS32" s="88"/>
      <c r="DT32" s="88"/>
      <c r="DU32" s="88"/>
      <c r="DV32" s="88"/>
      <c r="DW32" s="88"/>
      <c r="DX32" s="88"/>
      <c r="DY32" s="88"/>
      <c r="DZ32" s="88"/>
      <c r="EA32" s="88"/>
      <c r="EB32" s="88"/>
      <c r="EC32" s="88"/>
      <c r="ED32" s="88"/>
      <c r="EE32" s="88"/>
      <c r="EF32" s="88"/>
      <c r="EG32" s="88"/>
      <c r="EH32" s="88"/>
      <c r="EI32" s="88"/>
      <c r="EJ32" s="88"/>
      <c r="EK32" s="88"/>
      <c r="EL32" s="88"/>
      <c r="EM32" s="88"/>
      <c r="EN32" s="88"/>
      <c r="EO32" s="88"/>
      <c r="EP32" s="88"/>
      <c r="EQ32" s="88"/>
      <c r="ER32" s="88"/>
      <c r="ES32" s="88"/>
      <c r="ET32" s="88"/>
      <c r="EU32" s="88"/>
      <c r="EV32" s="88"/>
      <c r="EW32" s="88"/>
      <c r="EX32" s="88"/>
      <c r="EY32" s="88"/>
      <c r="EZ32" s="88"/>
      <c r="FA32" s="88"/>
      <c r="FB32" s="88"/>
      <c r="FC32" s="88"/>
      <c r="FD32" s="88"/>
      <c r="FE32" s="88"/>
      <c r="FF32" s="88"/>
      <c r="FG32" s="88"/>
      <c r="FH32" s="88"/>
      <c r="FI32" s="88"/>
      <c r="FJ32" s="88"/>
      <c r="FK32" s="88"/>
      <c r="FL32" s="88"/>
      <c r="FM32" s="88"/>
      <c r="FN32" s="88"/>
      <c r="FO32" s="88"/>
      <c r="FP32" s="88"/>
      <c r="FQ32" s="88"/>
      <c r="FR32" s="88"/>
      <c r="FS32" s="88"/>
      <c r="FT32" s="88"/>
      <c r="FU32" s="88"/>
      <c r="FV32" s="88"/>
      <c r="FW32" s="88"/>
      <c r="FX32" s="88"/>
      <c r="FY32" s="88"/>
      <c r="FZ32" s="88"/>
      <c r="GA32" s="88"/>
      <c r="GB32" s="88"/>
      <c r="GC32" s="88"/>
      <c r="GD32" s="88"/>
      <c r="GE32" s="88"/>
      <c r="GF32" s="88"/>
      <c r="GG32" s="88"/>
      <c r="GH32" s="88"/>
      <c r="GI32" s="88"/>
      <c r="GJ32" s="88"/>
      <c r="GK32" s="88"/>
      <c r="GL32" s="88"/>
      <c r="GM32" s="88"/>
      <c r="GN32" s="88"/>
      <c r="XDJ32" s="92"/>
      <c r="XDK32" s="92"/>
      <c r="XDL32" s="92"/>
      <c r="XDM32" s="92"/>
      <c r="XDN32" s="92"/>
      <c r="XDO32" s="92"/>
      <c r="XDP32" s="92"/>
      <c r="XDQ32" s="92"/>
      <c r="XDR32" s="92"/>
      <c r="XDS32" s="92"/>
      <c r="XDT32" s="92"/>
      <c r="XDU32" s="92"/>
      <c r="XDV32" s="92"/>
      <c r="XDW32" s="92"/>
      <c r="XDX32" s="92"/>
      <c r="XDY32" s="92"/>
      <c r="XDZ32" s="92"/>
      <c r="XEA32" s="92"/>
      <c r="XEB32" s="92"/>
      <c r="XEC32" s="92"/>
      <c r="XED32" s="92"/>
      <c r="XEE32" s="92"/>
      <c r="XEF32" s="92"/>
      <c r="XEG32" s="92"/>
      <c r="XEH32" s="92"/>
      <c r="XEI32" s="92"/>
      <c r="XEJ32" s="92"/>
      <c r="XEK32" s="92"/>
      <c r="XEL32" s="92"/>
      <c r="XEM32" s="92"/>
      <c r="XEN32" s="92"/>
      <c r="XEO32" s="92"/>
      <c r="XEP32" s="92"/>
      <c r="XEQ32" s="92"/>
      <c r="XER32" s="92"/>
      <c r="XES32" s="92"/>
      <c r="XET32" s="92"/>
      <c r="XEU32" s="92"/>
      <c r="XEV32" s="92"/>
      <c r="XEW32" s="92"/>
      <c r="XEX32" s="92"/>
      <c r="XEY32" s="92"/>
      <c r="XEZ32" s="92"/>
      <c r="XFA32" s="92"/>
      <c r="XFB32" s="92"/>
      <c r="XFC32" s="92"/>
      <c r="XFD32" s="92"/>
    </row>
    <row r="33" spans="1:196 16338:16384" s="30" customFormat="1" ht="22.5" customHeight="1">
      <c r="A33" s="37" t="s">
        <v>290</v>
      </c>
      <c r="B33" s="38" t="s">
        <v>291</v>
      </c>
      <c r="C33" s="38" t="s">
        <v>292</v>
      </c>
      <c r="D33" s="39"/>
      <c r="E33" s="38">
        <v>23016</v>
      </c>
      <c r="F33" s="38"/>
      <c r="G33" s="38" t="s">
        <v>227</v>
      </c>
      <c r="H33" s="39">
        <v>1</v>
      </c>
      <c r="I33" s="44" t="s">
        <v>228</v>
      </c>
      <c r="J33" s="39" t="s">
        <v>87</v>
      </c>
      <c r="K33" s="48"/>
      <c r="L33" s="49" t="s">
        <v>89</v>
      </c>
      <c r="M33" s="50"/>
      <c r="N33" s="51">
        <v>44981</v>
      </c>
      <c r="O33" s="51" t="s">
        <v>89</v>
      </c>
      <c r="P33" s="51">
        <v>44987</v>
      </c>
      <c r="Q33" s="51" t="s">
        <v>89</v>
      </c>
      <c r="R33" s="51">
        <v>44995</v>
      </c>
      <c r="S33" s="51" t="s">
        <v>89</v>
      </c>
      <c r="T33" s="51">
        <v>45079</v>
      </c>
      <c r="U33" s="51" t="s">
        <v>89</v>
      </c>
      <c r="V33" s="51"/>
      <c r="W33" s="51" t="s">
        <v>89</v>
      </c>
      <c r="X33" s="51">
        <v>45079</v>
      </c>
      <c r="Y33" s="63" t="s">
        <v>89</v>
      </c>
      <c r="Z33" s="66"/>
      <c r="AA33" s="71" t="s">
        <v>293</v>
      </c>
      <c r="AB33" s="63">
        <v>44981</v>
      </c>
      <c r="AC33" s="64">
        <v>45079</v>
      </c>
      <c r="AD33" s="63">
        <v>45079</v>
      </c>
      <c r="AE33" s="49" t="str">
        <f t="shared" ca="1" si="2"/>
        <v/>
      </c>
      <c r="AF33" s="65" t="s">
        <v>155</v>
      </c>
      <c r="AG33" s="49"/>
      <c r="AH33" s="82">
        <f>IFERROR(VLOOKUP(B33,[1]明细汇总!$C$1:$H$65536,6,FALSE),0)</f>
        <v>10</v>
      </c>
      <c r="AI33" s="82"/>
      <c r="AJ33" s="82"/>
      <c r="AK33" s="82" t="str">
        <f>VLOOKUP(B33,[1]明细汇总!$C$1:$P$65536,14,FALSE)</f>
        <v>100%发货</v>
      </c>
      <c r="AL33" s="82" t="s">
        <v>89</v>
      </c>
      <c r="AM33" s="83"/>
      <c r="AN33" s="82">
        <v>10</v>
      </c>
      <c r="AO33" s="90">
        <f t="shared" si="3"/>
        <v>1</v>
      </c>
      <c r="AP33" s="82">
        <f t="shared" si="4"/>
        <v>0</v>
      </c>
      <c r="AQ33" s="88"/>
      <c r="AR33" s="89" t="str">
        <f t="shared" si="1"/>
        <v>\</v>
      </c>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8"/>
      <c r="DA33" s="88"/>
      <c r="DB33" s="88"/>
      <c r="DC33" s="88"/>
      <c r="DD33" s="88"/>
      <c r="DE33" s="88"/>
      <c r="DF33" s="88"/>
      <c r="DG33" s="88"/>
      <c r="DH33" s="88"/>
      <c r="DI33" s="88"/>
      <c r="DJ33" s="88"/>
      <c r="DK33" s="88"/>
      <c r="DL33" s="88"/>
      <c r="DM33" s="88"/>
      <c r="DN33" s="88"/>
      <c r="DO33" s="88"/>
      <c r="DP33" s="88"/>
      <c r="DQ33" s="88"/>
      <c r="DR33" s="88"/>
      <c r="DS33" s="88"/>
      <c r="DT33" s="88"/>
      <c r="DU33" s="88"/>
      <c r="DV33" s="88"/>
      <c r="DW33" s="88"/>
      <c r="DX33" s="88"/>
      <c r="DY33" s="88"/>
      <c r="DZ33" s="88"/>
      <c r="EA33" s="88"/>
      <c r="EB33" s="88"/>
      <c r="EC33" s="88"/>
      <c r="ED33" s="88"/>
      <c r="EE33" s="88"/>
      <c r="EF33" s="88"/>
      <c r="EG33" s="88"/>
      <c r="EH33" s="88"/>
      <c r="EI33" s="88"/>
      <c r="EJ33" s="88"/>
      <c r="EK33" s="88"/>
      <c r="EL33" s="88"/>
      <c r="EM33" s="88"/>
      <c r="EN33" s="88"/>
      <c r="EO33" s="88"/>
      <c r="EP33" s="88"/>
      <c r="EQ33" s="88"/>
      <c r="ER33" s="88"/>
      <c r="ES33" s="88"/>
      <c r="ET33" s="88"/>
      <c r="EU33" s="88"/>
      <c r="EV33" s="88"/>
      <c r="EW33" s="88"/>
      <c r="EX33" s="88"/>
      <c r="EY33" s="88"/>
      <c r="EZ33" s="88"/>
      <c r="FA33" s="88"/>
      <c r="FB33" s="88"/>
      <c r="FC33" s="88"/>
      <c r="FD33" s="88"/>
      <c r="FE33" s="88"/>
      <c r="FF33" s="88"/>
      <c r="FG33" s="88"/>
      <c r="FH33" s="88"/>
      <c r="FI33" s="88"/>
      <c r="FJ33" s="88"/>
      <c r="FK33" s="88"/>
      <c r="FL33" s="88"/>
      <c r="FM33" s="88"/>
      <c r="FN33" s="88"/>
      <c r="FO33" s="88"/>
      <c r="FP33" s="88"/>
      <c r="FQ33" s="88"/>
      <c r="FR33" s="88"/>
      <c r="FS33" s="88"/>
      <c r="FT33" s="88"/>
      <c r="FU33" s="88"/>
      <c r="FV33" s="88"/>
      <c r="FW33" s="88"/>
      <c r="FX33" s="88"/>
      <c r="FY33" s="88"/>
      <c r="FZ33" s="88"/>
      <c r="GA33" s="88"/>
      <c r="GB33" s="88"/>
      <c r="GC33" s="88"/>
      <c r="GD33" s="88"/>
      <c r="GE33" s="88"/>
      <c r="GF33" s="88"/>
      <c r="GG33" s="88"/>
      <c r="GH33" s="88"/>
      <c r="GI33" s="88"/>
      <c r="GJ33" s="88"/>
      <c r="GK33" s="88"/>
      <c r="GL33" s="88"/>
      <c r="GM33" s="88"/>
      <c r="GN33" s="88"/>
      <c r="XDJ33" s="92"/>
      <c r="XDK33" s="92"/>
      <c r="XDL33" s="92"/>
      <c r="XDM33" s="92"/>
      <c r="XDN33" s="92"/>
      <c r="XDO33" s="92"/>
      <c r="XDP33" s="92"/>
      <c r="XDQ33" s="92"/>
      <c r="XDR33" s="92"/>
      <c r="XDS33" s="92"/>
      <c r="XDT33" s="92"/>
      <c r="XDU33" s="92"/>
      <c r="XDV33" s="92"/>
      <c r="XDW33" s="92"/>
      <c r="XDX33" s="92"/>
      <c r="XDY33" s="92"/>
      <c r="XDZ33" s="92"/>
      <c r="XEA33" s="92"/>
      <c r="XEB33" s="92"/>
      <c r="XEC33" s="92"/>
      <c r="XED33" s="92"/>
      <c r="XEE33" s="92"/>
      <c r="XEF33" s="92"/>
      <c r="XEG33" s="92"/>
      <c r="XEH33" s="92"/>
      <c r="XEI33" s="92"/>
      <c r="XEJ33" s="92"/>
      <c r="XEK33" s="92"/>
      <c r="XEL33" s="92"/>
      <c r="XEM33" s="92"/>
      <c r="XEN33" s="92"/>
      <c r="XEO33" s="92"/>
      <c r="XEP33" s="92"/>
      <c r="XEQ33" s="92"/>
      <c r="XER33" s="92"/>
      <c r="XES33" s="92"/>
      <c r="XET33" s="92"/>
      <c r="XEU33" s="92"/>
      <c r="XEV33" s="92"/>
      <c r="XEW33" s="92"/>
      <c r="XEX33" s="92"/>
      <c r="XEY33" s="92"/>
      <c r="XEZ33" s="92"/>
      <c r="XFA33" s="92"/>
      <c r="XFB33" s="92"/>
      <c r="XFC33" s="92"/>
      <c r="XFD33" s="92"/>
    </row>
    <row r="34" spans="1:196 16338:16384" s="30" customFormat="1" ht="22.5" customHeight="1">
      <c r="A34" s="37" t="s">
        <v>294</v>
      </c>
      <c r="B34" s="38" t="s">
        <v>295</v>
      </c>
      <c r="C34" s="38" t="s">
        <v>296</v>
      </c>
      <c r="D34" s="39"/>
      <c r="E34" s="38">
        <v>23020</v>
      </c>
      <c r="F34" s="38" t="s">
        <v>297</v>
      </c>
      <c r="G34" s="38" t="s">
        <v>191</v>
      </c>
      <c r="H34" s="39">
        <v>1</v>
      </c>
      <c r="I34" s="44" t="s">
        <v>228</v>
      </c>
      <c r="J34" s="39" t="s">
        <v>87</v>
      </c>
      <c r="K34" s="48"/>
      <c r="L34" s="49" t="s">
        <v>89</v>
      </c>
      <c r="M34" s="50"/>
      <c r="N34" s="51">
        <v>45000</v>
      </c>
      <c r="O34" s="51" t="s">
        <v>89</v>
      </c>
      <c r="P34" s="51">
        <v>45006</v>
      </c>
      <c r="Q34" s="51" t="s">
        <v>89</v>
      </c>
      <c r="R34" s="51">
        <v>45013</v>
      </c>
      <c r="S34" s="51" t="s">
        <v>89</v>
      </c>
      <c r="T34" s="51">
        <v>45079</v>
      </c>
      <c r="U34" s="51" t="s">
        <v>89</v>
      </c>
      <c r="V34" s="51"/>
      <c r="W34" s="51" t="s">
        <v>89</v>
      </c>
      <c r="X34" s="51">
        <v>45080</v>
      </c>
      <c r="Y34" s="63" t="s">
        <v>89</v>
      </c>
      <c r="Z34" s="66"/>
      <c r="AA34" s="71" t="s">
        <v>298</v>
      </c>
      <c r="AB34" s="63">
        <v>44998</v>
      </c>
      <c r="AC34" s="64">
        <v>45076</v>
      </c>
      <c r="AD34" s="63">
        <v>45080</v>
      </c>
      <c r="AE34" s="49" t="str">
        <f t="shared" ca="1" si="2"/>
        <v/>
      </c>
      <c r="AF34" s="65" t="s">
        <v>155</v>
      </c>
      <c r="AG34" s="49"/>
      <c r="AH34" s="82">
        <f>IFERROR(VLOOKUP(B34,[1]明细汇总!$C$1:$H$65536,6,FALSE),0)</f>
        <v>2.7</v>
      </c>
      <c r="AI34" s="82"/>
      <c r="AJ34" s="82"/>
      <c r="AK34" s="82" t="str">
        <f>VLOOKUP(B34,[1]明细汇总!$C$1:$P$65536,14,FALSE)</f>
        <v>100%发货</v>
      </c>
      <c r="AL34" s="82" t="s">
        <v>89</v>
      </c>
      <c r="AM34" s="83"/>
      <c r="AN34" s="82">
        <v>2.7</v>
      </c>
      <c r="AO34" s="90">
        <f t="shared" si="3"/>
        <v>1</v>
      </c>
      <c r="AP34" s="82">
        <f t="shared" si="4"/>
        <v>0</v>
      </c>
      <c r="AQ34" s="88"/>
      <c r="AR34" s="89" t="str">
        <f t="shared" si="1"/>
        <v>\</v>
      </c>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c r="DB34" s="88"/>
      <c r="DC34" s="88"/>
      <c r="DD34" s="88"/>
      <c r="DE34" s="88"/>
      <c r="DF34" s="88"/>
      <c r="DG34" s="88"/>
      <c r="DH34" s="88"/>
      <c r="DI34" s="88"/>
      <c r="DJ34" s="88"/>
      <c r="DK34" s="88"/>
      <c r="DL34" s="88"/>
      <c r="DM34" s="88"/>
      <c r="DN34" s="88"/>
      <c r="DO34" s="88"/>
      <c r="DP34" s="88"/>
      <c r="DQ34" s="88"/>
      <c r="DR34" s="88"/>
      <c r="DS34" s="88"/>
      <c r="DT34" s="88"/>
      <c r="DU34" s="88"/>
      <c r="DV34" s="88"/>
      <c r="DW34" s="88"/>
      <c r="DX34" s="88"/>
      <c r="DY34" s="88"/>
      <c r="DZ34" s="88"/>
      <c r="EA34" s="88"/>
      <c r="EB34" s="88"/>
      <c r="EC34" s="88"/>
      <c r="ED34" s="88"/>
      <c r="EE34" s="88"/>
      <c r="EF34" s="88"/>
      <c r="EG34" s="88"/>
      <c r="EH34" s="88"/>
      <c r="EI34" s="88"/>
      <c r="EJ34" s="88"/>
      <c r="EK34" s="88"/>
      <c r="EL34" s="88"/>
      <c r="EM34" s="88"/>
      <c r="EN34" s="88"/>
      <c r="EO34" s="88"/>
      <c r="EP34" s="88"/>
      <c r="EQ34" s="88"/>
      <c r="ER34" s="88"/>
      <c r="ES34" s="88"/>
      <c r="ET34" s="88"/>
      <c r="EU34" s="88"/>
      <c r="EV34" s="88"/>
      <c r="EW34" s="88"/>
      <c r="EX34" s="88"/>
      <c r="EY34" s="88"/>
      <c r="EZ34" s="88"/>
      <c r="FA34" s="88"/>
      <c r="FB34" s="88"/>
      <c r="FC34" s="88"/>
      <c r="FD34" s="88"/>
      <c r="FE34" s="88"/>
      <c r="FF34" s="88"/>
      <c r="FG34" s="88"/>
      <c r="FH34" s="88"/>
      <c r="FI34" s="88"/>
      <c r="FJ34" s="88"/>
      <c r="FK34" s="88"/>
      <c r="FL34" s="88"/>
      <c r="FM34" s="88"/>
      <c r="FN34" s="88"/>
      <c r="FO34" s="88"/>
      <c r="FP34" s="88"/>
      <c r="FQ34" s="88"/>
      <c r="FR34" s="88"/>
      <c r="FS34" s="88"/>
      <c r="FT34" s="88"/>
      <c r="FU34" s="88"/>
      <c r="FV34" s="88"/>
      <c r="FW34" s="88"/>
      <c r="FX34" s="88"/>
      <c r="FY34" s="88"/>
      <c r="FZ34" s="88"/>
      <c r="GA34" s="88"/>
      <c r="GB34" s="88"/>
      <c r="GC34" s="88"/>
      <c r="GD34" s="88"/>
      <c r="GE34" s="88"/>
      <c r="GF34" s="88"/>
      <c r="GG34" s="88"/>
      <c r="GH34" s="88"/>
      <c r="GI34" s="88"/>
      <c r="GJ34" s="88"/>
      <c r="GK34" s="88"/>
      <c r="GL34" s="88"/>
      <c r="GM34" s="88"/>
      <c r="GN34" s="88"/>
      <c r="XDJ34" s="92"/>
      <c r="XDK34" s="92"/>
      <c r="XDL34" s="92"/>
      <c r="XDM34" s="92"/>
      <c r="XDN34" s="92"/>
      <c r="XDO34" s="92"/>
      <c r="XDP34" s="92"/>
      <c r="XDQ34" s="92"/>
      <c r="XDR34" s="92"/>
      <c r="XDS34" s="92"/>
      <c r="XDT34" s="92"/>
      <c r="XDU34" s="92"/>
      <c r="XDV34" s="92"/>
      <c r="XDW34" s="92"/>
      <c r="XDX34" s="92"/>
      <c r="XDY34" s="92"/>
      <c r="XDZ34" s="92"/>
      <c r="XEA34" s="92"/>
      <c r="XEB34" s="92"/>
      <c r="XEC34" s="92"/>
      <c r="XED34" s="92"/>
      <c r="XEE34" s="92"/>
      <c r="XEF34" s="92"/>
      <c r="XEG34" s="92"/>
      <c r="XEH34" s="92"/>
      <c r="XEI34" s="92"/>
      <c r="XEJ34" s="92"/>
      <c r="XEK34" s="92"/>
      <c r="XEL34" s="92"/>
      <c r="XEM34" s="92"/>
      <c r="XEN34" s="92"/>
      <c r="XEO34" s="92"/>
      <c r="XEP34" s="92"/>
      <c r="XEQ34" s="92"/>
      <c r="XER34" s="92"/>
      <c r="XES34" s="92"/>
      <c r="XET34" s="92"/>
      <c r="XEU34" s="92"/>
      <c r="XEV34" s="92"/>
      <c r="XEW34" s="92"/>
      <c r="XEX34" s="92"/>
      <c r="XEY34" s="92"/>
      <c r="XEZ34" s="92"/>
      <c r="XFA34" s="92"/>
      <c r="XFB34" s="92"/>
      <c r="XFC34" s="92"/>
      <c r="XFD34" s="92"/>
    </row>
    <row r="35" spans="1:196 16338:16384" s="30" customFormat="1" ht="22.5" customHeight="1">
      <c r="A35" s="37" t="s">
        <v>299</v>
      </c>
      <c r="B35" s="38" t="s">
        <v>300</v>
      </c>
      <c r="C35" s="38" t="s">
        <v>301</v>
      </c>
      <c r="D35" s="39"/>
      <c r="E35" s="38">
        <v>23023</v>
      </c>
      <c r="F35" s="38" t="s">
        <v>302</v>
      </c>
      <c r="G35" s="38" t="s">
        <v>303</v>
      </c>
      <c r="H35" s="39">
        <v>1</v>
      </c>
      <c r="I35" s="44" t="s">
        <v>304</v>
      </c>
      <c r="J35" s="39" t="s">
        <v>87</v>
      </c>
      <c r="K35" s="48"/>
      <c r="L35" s="49" t="s">
        <v>89</v>
      </c>
      <c r="M35" s="50"/>
      <c r="N35" s="51">
        <v>45008</v>
      </c>
      <c r="O35" s="51" t="s">
        <v>89</v>
      </c>
      <c r="P35" s="51">
        <v>45014</v>
      </c>
      <c r="Q35" s="51" t="s">
        <v>89</v>
      </c>
      <c r="R35" s="51">
        <v>45023</v>
      </c>
      <c r="S35" s="51" t="s">
        <v>89</v>
      </c>
      <c r="T35" s="51">
        <v>45087</v>
      </c>
      <c r="U35" s="51" t="s">
        <v>89</v>
      </c>
      <c r="V35" s="51"/>
      <c r="W35" s="51" t="s">
        <v>89</v>
      </c>
      <c r="X35" s="51">
        <v>45087</v>
      </c>
      <c r="Y35" s="63" t="s">
        <v>89</v>
      </c>
      <c r="Z35" s="66"/>
      <c r="AA35" s="62" t="s">
        <v>305</v>
      </c>
      <c r="AB35" s="63">
        <v>45007</v>
      </c>
      <c r="AC35" s="64">
        <v>45087</v>
      </c>
      <c r="AD35" s="63">
        <v>45087</v>
      </c>
      <c r="AE35" s="49" t="str">
        <f t="shared" ca="1" si="2"/>
        <v/>
      </c>
      <c r="AF35" s="65" t="s">
        <v>155</v>
      </c>
      <c r="AG35" s="49"/>
      <c r="AH35" s="82">
        <v>9</v>
      </c>
      <c r="AI35" s="82"/>
      <c r="AJ35" s="82"/>
      <c r="AK35" s="85" t="s">
        <v>306</v>
      </c>
      <c r="AL35" s="82" t="s">
        <v>89</v>
      </c>
      <c r="AM35" s="83"/>
      <c r="AN35" s="82">
        <v>9</v>
      </c>
      <c r="AO35" s="90">
        <f t="shared" si="3"/>
        <v>1</v>
      </c>
      <c r="AP35" s="82">
        <f t="shared" si="4"/>
        <v>0</v>
      </c>
      <c r="AQ35" s="88"/>
      <c r="AR35" s="89" t="str">
        <f t="shared" si="1"/>
        <v>\</v>
      </c>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c r="DC35" s="88"/>
      <c r="DD35" s="88"/>
      <c r="DE35" s="88"/>
      <c r="DF35" s="88"/>
      <c r="DG35" s="88"/>
      <c r="DH35" s="88"/>
      <c r="DI35" s="88"/>
      <c r="DJ35" s="88"/>
      <c r="DK35" s="88"/>
      <c r="DL35" s="88"/>
      <c r="DM35" s="88"/>
      <c r="DN35" s="88"/>
      <c r="DO35" s="88"/>
      <c r="DP35" s="88"/>
      <c r="DQ35" s="88"/>
      <c r="DR35" s="88"/>
      <c r="DS35" s="88"/>
      <c r="DT35" s="88"/>
      <c r="DU35" s="88"/>
      <c r="DV35" s="88"/>
      <c r="DW35" s="88"/>
      <c r="DX35" s="88"/>
      <c r="DY35" s="88"/>
      <c r="DZ35" s="88"/>
      <c r="EA35" s="88"/>
      <c r="EB35" s="88"/>
      <c r="EC35" s="88"/>
      <c r="ED35" s="88"/>
      <c r="EE35" s="88"/>
      <c r="EF35" s="88"/>
      <c r="EG35" s="88"/>
      <c r="EH35" s="88"/>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L35" s="88"/>
      <c r="FM35" s="88"/>
      <c r="FN35" s="88"/>
      <c r="FO35" s="88"/>
      <c r="FP35" s="88"/>
      <c r="FQ35" s="88"/>
      <c r="FR35" s="88"/>
      <c r="FS35" s="88"/>
      <c r="FT35" s="88"/>
      <c r="FU35" s="88"/>
      <c r="FV35" s="88"/>
      <c r="FW35" s="88"/>
      <c r="FX35" s="88"/>
      <c r="FY35" s="88"/>
      <c r="FZ35" s="88"/>
      <c r="GA35" s="88"/>
      <c r="GB35" s="88"/>
      <c r="GC35" s="88"/>
      <c r="GD35" s="88"/>
      <c r="GE35" s="88"/>
      <c r="GF35" s="88"/>
      <c r="GG35" s="88"/>
      <c r="GH35" s="88"/>
      <c r="GI35" s="88"/>
      <c r="GJ35" s="88"/>
      <c r="GK35" s="88"/>
      <c r="GL35" s="88"/>
      <c r="GM35" s="88"/>
      <c r="GN35" s="88"/>
      <c r="XDJ35" s="92"/>
      <c r="XDK35" s="92"/>
      <c r="XDL35" s="92"/>
      <c r="XDM35" s="92"/>
      <c r="XDN35" s="92"/>
      <c r="XDO35" s="92"/>
      <c r="XDP35" s="92"/>
      <c r="XDQ35" s="92"/>
      <c r="XDR35" s="92"/>
      <c r="XDS35" s="92"/>
      <c r="XDT35" s="92"/>
      <c r="XDU35" s="92"/>
      <c r="XDV35" s="92"/>
      <c r="XDW35" s="92"/>
      <c r="XDX35" s="92"/>
      <c r="XDY35" s="92"/>
      <c r="XDZ35" s="92"/>
      <c r="XEA35" s="92"/>
      <c r="XEB35" s="92"/>
      <c r="XEC35" s="92"/>
      <c r="XED35" s="92"/>
      <c r="XEE35" s="92"/>
      <c r="XEF35" s="92"/>
      <c r="XEG35" s="92"/>
      <c r="XEH35" s="92"/>
      <c r="XEI35" s="92"/>
      <c r="XEJ35" s="92"/>
      <c r="XEK35" s="92"/>
      <c r="XEL35" s="92"/>
      <c r="XEM35" s="92"/>
      <c r="XEN35" s="92"/>
      <c r="XEO35" s="92"/>
      <c r="XEP35" s="92"/>
      <c r="XEQ35" s="92"/>
      <c r="XER35" s="92"/>
      <c r="XES35" s="92"/>
      <c r="XET35" s="92"/>
      <c r="XEU35" s="92"/>
      <c r="XEV35" s="92"/>
      <c r="XEW35" s="92"/>
      <c r="XEX35" s="92"/>
      <c r="XEY35" s="92"/>
      <c r="XEZ35" s="92"/>
      <c r="XFA35" s="92"/>
      <c r="XFB35" s="92"/>
      <c r="XFC35" s="92"/>
      <c r="XFD35" s="92"/>
    </row>
    <row r="36" spans="1:196 16338:16384" s="30" customFormat="1" ht="22.5" customHeight="1">
      <c r="A36" s="37" t="s">
        <v>307</v>
      </c>
      <c r="B36" s="38" t="s">
        <v>308</v>
      </c>
      <c r="C36" s="38" t="s">
        <v>309</v>
      </c>
      <c r="D36" s="39"/>
      <c r="E36" s="38">
        <v>23027</v>
      </c>
      <c r="F36" s="38"/>
      <c r="G36" s="38" t="s">
        <v>310</v>
      </c>
      <c r="H36" s="39">
        <v>2</v>
      </c>
      <c r="I36" s="44" t="s">
        <v>283</v>
      </c>
      <c r="J36" s="39" t="s">
        <v>87</v>
      </c>
      <c r="K36" s="48"/>
      <c r="L36" s="49" t="s">
        <v>89</v>
      </c>
      <c r="M36" s="50"/>
      <c r="N36" s="51">
        <v>45008</v>
      </c>
      <c r="O36" s="51" t="s">
        <v>89</v>
      </c>
      <c r="P36" s="51">
        <v>45014</v>
      </c>
      <c r="Q36" s="51" t="s">
        <v>89</v>
      </c>
      <c r="R36" s="51">
        <v>45023</v>
      </c>
      <c r="S36" s="51" t="s">
        <v>89</v>
      </c>
      <c r="T36" s="51">
        <v>45085</v>
      </c>
      <c r="U36" s="51" t="s">
        <v>89</v>
      </c>
      <c r="V36" s="51"/>
      <c r="W36" s="51" t="s">
        <v>89</v>
      </c>
      <c r="X36" s="51">
        <v>45087</v>
      </c>
      <c r="Y36" s="63" t="s">
        <v>89</v>
      </c>
      <c r="Z36" s="66"/>
      <c r="AA36" s="345" t="s">
        <v>311</v>
      </c>
      <c r="AB36" s="63">
        <v>45006</v>
      </c>
      <c r="AC36" s="64">
        <v>45087</v>
      </c>
      <c r="AD36" s="63">
        <v>45087</v>
      </c>
      <c r="AE36" s="49" t="str">
        <f t="shared" ca="1" si="2"/>
        <v/>
      </c>
      <c r="AF36" s="65" t="s">
        <v>155</v>
      </c>
      <c r="AG36" s="49"/>
      <c r="AH36" s="82">
        <f>IFERROR(VLOOKUP(B36,[1]明细汇总!$C$1:$H$65536,6,FALSE),0)</f>
        <v>7.6</v>
      </c>
      <c r="AI36" s="82"/>
      <c r="AJ36" s="82"/>
      <c r="AK36" s="82" t="str">
        <f>VLOOKUP(B36,[1]明细汇总!$C$1:$P$65536,14,FALSE)</f>
        <v>30%预付，70%发货</v>
      </c>
      <c r="AL36" s="82" t="s">
        <v>89</v>
      </c>
      <c r="AM36" s="83"/>
      <c r="AN36" s="82">
        <v>7.6</v>
      </c>
      <c r="AO36" s="90">
        <f t="shared" si="3"/>
        <v>1</v>
      </c>
      <c r="AP36" s="82">
        <f t="shared" si="4"/>
        <v>0</v>
      </c>
      <c r="AQ36" s="88"/>
      <c r="AR36" s="89" t="str">
        <f t="shared" si="1"/>
        <v>\</v>
      </c>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c r="DC36" s="88"/>
      <c r="DD36" s="88"/>
      <c r="DE36" s="88"/>
      <c r="DF36" s="88"/>
      <c r="DG36" s="88"/>
      <c r="DH36" s="88"/>
      <c r="DI36" s="88"/>
      <c r="DJ36" s="88"/>
      <c r="DK36" s="88"/>
      <c r="DL36" s="88"/>
      <c r="DM36" s="88"/>
      <c r="DN36" s="88"/>
      <c r="DO36" s="88"/>
      <c r="DP36" s="88"/>
      <c r="DQ36" s="88"/>
      <c r="DR36" s="88"/>
      <c r="DS36" s="88"/>
      <c r="DT36" s="88"/>
      <c r="DU36" s="88"/>
      <c r="DV36" s="88"/>
      <c r="DW36" s="88"/>
      <c r="DX36" s="88"/>
      <c r="DY36" s="88"/>
      <c r="DZ36" s="88"/>
      <c r="EA36" s="88"/>
      <c r="EB36" s="88"/>
      <c r="EC36" s="88"/>
      <c r="ED36" s="88"/>
      <c r="EE36" s="88"/>
      <c r="EF36" s="88"/>
      <c r="EG36" s="88"/>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K36" s="88"/>
      <c r="FL36" s="88"/>
      <c r="FM36" s="88"/>
      <c r="FN36" s="88"/>
      <c r="FO36" s="88"/>
      <c r="FP36" s="88"/>
      <c r="FQ36" s="88"/>
      <c r="FR36" s="88"/>
      <c r="FS36" s="88"/>
      <c r="FT36" s="88"/>
      <c r="FU36" s="88"/>
      <c r="FV36" s="88"/>
      <c r="FW36" s="88"/>
      <c r="FX36" s="88"/>
      <c r="FY36" s="88"/>
      <c r="FZ36" s="88"/>
      <c r="GA36" s="88"/>
      <c r="GB36" s="88"/>
      <c r="GC36" s="88"/>
      <c r="GD36" s="88"/>
      <c r="GE36" s="88"/>
      <c r="GF36" s="88"/>
      <c r="GG36" s="88"/>
      <c r="GH36" s="88"/>
      <c r="GI36" s="88"/>
      <c r="GJ36" s="88"/>
      <c r="GK36" s="88"/>
      <c r="GL36" s="88"/>
      <c r="GM36" s="88"/>
      <c r="GN36" s="88"/>
      <c r="XDJ36" s="92"/>
      <c r="XDK36" s="92"/>
      <c r="XDL36" s="92"/>
      <c r="XDM36" s="92"/>
      <c r="XDN36" s="92"/>
      <c r="XDO36" s="92"/>
      <c r="XDP36" s="92"/>
      <c r="XDQ36" s="92"/>
      <c r="XDR36" s="92"/>
      <c r="XDS36" s="92"/>
      <c r="XDT36" s="92"/>
      <c r="XDU36" s="92"/>
      <c r="XDV36" s="92"/>
      <c r="XDW36" s="92"/>
      <c r="XDX36" s="92"/>
      <c r="XDY36" s="92"/>
      <c r="XDZ36" s="92"/>
      <c r="XEA36" s="92"/>
      <c r="XEB36" s="92"/>
      <c r="XEC36" s="92"/>
      <c r="XED36" s="92"/>
      <c r="XEE36" s="92"/>
      <c r="XEF36" s="92"/>
      <c r="XEG36" s="92"/>
      <c r="XEH36" s="92"/>
      <c r="XEI36" s="92"/>
      <c r="XEJ36" s="92"/>
      <c r="XEK36" s="92"/>
      <c r="XEL36" s="92"/>
      <c r="XEM36" s="92"/>
      <c r="XEN36" s="92"/>
      <c r="XEO36" s="92"/>
      <c r="XEP36" s="92"/>
      <c r="XEQ36" s="92"/>
      <c r="XER36" s="92"/>
      <c r="XES36" s="92"/>
      <c r="XET36" s="92"/>
      <c r="XEU36" s="92"/>
      <c r="XEV36" s="92"/>
      <c r="XEW36" s="92"/>
      <c r="XEX36" s="92"/>
      <c r="XEY36" s="92"/>
      <c r="XEZ36" s="92"/>
      <c r="XFA36" s="92"/>
      <c r="XFB36" s="92"/>
      <c r="XFC36" s="92"/>
      <c r="XFD36" s="92"/>
    </row>
    <row r="37" spans="1:196 16338:16384" s="30" customFormat="1" ht="22.5" customHeight="1">
      <c r="A37" s="37" t="s">
        <v>312</v>
      </c>
      <c r="B37" s="38" t="s">
        <v>313</v>
      </c>
      <c r="C37" s="38" t="s">
        <v>314</v>
      </c>
      <c r="D37" s="39"/>
      <c r="E37" s="38">
        <v>23028</v>
      </c>
      <c r="F37" s="38"/>
      <c r="G37" s="38" t="s">
        <v>315</v>
      </c>
      <c r="H37" s="39">
        <v>1</v>
      </c>
      <c r="I37" s="39"/>
      <c r="J37" s="39" t="s">
        <v>87</v>
      </c>
      <c r="K37" s="48"/>
      <c r="L37" s="49" t="s">
        <v>89</v>
      </c>
      <c r="M37" s="50"/>
      <c r="N37" s="51" t="s">
        <v>316</v>
      </c>
      <c r="O37" s="51" t="s">
        <v>89</v>
      </c>
      <c r="P37" s="51">
        <v>45014</v>
      </c>
      <c r="Q37" s="51" t="s">
        <v>89</v>
      </c>
      <c r="R37" s="51">
        <v>45023</v>
      </c>
      <c r="S37" s="51" t="s">
        <v>89</v>
      </c>
      <c r="T37" s="51">
        <v>45031</v>
      </c>
      <c r="U37" s="51" t="s">
        <v>89</v>
      </c>
      <c r="V37" s="51"/>
      <c r="W37" s="51" t="s">
        <v>89</v>
      </c>
      <c r="X37" s="51">
        <v>45031</v>
      </c>
      <c r="Y37" s="63" t="s">
        <v>89</v>
      </c>
      <c r="Z37" s="66"/>
      <c r="AA37" s="62" t="s">
        <v>317</v>
      </c>
      <c r="AB37" s="63"/>
      <c r="AC37" s="64"/>
      <c r="AD37" s="63">
        <v>45031</v>
      </c>
      <c r="AE37" s="49" t="str">
        <f t="shared" ca="1" si="2"/>
        <v/>
      </c>
      <c r="AF37" s="65" t="s">
        <v>155</v>
      </c>
      <c r="AG37" s="49"/>
      <c r="AH37" s="82">
        <v>1.2</v>
      </c>
      <c r="AI37" s="82"/>
      <c r="AJ37" s="82"/>
      <c r="AK37" s="85" t="s">
        <v>266</v>
      </c>
      <c r="AL37" s="82" t="s">
        <v>89</v>
      </c>
      <c r="AM37" s="83"/>
      <c r="AN37" s="82">
        <v>1.2</v>
      </c>
      <c r="AO37" s="90">
        <f t="shared" si="3"/>
        <v>1</v>
      </c>
      <c r="AP37" s="82">
        <f t="shared" si="4"/>
        <v>0</v>
      </c>
      <c r="AQ37" s="88"/>
      <c r="AR37" s="89" t="str">
        <f t="shared" si="1"/>
        <v>\</v>
      </c>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c r="DC37" s="88"/>
      <c r="DD37" s="88"/>
      <c r="DE37" s="88"/>
      <c r="DF37" s="88"/>
      <c r="DG37" s="88"/>
      <c r="DH37" s="88"/>
      <c r="DI37" s="88"/>
      <c r="DJ37" s="88"/>
      <c r="DK37" s="88"/>
      <c r="DL37" s="88"/>
      <c r="DM37" s="88"/>
      <c r="DN37" s="88"/>
      <c r="DO37" s="88"/>
      <c r="DP37" s="88"/>
      <c r="DQ37" s="88"/>
      <c r="DR37" s="88"/>
      <c r="DS37" s="88"/>
      <c r="DT37" s="88"/>
      <c r="DU37" s="88"/>
      <c r="DV37" s="88"/>
      <c r="DW37" s="88"/>
      <c r="DX37" s="88"/>
      <c r="DY37" s="88"/>
      <c r="DZ37" s="88"/>
      <c r="EA37" s="88"/>
      <c r="EB37" s="88"/>
      <c r="EC37" s="88"/>
      <c r="ED37" s="88"/>
      <c r="EE37" s="88"/>
      <c r="EF37" s="88"/>
      <c r="EG37" s="88"/>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c r="FK37" s="88"/>
      <c r="FL37" s="88"/>
      <c r="FM37" s="88"/>
      <c r="FN37" s="88"/>
      <c r="FO37" s="88"/>
      <c r="FP37" s="88"/>
      <c r="FQ37" s="88"/>
      <c r="FR37" s="88"/>
      <c r="FS37" s="88"/>
      <c r="FT37" s="88"/>
      <c r="FU37" s="88"/>
      <c r="FV37" s="88"/>
      <c r="FW37" s="88"/>
      <c r="FX37" s="88"/>
      <c r="FY37" s="88"/>
      <c r="FZ37" s="88"/>
      <c r="GA37" s="88"/>
      <c r="GB37" s="88"/>
      <c r="GC37" s="88"/>
      <c r="GD37" s="88"/>
      <c r="GE37" s="88"/>
      <c r="GF37" s="88"/>
      <c r="GG37" s="88"/>
      <c r="GH37" s="88"/>
      <c r="GI37" s="88"/>
      <c r="GJ37" s="88"/>
      <c r="GK37" s="88"/>
      <c r="GL37" s="88"/>
      <c r="GM37" s="88"/>
      <c r="GN37" s="88"/>
      <c r="XDJ37" s="92"/>
      <c r="XDK37" s="92"/>
      <c r="XDL37" s="92"/>
      <c r="XDM37" s="92"/>
      <c r="XDN37" s="92"/>
      <c r="XDO37" s="92"/>
      <c r="XDP37" s="92"/>
      <c r="XDQ37" s="92"/>
      <c r="XDR37" s="92"/>
      <c r="XDS37" s="92"/>
      <c r="XDT37" s="92"/>
      <c r="XDU37" s="92"/>
      <c r="XDV37" s="92"/>
      <c r="XDW37" s="92"/>
      <c r="XDX37" s="92"/>
      <c r="XDY37" s="92"/>
      <c r="XDZ37" s="92"/>
      <c r="XEA37" s="92"/>
      <c r="XEB37" s="92"/>
      <c r="XEC37" s="92"/>
      <c r="XED37" s="92"/>
      <c r="XEE37" s="92"/>
      <c r="XEF37" s="92"/>
      <c r="XEG37" s="92"/>
      <c r="XEH37" s="92"/>
      <c r="XEI37" s="92"/>
      <c r="XEJ37" s="92"/>
      <c r="XEK37" s="92"/>
      <c r="XEL37" s="92"/>
      <c r="XEM37" s="92"/>
      <c r="XEN37" s="92"/>
      <c r="XEO37" s="92"/>
      <c r="XEP37" s="92"/>
      <c r="XEQ37" s="92"/>
      <c r="XER37" s="92"/>
      <c r="XES37" s="92"/>
      <c r="XET37" s="92"/>
      <c r="XEU37" s="92"/>
      <c r="XEV37" s="92"/>
      <c r="XEW37" s="92"/>
      <c r="XEX37" s="92"/>
      <c r="XEY37" s="92"/>
      <c r="XEZ37" s="92"/>
      <c r="XFA37" s="92"/>
      <c r="XFB37" s="92"/>
      <c r="XFC37" s="92"/>
      <c r="XFD37" s="92"/>
    </row>
    <row r="38" spans="1:196 16338:16384" s="32" customFormat="1" ht="22.5" customHeight="1">
      <c r="A38" s="37" t="s">
        <v>318</v>
      </c>
      <c r="B38" s="43" t="s">
        <v>319</v>
      </c>
      <c r="C38" s="43" t="s">
        <v>320</v>
      </c>
      <c r="D38" s="44"/>
      <c r="E38" s="43">
        <v>23033</v>
      </c>
      <c r="F38" s="43" t="s">
        <v>321</v>
      </c>
      <c r="G38" s="43" t="s">
        <v>322</v>
      </c>
      <c r="H38" s="44">
        <v>1</v>
      </c>
      <c r="I38" s="44" t="s">
        <v>228</v>
      </c>
      <c r="J38" s="44" t="s">
        <v>87</v>
      </c>
      <c r="K38" s="44"/>
      <c r="L38" s="54" t="s">
        <v>89</v>
      </c>
      <c r="M38" s="54"/>
      <c r="N38" s="55">
        <v>45008</v>
      </c>
      <c r="O38" s="55" t="s">
        <v>89</v>
      </c>
      <c r="P38" s="55">
        <v>45014</v>
      </c>
      <c r="Q38" s="55" t="s">
        <v>89</v>
      </c>
      <c r="R38" s="55">
        <v>45023</v>
      </c>
      <c r="S38" s="55" t="s">
        <v>89</v>
      </c>
      <c r="T38" s="55">
        <v>45076</v>
      </c>
      <c r="U38" s="55" t="s">
        <v>89</v>
      </c>
      <c r="V38" s="51"/>
      <c r="W38" s="51" t="s">
        <v>89</v>
      </c>
      <c r="X38" s="55">
        <v>45077</v>
      </c>
      <c r="Y38" s="55" t="s">
        <v>89</v>
      </c>
      <c r="Z38" s="73"/>
      <c r="AA38" s="74" t="s">
        <v>298</v>
      </c>
      <c r="AB38" s="55">
        <v>45009</v>
      </c>
      <c r="AC38" s="75">
        <v>45077</v>
      </c>
      <c r="AD38" s="55">
        <v>45077</v>
      </c>
      <c r="AE38" s="54" t="str">
        <f t="shared" ca="1" si="2"/>
        <v/>
      </c>
      <c r="AF38" s="65" t="s">
        <v>155</v>
      </c>
      <c r="AG38" s="54"/>
      <c r="AH38" s="82">
        <f>IFERROR(VLOOKUP(B38,[1]明细汇总!$C$1:$H$65536,6,FALSE),0)</f>
        <v>0.9</v>
      </c>
      <c r="AI38" s="82"/>
      <c r="AJ38" s="82"/>
      <c r="AK38" s="82" t="str">
        <f>VLOOKUP(B38,[1]明细汇总!$C$1:$P$65536,14,FALSE)</f>
        <v>100%发货</v>
      </c>
      <c r="AL38" s="82" t="s">
        <v>89</v>
      </c>
      <c r="AM38" s="83"/>
      <c r="AN38" s="82">
        <v>0.9</v>
      </c>
      <c r="AO38" s="90">
        <f t="shared" si="3"/>
        <v>1</v>
      </c>
      <c r="AP38" s="82">
        <f t="shared" si="4"/>
        <v>0</v>
      </c>
      <c r="AR38" s="89" t="str">
        <f t="shared" si="1"/>
        <v>\</v>
      </c>
    </row>
    <row r="39" spans="1:196 16338:16384" s="32" customFormat="1" ht="22.5" customHeight="1">
      <c r="A39" s="37" t="s">
        <v>323</v>
      </c>
      <c r="B39" s="43" t="s">
        <v>324</v>
      </c>
      <c r="C39" s="43" t="s">
        <v>325</v>
      </c>
      <c r="D39" s="44"/>
      <c r="E39" s="43">
        <v>23029</v>
      </c>
      <c r="F39" s="43"/>
      <c r="G39" s="43" t="s">
        <v>326</v>
      </c>
      <c r="H39" s="44">
        <v>2</v>
      </c>
      <c r="I39" s="44" t="s">
        <v>228</v>
      </c>
      <c r="J39" s="44" t="s">
        <v>87</v>
      </c>
      <c r="K39" s="44"/>
      <c r="L39" s="54" t="s">
        <v>89</v>
      </c>
      <c r="M39" s="54"/>
      <c r="N39" s="55">
        <v>45013</v>
      </c>
      <c r="O39" s="55" t="s">
        <v>89</v>
      </c>
      <c r="P39" s="55">
        <v>45017</v>
      </c>
      <c r="Q39" s="55" t="s">
        <v>89</v>
      </c>
      <c r="R39" s="55">
        <v>45028</v>
      </c>
      <c r="S39" s="55" t="s">
        <v>89</v>
      </c>
      <c r="T39" s="55">
        <v>45105</v>
      </c>
      <c r="U39" s="55" t="s">
        <v>89</v>
      </c>
      <c r="V39" s="51"/>
      <c r="W39" s="51" t="s">
        <v>89</v>
      </c>
      <c r="X39" s="55">
        <v>45107</v>
      </c>
      <c r="Y39" s="55" t="s">
        <v>89</v>
      </c>
      <c r="Z39" s="73"/>
      <c r="AA39" s="74" t="s">
        <v>327</v>
      </c>
      <c r="AB39" s="55">
        <v>45009</v>
      </c>
      <c r="AC39" s="75">
        <v>45107</v>
      </c>
      <c r="AD39" s="55">
        <v>45107</v>
      </c>
      <c r="AE39" s="54" t="str">
        <f t="shared" ca="1" si="2"/>
        <v/>
      </c>
      <c r="AF39" s="76">
        <v>45072</v>
      </c>
      <c r="AG39" s="54"/>
      <c r="AH39" s="82">
        <f>IFERROR(VLOOKUP(B39,[1]明细汇总!$C$1:$H$65536,6,FALSE),0)</f>
        <v>5</v>
      </c>
      <c r="AI39" s="82"/>
      <c r="AJ39" s="82"/>
      <c r="AK39" s="82" t="str">
        <f>VLOOKUP(B39,[1]明细汇总!$C$1:$P$65536,14,FALSE)</f>
        <v>100%发货</v>
      </c>
      <c r="AL39" s="82" t="s">
        <v>89</v>
      </c>
      <c r="AM39" s="83"/>
      <c r="AN39" s="82">
        <v>5</v>
      </c>
      <c r="AO39" s="90">
        <f t="shared" si="3"/>
        <v>1</v>
      </c>
      <c r="AP39" s="82">
        <f t="shared" si="4"/>
        <v>0</v>
      </c>
      <c r="AR39" s="89" t="str">
        <f t="shared" si="1"/>
        <v>是</v>
      </c>
    </row>
    <row r="40" spans="1:196 16338:16384" s="32" customFormat="1" ht="22.5" customHeight="1">
      <c r="A40" s="37" t="s">
        <v>328</v>
      </c>
      <c r="B40" s="43" t="s">
        <v>329</v>
      </c>
      <c r="C40" s="43" t="s">
        <v>330</v>
      </c>
      <c r="D40" s="44"/>
      <c r="E40" s="43">
        <v>23031</v>
      </c>
      <c r="F40" s="43" t="s">
        <v>321</v>
      </c>
      <c r="G40" s="43" t="s">
        <v>331</v>
      </c>
      <c r="H40" s="44">
        <v>2</v>
      </c>
      <c r="I40" s="44" t="s">
        <v>228</v>
      </c>
      <c r="J40" s="44" t="s">
        <v>87</v>
      </c>
      <c r="K40" s="44"/>
      <c r="L40" s="54" t="s">
        <v>89</v>
      </c>
      <c r="M40" s="54"/>
      <c r="N40" s="55">
        <v>45008</v>
      </c>
      <c r="O40" s="55" t="s">
        <v>89</v>
      </c>
      <c r="P40" s="55">
        <v>45014</v>
      </c>
      <c r="Q40" s="55" t="s">
        <v>89</v>
      </c>
      <c r="R40" s="55">
        <v>45023</v>
      </c>
      <c r="S40" s="55" t="s">
        <v>89</v>
      </c>
      <c r="T40" s="55">
        <v>45076</v>
      </c>
      <c r="U40" s="55" t="s">
        <v>89</v>
      </c>
      <c r="V40" s="51"/>
      <c r="W40" s="51" t="s">
        <v>89</v>
      </c>
      <c r="X40" s="55">
        <v>45077</v>
      </c>
      <c r="Y40" s="55" t="s">
        <v>89</v>
      </c>
      <c r="Z40" s="73"/>
      <c r="AA40" s="74" t="s">
        <v>332</v>
      </c>
      <c r="AB40" s="55">
        <v>45009</v>
      </c>
      <c r="AC40" s="75">
        <v>45077</v>
      </c>
      <c r="AD40" s="55">
        <v>45077</v>
      </c>
      <c r="AE40" s="54" t="str">
        <f t="shared" ca="1" si="2"/>
        <v/>
      </c>
      <c r="AF40" s="76">
        <v>45067</v>
      </c>
      <c r="AG40" s="54"/>
      <c r="AH40" s="82">
        <f>IFERROR(VLOOKUP(B40,[1]明细汇总!$C$1:$H$65536,6,FALSE),0)</f>
        <v>2.4</v>
      </c>
      <c r="AI40" s="82"/>
      <c r="AJ40" s="82"/>
      <c r="AK40" s="82" t="str">
        <f>VLOOKUP(B40,[1]明细汇总!$C$1:$P$65536,14,FALSE)</f>
        <v>100%发货</v>
      </c>
      <c r="AL40" s="82" t="s">
        <v>89</v>
      </c>
      <c r="AM40" s="83"/>
      <c r="AN40" s="82">
        <v>2.4</v>
      </c>
      <c r="AO40" s="90">
        <f t="shared" si="3"/>
        <v>1</v>
      </c>
      <c r="AP40" s="82">
        <f t="shared" si="4"/>
        <v>0</v>
      </c>
      <c r="AR40" s="89" t="str">
        <f t="shared" si="1"/>
        <v>是</v>
      </c>
    </row>
    <row r="41" spans="1:196 16338:16384" s="32" customFormat="1" ht="22.5" customHeight="1">
      <c r="A41" s="37" t="s">
        <v>333</v>
      </c>
      <c r="B41" s="43" t="s">
        <v>334</v>
      </c>
      <c r="C41" s="43" t="s">
        <v>335</v>
      </c>
      <c r="D41" s="44"/>
      <c r="E41" s="43">
        <v>23034</v>
      </c>
      <c r="F41" s="43"/>
      <c r="G41" s="43" t="s">
        <v>336</v>
      </c>
      <c r="H41" s="44">
        <v>2</v>
      </c>
      <c r="I41" s="44" t="s">
        <v>337</v>
      </c>
      <c r="J41" s="44" t="s">
        <v>87</v>
      </c>
      <c r="K41" s="44"/>
      <c r="L41" s="54" t="s">
        <v>89</v>
      </c>
      <c r="M41" s="54"/>
      <c r="N41" s="55">
        <v>45019</v>
      </c>
      <c r="O41" s="55" t="s">
        <v>89</v>
      </c>
      <c r="P41" s="55">
        <v>45023</v>
      </c>
      <c r="Q41" s="55" t="s">
        <v>89</v>
      </c>
      <c r="R41" s="55">
        <v>45033</v>
      </c>
      <c r="S41" s="55" t="s">
        <v>89</v>
      </c>
      <c r="T41" s="55">
        <v>45092</v>
      </c>
      <c r="U41" s="55" t="s">
        <v>89</v>
      </c>
      <c r="V41" s="51"/>
      <c r="W41" s="51" t="s">
        <v>89</v>
      </c>
      <c r="X41" s="55">
        <v>45092</v>
      </c>
      <c r="Y41" s="55" t="s">
        <v>89</v>
      </c>
      <c r="Z41" s="73"/>
      <c r="AA41" s="74" t="s">
        <v>338</v>
      </c>
      <c r="AB41" s="55">
        <v>45015</v>
      </c>
      <c r="AC41" s="75">
        <v>45097</v>
      </c>
      <c r="AD41" s="55">
        <v>45092</v>
      </c>
      <c r="AE41" s="54" t="str">
        <f t="shared" ca="1" si="2"/>
        <v/>
      </c>
      <c r="AF41" s="76">
        <v>45071</v>
      </c>
      <c r="AG41" s="54"/>
      <c r="AH41" s="82">
        <v>1.7</v>
      </c>
      <c r="AI41" s="82"/>
      <c r="AJ41" s="82"/>
      <c r="AK41" s="85" t="s">
        <v>236</v>
      </c>
      <c r="AL41" s="82" t="s">
        <v>89</v>
      </c>
      <c r="AM41" s="83"/>
      <c r="AN41" s="82">
        <v>1.7</v>
      </c>
      <c r="AO41" s="90">
        <f t="shared" si="3"/>
        <v>1</v>
      </c>
      <c r="AP41" s="82">
        <f t="shared" si="4"/>
        <v>0</v>
      </c>
      <c r="AR41" s="89" t="str">
        <f t="shared" si="1"/>
        <v>是</v>
      </c>
    </row>
    <row r="42" spans="1:196 16338:16384" s="32" customFormat="1" ht="22.5" customHeight="1">
      <c r="A42" s="37" t="s">
        <v>339</v>
      </c>
      <c r="B42" s="43" t="s">
        <v>340</v>
      </c>
      <c r="C42" s="43" t="s">
        <v>341</v>
      </c>
      <c r="D42" s="44"/>
      <c r="E42" s="43">
        <v>23026</v>
      </c>
      <c r="F42" s="43" t="s">
        <v>342</v>
      </c>
      <c r="G42" s="43" t="s">
        <v>191</v>
      </c>
      <c r="H42" s="44">
        <v>1</v>
      </c>
      <c r="I42" s="44" t="s">
        <v>234</v>
      </c>
      <c r="J42" s="44" t="s">
        <v>87</v>
      </c>
      <c r="K42" s="44"/>
      <c r="L42" s="54" t="s">
        <v>89</v>
      </c>
      <c r="M42" s="54"/>
      <c r="N42" s="55">
        <v>45019</v>
      </c>
      <c r="O42" s="55" t="s">
        <v>89</v>
      </c>
      <c r="P42" s="55">
        <v>45023</v>
      </c>
      <c r="Q42" s="55" t="s">
        <v>89</v>
      </c>
      <c r="R42" s="55">
        <v>45033</v>
      </c>
      <c r="S42" s="55" t="s">
        <v>89</v>
      </c>
      <c r="T42" s="55">
        <v>45076</v>
      </c>
      <c r="U42" s="55" t="s">
        <v>89</v>
      </c>
      <c r="V42" s="51"/>
      <c r="W42" s="51" t="s">
        <v>89</v>
      </c>
      <c r="X42" s="55">
        <v>45076</v>
      </c>
      <c r="Y42" s="55" t="s">
        <v>89</v>
      </c>
      <c r="Z42" s="73"/>
      <c r="AA42" s="74" t="s">
        <v>343</v>
      </c>
      <c r="AB42" s="55">
        <v>45016</v>
      </c>
      <c r="AC42" s="75">
        <v>45076</v>
      </c>
      <c r="AD42" s="55">
        <v>45076</v>
      </c>
      <c r="AE42" s="54" t="str">
        <f t="shared" ca="1" si="2"/>
        <v/>
      </c>
      <c r="AF42" s="76">
        <v>45052</v>
      </c>
      <c r="AG42" s="54"/>
      <c r="AH42" s="82">
        <v>9.9</v>
      </c>
      <c r="AI42" s="82"/>
      <c r="AJ42" s="82"/>
      <c r="AK42" s="86" t="s">
        <v>236</v>
      </c>
      <c r="AL42" s="82" t="s">
        <v>89</v>
      </c>
      <c r="AM42" s="83"/>
      <c r="AN42" s="82">
        <v>9.9</v>
      </c>
      <c r="AO42" s="90">
        <f t="shared" si="3"/>
        <v>1</v>
      </c>
      <c r="AP42" s="82">
        <f t="shared" si="4"/>
        <v>0</v>
      </c>
      <c r="AR42" s="89" t="str">
        <f t="shared" si="1"/>
        <v>是</v>
      </c>
    </row>
    <row r="43" spans="1:196 16338:16384" s="30" customFormat="1" ht="22.5" customHeight="1">
      <c r="A43" s="37" t="s">
        <v>344</v>
      </c>
      <c r="B43" s="38" t="s">
        <v>345</v>
      </c>
      <c r="C43" s="38" t="s">
        <v>346</v>
      </c>
      <c r="D43" s="39"/>
      <c r="E43" s="38">
        <v>23032</v>
      </c>
      <c r="F43" s="38" t="s">
        <v>347</v>
      </c>
      <c r="G43" s="38" t="s">
        <v>146</v>
      </c>
      <c r="H43" s="39">
        <v>1</v>
      </c>
      <c r="I43" s="39" t="s">
        <v>348</v>
      </c>
      <c r="J43" s="39" t="s">
        <v>87</v>
      </c>
      <c r="K43" s="48"/>
      <c r="L43" s="49" t="s">
        <v>89</v>
      </c>
      <c r="M43" s="50"/>
      <c r="N43" s="51">
        <v>45026</v>
      </c>
      <c r="O43" s="51" t="s">
        <v>89</v>
      </c>
      <c r="P43" s="51">
        <v>45030</v>
      </c>
      <c r="Q43" s="51" t="s">
        <v>89</v>
      </c>
      <c r="R43" s="51">
        <v>45040</v>
      </c>
      <c r="S43" s="51" t="s">
        <v>89</v>
      </c>
      <c r="T43" s="51">
        <v>45119</v>
      </c>
      <c r="U43" s="51" t="s">
        <v>89</v>
      </c>
      <c r="V43" s="51"/>
      <c r="W43" s="51" t="s">
        <v>89</v>
      </c>
      <c r="X43" s="51">
        <v>45122</v>
      </c>
      <c r="Y43" s="63" t="s">
        <v>89</v>
      </c>
      <c r="Z43" s="66"/>
      <c r="AA43" s="72" t="s">
        <v>349</v>
      </c>
      <c r="AB43" s="63">
        <v>45041</v>
      </c>
      <c r="AC43" s="64">
        <v>45122</v>
      </c>
      <c r="AD43" s="63">
        <v>45122</v>
      </c>
      <c r="AE43" s="49" t="str">
        <f t="shared" ca="1" si="2"/>
        <v/>
      </c>
      <c r="AF43" s="65" t="s">
        <v>155</v>
      </c>
      <c r="AG43" s="49"/>
      <c r="AH43" s="82">
        <f>IFERROR(VLOOKUP(B43,[1]明细汇总!$C$1:$H$65536,6,FALSE),0)</f>
        <v>27.2</v>
      </c>
      <c r="AI43" s="82"/>
      <c r="AJ43" s="82"/>
      <c r="AK43" s="82" t="str">
        <f>VLOOKUP(B43,[1]明细汇总!$C$1:$P$65536,14,FALSE)</f>
        <v>30%预付，70%发货</v>
      </c>
      <c r="AL43" s="82" t="s">
        <v>89</v>
      </c>
      <c r="AM43" s="83"/>
      <c r="AN43" s="82">
        <v>27.2</v>
      </c>
      <c r="AO43" s="90">
        <f t="shared" si="3"/>
        <v>1</v>
      </c>
      <c r="AP43" s="82">
        <f t="shared" si="4"/>
        <v>0</v>
      </c>
      <c r="AQ43" s="88"/>
      <c r="AR43" s="89" t="str">
        <f t="shared" si="1"/>
        <v>\</v>
      </c>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c r="DM43" s="88"/>
      <c r="DN43" s="88"/>
      <c r="DO43" s="88"/>
      <c r="DP43" s="88"/>
      <c r="DQ43" s="88"/>
      <c r="DR43" s="88"/>
      <c r="DS43" s="88"/>
      <c r="DT43" s="88"/>
      <c r="DU43" s="88"/>
      <c r="DV43" s="88"/>
      <c r="DW43" s="88"/>
      <c r="DX43" s="88"/>
      <c r="DY43" s="88"/>
      <c r="DZ43" s="88"/>
      <c r="EA43" s="88"/>
      <c r="EB43" s="88"/>
      <c r="EC43" s="88"/>
      <c r="ED43" s="88"/>
      <c r="EE43" s="88"/>
      <c r="EF43" s="88"/>
      <c r="EG43" s="88"/>
      <c r="EH43" s="88"/>
      <c r="EI43" s="88"/>
      <c r="EJ43" s="88"/>
      <c r="EK43" s="88"/>
      <c r="EL43" s="88"/>
      <c r="EM43" s="88"/>
      <c r="EN43" s="88"/>
      <c r="EO43" s="88"/>
      <c r="EP43" s="88"/>
      <c r="EQ43" s="88"/>
      <c r="ER43" s="88"/>
      <c r="ES43" s="88"/>
      <c r="ET43" s="88"/>
      <c r="EU43" s="88"/>
      <c r="EV43" s="88"/>
      <c r="EW43" s="88"/>
      <c r="EX43" s="88"/>
      <c r="EY43" s="88"/>
      <c r="EZ43" s="88"/>
      <c r="FA43" s="88"/>
      <c r="FB43" s="88"/>
      <c r="FC43" s="88"/>
      <c r="FD43" s="88"/>
      <c r="FE43" s="88"/>
      <c r="FF43" s="88"/>
      <c r="FG43" s="88"/>
      <c r="FH43" s="88"/>
      <c r="FI43" s="88"/>
      <c r="FJ43" s="88"/>
      <c r="FK43" s="88"/>
      <c r="FL43" s="88"/>
      <c r="FM43" s="88"/>
      <c r="FN43" s="88"/>
      <c r="FO43" s="88"/>
      <c r="FP43" s="88"/>
      <c r="FQ43" s="88"/>
      <c r="FR43" s="88"/>
      <c r="FS43" s="88"/>
      <c r="FT43" s="88"/>
      <c r="FU43" s="88"/>
      <c r="FV43" s="88"/>
      <c r="FW43" s="88"/>
      <c r="FX43" s="88"/>
      <c r="FY43" s="88"/>
      <c r="FZ43" s="88"/>
      <c r="GA43" s="88"/>
      <c r="GB43" s="88"/>
      <c r="GC43" s="88"/>
      <c r="GD43" s="88"/>
      <c r="GE43" s="88"/>
      <c r="GF43" s="88"/>
      <c r="GG43" s="88"/>
      <c r="GH43" s="88"/>
      <c r="GI43" s="88"/>
      <c r="GJ43" s="88"/>
      <c r="GK43" s="88"/>
      <c r="GL43" s="88"/>
      <c r="GM43" s="88"/>
      <c r="GN43" s="88"/>
      <c r="XDJ43" s="92"/>
      <c r="XDK43" s="92"/>
      <c r="XDL43" s="92"/>
      <c r="XDM43" s="92"/>
      <c r="XDN43" s="92"/>
      <c r="XDO43" s="92"/>
      <c r="XDP43" s="92"/>
      <c r="XDQ43" s="92"/>
      <c r="XDR43" s="92"/>
      <c r="XDS43" s="92"/>
      <c r="XDT43" s="92"/>
      <c r="XDU43" s="92"/>
      <c r="XDV43" s="92"/>
      <c r="XDW43" s="92"/>
      <c r="XDX43" s="92"/>
      <c r="XDY43" s="92"/>
      <c r="XDZ43" s="92"/>
      <c r="XEA43" s="92"/>
      <c r="XEB43" s="92"/>
      <c r="XEC43" s="92"/>
      <c r="XED43" s="92"/>
      <c r="XEE43" s="92"/>
      <c r="XEF43" s="92"/>
      <c r="XEG43" s="92"/>
      <c r="XEH43" s="92"/>
      <c r="XEI43" s="92"/>
      <c r="XEJ43" s="92"/>
      <c r="XEK43" s="92"/>
      <c r="XEL43" s="92"/>
      <c r="XEM43" s="92"/>
      <c r="XEN43" s="92"/>
      <c r="XEO43" s="92"/>
      <c r="XEP43" s="92"/>
      <c r="XEQ43" s="92"/>
      <c r="XER43" s="92"/>
      <c r="XES43" s="92"/>
      <c r="XET43" s="92"/>
      <c r="XEU43" s="92"/>
      <c r="XEV43" s="92"/>
      <c r="XEW43" s="92"/>
      <c r="XEX43" s="92"/>
      <c r="XEY43" s="92"/>
      <c r="XEZ43" s="92"/>
      <c r="XFA43" s="92"/>
      <c r="XFB43" s="92"/>
      <c r="XFC43" s="92"/>
      <c r="XFD43" s="92"/>
    </row>
    <row r="44" spans="1:196 16338:16384" s="32" customFormat="1" ht="22.5" customHeight="1">
      <c r="A44" s="37" t="s">
        <v>350</v>
      </c>
      <c r="B44" s="43" t="s">
        <v>351</v>
      </c>
      <c r="C44" s="43" t="s">
        <v>352</v>
      </c>
      <c r="D44" s="44"/>
      <c r="E44" s="43">
        <v>23039</v>
      </c>
      <c r="F44" s="43" t="s">
        <v>353</v>
      </c>
      <c r="G44" s="43" t="s">
        <v>350</v>
      </c>
      <c r="H44" s="44">
        <v>1</v>
      </c>
      <c r="I44" s="44" t="s">
        <v>283</v>
      </c>
      <c r="J44" s="44" t="s">
        <v>87</v>
      </c>
      <c r="K44" s="44"/>
      <c r="L44" s="54" t="s">
        <v>89</v>
      </c>
      <c r="M44" s="54"/>
      <c r="N44" s="55">
        <v>45028</v>
      </c>
      <c r="O44" s="55" t="s">
        <v>89</v>
      </c>
      <c r="P44" s="55">
        <v>45034</v>
      </c>
      <c r="Q44" s="55" t="s">
        <v>89</v>
      </c>
      <c r="R44" s="55">
        <v>45041</v>
      </c>
      <c r="S44" s="55" t="s">
        <v>89</v>
      </c>
      <c r="T44" s="55">
        <v>45097</v>
      </c>
      <c r="U44" s="55" t="s">
        <v>89</v>
      </c>
      <c r="V44" s="51"/>
      <c r="W44" s="51" t="s">
        <v>89</v>
      </c>
      <c r="X44" s="55">
        <v>45097</v>
      </c>
      <c r="Y44" s="55" t="s">
        <v>89</v>
      </c>
      <c r="Z44" s="73"/>
      <c r="AA44" s="74" t="s">
        <v>354</v>
      </c>
      <c r="AB44" s="55"/>
      <c r="AC44" s="55"/>
      <c r="AD44" s="55">
        <v>45097</v>
      </c>
      <c r="AE44" s="54" t="str">
        <f t="shared" ca="1" si="2"/>
        <v/>
      </c>
      <c r="AF44" s="76">
        <v>45086</v>
      </c>
      <c r="AG44" s="54"/>
      <c r="AH44" s="82">
        <f>IFERROR(VLOOKUP(B44,[1]明细汇总!$C$1:$H$65536,6,FALSE),0)</f>
        <v>4.3</v>
      </c>
      <c r="AI44" s="82"/>
      <c r="AJ44" s="82"/>
      <c r="AK44" s="82" t="str">
        <f>VLOOKUP(B44,[1]明细汇总!$C$1:$P$65536,14,FALSE)</f>
        <v>100%发货</v>
      </c>
      <c r="AL44" s="82" t="s">
        <v>89</v>
      </c>
      <c r="AM44" s="83"/>
      <c r="AN44" s="82">
        <v>4.3</v>
      </c>
      <c r="AO44" s="90">
        <f t="shared" si="3"/>
        <v>1</v>
      </c>
      <c r="AP44" s="82">
        <f t="shared" si="4"/>
        <v>0</v>
      </c>
      <c r="AR44" s="89" t="str">
        <f t="shared" si="1"/>
        <v>是</v>
      </c>
    </row>
    <row r="45" spans="1:196 16338:16384" s="30" customFormat="1" ht="22.5" customHeight="1">
      <c r="A45" s="37" t="s">
        <v>355</v>
      </c>
      <c r="B45" s="38" t="s">
        <v>356</v>
      </c>
      <c r="C45" s="38" t="s">
        <v>357</v>
      </c>
      <c r="D45" s="39"/>
      <c r="E45" s="38">
        <v>23037</v>
      </c>
      <c r="F45" s="38" t="s">
        <v>358</v>
      </c>
      <c r="G45" s="38" t="s">
        <v>191</v>
      </c>
      <c r="H45" s="39">
        <v>3</v>
      </c>
      <c r="I45" s="39" t="s">
        <v>359</v>
      </c>
      <c r="J45" s="39" t="s">
        <v>87</v>
      </c>
      <c r="K45" s="48"/>
      <c r="L45" s="49" t="s">
        <v>89</v>
      </c>
      <c r="M45" s="50"/>
      <c r="N45" s="51">
        <v>45033</v>
      </c>
      <c r="O45" s="51" t="s">
        <v>89</v>
      </c>
      <c r="P45" s="51">
        <v>45037</v>
      </c>
      <c r="Q45" s="51" t="s">
        <v>89</v>
      </c>
      <c r="R45" s="51">
        <v>45044</v>
      </c>
      <c r="S45" s="51" t="s">
        <v>89</v>
      </c>
      <c r="T45" s="51">
        <v>45127</v>
      </c>
      <c r="U45" s="51" t="s">
        <v>89</v>
      </c>
      <c r="V45" s="51"/>
      <c r="W45" s="51" t="s">
        <v>89</v>
      </c>
      <c r="X45" s="51">
        <v>45127</v>
      </c>
      <c r="Y45" s="63" t="s">
        <v>89</v>
      </c>
      <c r="Z45" s="66"/>
      <c r="AA45" s="62" t="s">
        <v>360</v>
      </c>
      <c r="AB45" s="63">
        <v>45033</v>
      </c>
      <c r="AC45" s="64">
        <v>45127</v>
      </c>
      <c r="AD45" s="63">
        <v>45127</v>
      </c>
      <c r="AE45" s="49" t="str">
        <f t="shared" ca="1" si="2"/>
        <v/>
      </c>
      <c r="AF45" s="65">
        <v>45103</v>
      </c>
      <c r="AG45" s="49"/>
      <c r="AH45" s="82">
        <f>IFERROR(VLOOKUP(B45,[1]明细汇总!$C$1:$H$65536,6,FALSE),0)</f>
        <v>16.5</v>
      </c>
      <c r="AI45" s="82"/>
      <c r="AJ45" s="82"/>
      <c r="AK45" s="82" t="str">
        <f>VLOOKUP(B45,[1]明细汇总!$C$1:$P$65536,14,FALSE)</f>
        <v>30%预付，70%发货</v>
      </c>
      <c r="AL45" s="82" t="s">
        <v>89</v>
      </c>
      <c r="AM45" s="83"/>
      <c r="AN45" s="82">
        <v>16.5</v>
      </c>
      <c r="AO45" s="90">
        <f t="shared" si="3"/>
        <v>1</v>
      </c>
      <c r="AP45" s="82">
        <f t="shared" si="4"/>
        <v>0</v>
      </c>
      <c r="AQ45" s="88"/>
      <c r="AR45" s="89" t="str">
        <f t="shared" si="1"/>
        <v>是</v>
      </c>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c r="DC45" s="88"/>
      <c r="DD45" s="88"/>
      <c r="DE45" s="88"/>
      <c r="DF45" s="88"/>
      <c r="DG45" s="88"/>
      <c r="DH45" s="88"/>
      <c r="DI45" s="88"/>
      <c r="DJ45" s="88"/>
      <c r="DK45" s="88"/>
      <c r="DL45" s="88"/>
      <c r="DM45" s="88"/>
      <c r="DN45" s="88"/>
      <c r="DO45" s="88"/>
      <c r="DP45" s="88"/>
      <c r="DQ45" s="88"/>
      <c r="DR45" s="88"/>
      <c r="DS45" s="88"/>
      <c r="DT45" s="88"/>
      <c r="DU45" s="88"/>
      <c r="DV45" s="88"/>
      <c r="DW45" s="88"/>
      <c r="DX45" s="88"/>
      <c r="DY45" s="88"/>
      <c r="DZ45" s="88"/>
      <c r="EA45" s="88"/>
      <c r="EB45" s="88"/>
      <c r="EC45" s="88"/>
      <c r="ED45" s="88"/>
      <c r="EE45" s="88"/>
      <c r="EF45" s="88"/>
      <c r="EG45" s="88"/>
      <c r="EH45" s="88"/>
      <c r="EI45" s="88"/>
      <c r="EJ45" s="88"/>
      <c r="EK45" s="88"/>
      <c r="EL45" s="88"/>
      <c r="EM45" s="88"/>
      <c r="EN45" s="88"/>
      <c r="EO45" s="88"/>
      <c r="EP45" s="88"/>
      <c r="EQ45" s="88"/>
      <c r="ER45" s="88"/>
      <c r="ES45" s="88"/>
      <c r="ET45" s="88"/>
      <c r="EU45" s="88"/>
      <c r="EV45" s="88"/>
      <c r="EW45" s="88"/>
      <c r="EX45" s="88"/>
      <c r="EY45" s="88"/>
      <c r="EZ45" s="88"/>
      <c r="FA45" s="88"/>
      <c r="FB45" s="88"/>
      <c r="FC45" s="88"/>
      <c r="FD45" s="88"/>
      <c r="FE45" s="88"/>
      <c r="FF45" s="88"/>
      <c r="FG45" s="88"/>
      <c r="FH45" s="88"/>
      <c r="FI45" s="88"/>
      <c r="FJ45" s="88"/>
      <c r="FK45" s="88"/>
      <c r="FL45" s="88"/>
      <c r="FM45" s="88"/>
      <c r="FN45" s="88"/>
      <c r="FO45" s="88"/>
      <c r="FP45" s="88"/>
      <c r="FQ45" s="88"/>
      <c r="FR45" s="88"/>
      <c r="FS45" s="88"/>
      <c r="FT45" s="88"/>
      <c r="FU45" s="88"/>
      <c r="FV45" s="88"/>
      <c r="FW45" s="88"/>
      <c r="FX45" s="88"/>
      <c r="FY45" s="88"/>
      <c r="FZ45" s="88"/>
      <c r="GA45" s="88"/>
      <c r="GB45" s="88"/>
      <c r="GC45" s="88"/>
      <c r="GD45" s="88"/>
      <c r="GE45" s="88"/>
      <c r="GF45" s="88"/>
      <c r="GG45" s="88"/>
      <c r="GH45" s="88"/>
      <c r="GI45" s="88"/>
      <c r="GJ45" s="88"/>
      <c r="GK45" s="88"/>
      <c r="GL45" s="88"/>
      <c r="GM45" s="88"/>
      <c r="GN45" s="88"/>
      <c r="XDJ45" s="92"/>
      <c r="XDK45" s="92"/>
      <c r="XDL45" s="92"/>
      <c r="XDM45" s="92"/>
      <c r="XDN45" s="92"/>
      <c r="XDO45" s="92"/>
      <c r="XDP45" s="92"/>
      <c r="XDQ45" s="92"/>
      <c r="XDR45" s="92"/>
      <c r="XDS45" s="92"/>
      <c r="XDT45" s="92"/>
      <c r="XDU45" s="92"/>
      <c r="XDV45" s="92"/>
      <c r="XDW45" s="92"/>
      <c r="XDX45" s="92"/>
      <c r="XDY45" s="92"/>
      <c r="XDZ45" s="92"/>
      <c r="XEA45" s="92"/>
      <c r="XEB45" s="92"/>
      <c r="XEC45" s="92"/>
      <c r="XED45" s="92"/>
      <c r="XEE45" s="92"/>
      <c r="XEF45" s="92"/>
      <c r="XEG45" s="92"/>
      <c r="XEH45" s="92"/>
      <c r="XEI45" s="92"/>
      <c r="XEJ45" s="92"/>
      <c r="XEK45" s="92"/>
      <c r="XEL45" s="92"/>
      <c r="XEM45" s="92"/>
      <c r="XEN45" s="92"/>
      <c r="XEO45" s="92"/>
      <c r="XEP45" s="92"/>
      <c r="XEQ45" s="92"/>
      <c r="XER45" s="92"/>
      <c r="XES45" s="92"/>
      <c r="XET45" s="92"/>
      <c r="XEU45" s="92"/>
      <c r="XEV45" s="92"/>
      <c r="XEW45" s="92"/>
      <c r="XEX45" s="92"/>
      <c r="XEY45" s="92"/>
      <c r="XEZ45" s="92"/>
      <c r="XFA45" s="92"/>
      <c r="XFB45" s="92"/>
      <c r="XFC45" s="92"/>
      <c r="XFD45" s="92"/>
    </row>
    <row r="46" spans="1:196 16338:16384" s="30" customFormat="1" ht="22.5" customHeight="1">
      <c r="A46" s="37" t="s">
        <v>361</v>
      </c>
      <c r="B46" s="38" t="s">
        <v>362</v>
      </c>
      <c r="C46" s="38" t="s">
        <v>363</v>
      </c>
      <c r="D46" s="39"/>
      <c r="E46" s="38">
        <v>2303601</v>
      </c>
      <c r="F46" s="38" t="s">
        <v>358</v>
      </c>
      <c r="G46" s="38" t="s">
        <v>191</v>
      </c>
      <c r="H46" s="39">
        <v>2</v>
      </c>
      <c r="I46" s="39" t="s">
        <v>359</v>
      </c>
      <c r="J46" s="39" t="s">
        <v>87</v>
      </c>
      <c r="K46" s="48"/>
      <c r="L46" s="49" t="s">
        <v>89</v>
      </c>
      <c r="M46" s="50"/>
      <c r="N46" s="51">
        <v>45033</v>
      </c>
      <c r="O46" s="51" t="s">
        <v>89</v>
      </c>
      <c r="P46" s="51">
        <v>45037</v>
      </c>
      <c r="Q46" s="51" t="s">
        <v>89</v>
      </c>
      <c r="R46" s="51">
        <v>45044</v>
      </c>
      <c r="S46" s="51" t="s">
        <v>89</v>
      </c>
      <c r="T46" s="51">
        <v>45127</v>
      </c>
      <c r="U46" s="51" t="s">
        <v>89</v>
      </c>
      <c r="V46" s="51"/>
      <c r="W46" s="51" t="s">
        <v>89</v>
      </c>
      <c r="X46" s="51">
        <v>45127</v>
      </c>
      <c r="Y46" s="63" t="s">
        <v>89</v>
      </c>
      <c r="Z46" s="66"/>
      <c r="AA46" s="62" t="s">
        <v>364</v>
      </c>
      <c r="AB46" s="63">
        <v>45033</v>
      </c>
      <c r="AC46" s="64">
        <v>45127</v>
      </c>
      <c r="AD46" s="63">
        <v>45127</v>
      </c>
      <c r="AE46" s="49" t="str">
        <f t="shared" ca="1" si="2"/>
        <v/>
      </c>
      <c r="AF46" s="77">
        <v>45119</v>
      </c>
      <c r="AG46" s="49"/>
      <c r="AH46" s="82">
        <v>34.799999999999997</v>
      </c>
      <c r="AI46" s="82"/>
      <c r="AJ46" s="82"/>
      <c r="AK46" s="82" t="s">
        <v>236</v>
      </c>
      <c r="AL46" s="82" t="s">
        <v>89</v>
      </c>
      <c r="AM46" s="83"/>
      <c r="AN46" s="82">
        <v>34.799999999999997</v>
      </c>
      <c r="AO46" s="90">
        <f t="shared" si="3"/>
        <v>1</v>
      </c>
      <c r="AP46" s="82">
        <f t="shared" si="4"/>
        <v>0</v>
      </c>
      <c r="AQ46" s="88"/>
      <c r="AR46" s="89" t="str">
        <f t="shared" si="1"/>
        <v>是</v>
      </c>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c r="DC46" s="88"/>
      <c r="DD46" s="88"/>
      <c r="DE46" s="88"/>
      <c r="DF46" s="88"/>
      <c r="DG46" s="88"/>
      <c r="DH46" s="88"/>
      <c r="DI46" s="88"/>
      <c r="DJ46" s="88"/>
      <c r="DK46" s="88"/>
      <c r="DL46" s="88"/>
      <c r="DM46" s="88"/>
      <c r="DN46" s="88"/>
      <c r="DO46" s="88"/>
      <c r="DP46" s="88"/>
      <c r="DQ46" s="88"/>
      <c r="DR46" s="88"/>
      <c r="DS46" s="88"/>
      <c r="DT46" s="88"/>
      <c r="DU46" s="88"/>
      <c r="DV46" s="88"/>
      <c r="DW46" s="88"/>
      <c r="DX46" s="88"/>
      <c r="DY46" s="88"/>
      <c r="DZ46" s="88"/>
      <c r="EA46" s="88"/>
      <c r="EB46" s="88"/>
      <c r="EC46" s="88"/>
      <c r="ED46" s="88"/>
      <c r="EE46" s="88"/>
      <c r="EF46" s="88"/>
      <c r="EG46" s="88"/>
      <c r="EH46" s="88"/>
      <c r="EI46" s="88"/>
      <c r="EJ46" s="88"/>
      <c r="EK46" s="88"/>
      <c r="EL46" s="88"/>
      <c r="EM46" s="88"/>
      <c r="EN46" s="88"/>
      <c r="EO46" s="88"/>
      <c r="EP46" s="88"/>
      <c r="EQ46" s="88"/>
      <c r="ER46" s="88"/>
      <c r="ES46" s="88"/>
      <c r="ET46" s="88"/>
      <c r="EU46" s="88"/>
      <c r="EV46" s="88"/>
      <c r="EW46" s="88"/>
      <c r="EX46" s="88"/>
      <c r="EY46" s="88"/>
      <c r="EZ46" s="88"/>
      <c r="FA46" s="88"/>
      <c r="FB46" s="88"/>
      <c r="FC46" s="88"/>
      <c r="FD46" s="88"/>
      <c r="FE46" s="88"/>
      <c r="FF46" s="88"/>
      <c r="FG46" s="88"/>
      <c r="FH46" s="88"/>
      <c r="FI46" s="88"/>
      <c r="FJ46" s="88"/>
      <c r="FK46" s="88"/>
      <c r="FL46" s="88"/>
      <c r="FM46" s="88"/>
      <c r="FN46" s="88"/>
      <c r="FO46" s="88"/>
      <c r="FP46" s="88"/>
      <c r="FQ46" s="88"/>
      <c r="FR46" s="88"/>
      <c r="FS46" s="88"/>
      <c r="FT46" s="88"/>
      <c r="FU46" s="88"/>
      <c r="FV46" s="88"/>
      <c r="FW46" s="88"/>
      <c r="FX46" s="88"/>
      <c r="FY46" s="88"/>
      <c r="FZ46" s="88"/>
      <c r="GA46" s="88"/>
      <c r="GB46" s="88"/>
      <c r="GC46" s="88"/>
      <c r="GD46" s="88"/>
      <c r="GE46" s="88"/>
      <c r="GF46" s="88"/>
      <c r="GG46" s="88"/>
      <c r="GH46" s="88"/>
      <c r="GI46" s="88"/>
      <c r="GJ46" s="88"/>
      <c r="GK46" s="88"/>
      <c r="GL46" s="88"/>
      <c r="GM46" s="88"/>
      <c r="GN46" s="88"/>
      <c r="XDJ46" s="92"/>
      <c r="XDK46" s="92"/>
      <c r="XDL46" s="92"/>
      <c r="XDM46" s="92"/>
      <c r="XDN46" s="92"/>
      <c r="XDO46" s="92"/>
      <c r="XDP46" s="92"/>
      <c r="XDQ46" s="92"/>
      <c r="XDR46" s="92"/>
      <c r="XDS46" s="92"/>
      <c r="XDT46" s="92"/>
      <c r="XDU46" s="92"/>
      <c r="XDV46" s="92"/>
      <c r="XDW46" s="92"/>
      <c r="XDX46" s="92"/>
      <c r="XDY46" s="92"/>
      <c r="XDZ46" s="92"/>
      <c r="XEA46" s="92"/>
      <c r="XEB46" s="92"/>
      <c r="XEC46" s="92"/>
      <c r="XED46" s="92"/>
      <c r="XEE46" s="92"/>
      <c r="XEF46" s="92"/>
      <c r="XEG46" s="92"/>
      <c r="XEH46" s="92"/>
      <c r="XEI46" s="92"/>
      <c r="XEJ46" s="92"/>
      <c r="XEK46" s="92"/>
      <c r="XEL46" s="92"/>
      <c r="XEM46" s="92"/>
      <c r="XEN46" s="92"/>
      <c r="XEO46" s="92"/>
      <c r="XEP46" s="92"/>
      <c r="XEQ46" s="92"/>
      <c r="XER46" s="92"/>
      <c r="XES46" s="92"/>
      <c r="XET46" s="92"/>
      <c r="XEU46" s="92"/>
      <c r="XEV46" s="92"/>
      <c r="XEW46" s="92"/>
      <c r="XEX46" s="92"/>
      <c r="XEY46" s="92"/>
      <c r="XEZ46" s="92"/>
      <c r="XFA46" s="92"/>
      <c r="XFB46" s="92"/>
      <c r="XFC46" s="92"/>
      <c r="XFD46" s="92"/>
    </row>
    <row r="47" spans="1:196 16338:16384" s="30" customFormat="1" ht="22.5" customHeight="1">
      <c r="A47" s="37"/>
      <c r="B47" s="38" t="s">
        <v>362</v>
      </c>
      <c r="C47" s="38" t="s">
        <v>363</v>
      </c>
      <c r="D47" s="39"/>
      <c r="E47" s="38">
        <v>2303602</v>
      </c>
      <c r="F47" s="38" t="s">
        <v>358</v>
      </c>
      <c r="G47" s="38" t="s">
        <v>365</v>
      </c>
      <c r="H47" s="39">
        <v>1</v>
      </c>
      <c r="I47" s="39" t="s">
        <v>359</v>
      </c>
      <c r="J47" s="39" t="s">
        <v>87</v>
      </c>
      <c r="K47" s="48"/>
      <c r="L47" s="49" t="s">
        <v>89</v>
      </c>
      <c r="M47" s="50"/>
      <c r="N47" s="51">
        <v>45033</v>
      </c>
      <c r="O47" s="51" t="s">
        <v>89</v>
      </c>
      <c r="P47" s="51">
        <v>45037</v>
      </c>
      <c r="Q47" s="51" t="s">
        <v>89</v>
      </c>
      <c r="R47" s="51">
        <v>45044</v>
      </c>
      <c r="S47" s="51" t="s">
        <v>89</v>
      </c>
      <c r="T47" s="51">
        <v>45127</v>
      </c>
      <c r="U47" s="51" t="s">
        <v>89</v>
      </c>
      <c r="V47" s="51"/>
      <c r="W47" s="51" t="s">
        <v>89</v>
      </c>
      <c r="X47" s="51">
        <v>45127</v>
      </c>
      <c r="Y47" s="63" t="s">
        <v>89</v>
      </c>
      <c r="Z47" s="66"/>
      <c r="AA47" s="62" t="s">
        <v>366</v>
      </c>
      <c r="AB47" s="63">
        <v>45033</v>
      </c>
      <c r="AC47" s="64">
        <v>45127</v>
      </c>
      <c r="AD47" s="63">
        <v>45127</v>
      </c>
      <c r="AE47" s="49" t="str">
        <f t="shared" ca="1" si="2"/>
        <v/>
      </c>
      <c r="AF47" s="77">
        <v>45119</v>
      </c>
      <c r="AG47" s="49"/>
      <c r="AH47" s="85" t="s">
        <v>367</v>
      </c>
      <c r="AI47" s="85"/>
      <c r="AJ47" s="85"/>
      <c r="AK47" s="82" t="s">
        <v>367</v>
      </c>
      <c r="AL47" s="82" t="s">
        <v>89</v>
      </c>
      <c r="AM47" s="82" t="s">
        <v>367</v>
      </c>
      <c r="AN47" s="85" t="s">
        <v>367</v>
      </c>
      <c r="AO47" s="91" t="s">
        <v>367</v>
      </c>
      <c r="AP47" s="85" t="s">
        <v>367</v>
      </c>
      <c r="AQ47" s="88"/>
      <c r="AR47" s="89" t="str">
        <f t="shared" si="1"/>
        <v>是</v>
      </c>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c r="DC47" s="88"/>
      <c r="DD47" s="88"/>
      <c r="DE47" s="88"/>
      <c r="DF47" s="88"/>
      <c r="DG47" s="88"/>
      <c r="DH47" s="88"/>
      <c r="DI47" s="88"/>
      <c r="DJ47" s="88"/>
      <c r="DK47" s="88"/>
      <c r="DL47" s="88"/>
      <c r="DM47" s="88"/>
      <c r="DN47" s="88"/>
      <c r="DO47" s="88"/>
      <c r="DP47" s="88"/>
      <c r="DQ47" s="88"/>
      <c r="DR47" s="88"/>
      <c r="DS47" s="88"/>
      <c r="DT47" s="88"/>
      <c r="DU47" s="88"/>
      <c r="DV47" s="88"/>
      <c r="DW47" s="88"/>
      <c r="DX47" s="88"/>
      <c r="DY47" s="88"/>
      <c r="DZ47" s="88"/>
      <c r="EA47" s="88"/>
      <c r="EB47" s="88"/>
      <c r="EC47" s="88"/>
      <c r="ED47" s="88"/>
      <c r="EE47" s="88"/>
      <c r="EF47" s="88"/>
      <c r="EG47" s="88"/>
      <c r="EH47" s="88"/>
      <c r="EI47" s="88"/>
      <c r="EJ47" s="88"/>
      <c r="EK47" s="88"/>
      <c r="EL47" s="88"/>
      <c r="EM47" s="88"/>
      <c r="EN47" s="88"/>
      <c r="EO47" s="88"/>
      <c r="EP47" s="88"/>
      <c r="EQ47" s="88"/>
      <c r="ER47" s="88"/>
      <c r="ES47" s="88"/>
      <c r="ET47" s="88"/>
      <c r="EU47" s="88"/>
      <c r="EV47" s="88"/>
      <c r="EW47" s="88"/>
      <c r="EX47" s="88"/>
      <c r="EY47" s="88"/>
      <c r="EZ47" s="88"/>
      <c r="FA47" s="88"/>
      <c r="FB47" s="88"/>
      <c r="FC47" s="88"/>
      <c r="FD47" s="88"/>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XDJ47" s="92"/>
      <c r="XDK47" s="92"/>
      <c r="XDL47" s="92"/>
      <c r="XDM47" s="92"/>
      <c r="XDN47" s="92"/>
      <c r="XDO47" s="92"/>
      <c r="XDP47" s="92"/>
      <c r="XDQ47" s="92"/>
      <c r="XDR47" s="92"/>
      <c r="XDS47" s="92"/>
      <c r="XDT47" s="92"/>
      <c r="XDU47" s="92"/>
      <c r="XDV47" s="92"/>
      <c r="XDW47" s="92"/>
      <c r="XDX47" s="92"/>
      <c r="XDY47" s="92"/>
      <c r="XDZ47" s="92"/>
      <c r="XEA47" s="92"/>
      <c r="XEB47" s="92"/>
      <c r="XEC47" s="92"/>
      <c r="XED47" s="92"/>
      <c r="XEE47" s="92"/>
      <c r="XEF47" s="92"/>
      <c r="XEG47" s="92"/>
      <c r="XEH47" s="92"/>
      <c r="XEI47" s="92"/>
      <c r="XEJ47" s="92"/>
      <c r="XEK47" s="92"/>
      <c r="XEL47" s="92"/>
      <c r="XEM47" s="92"/>
      <c r="XEN47" s="92"/>
      <c r="XEO47" s="92"/>
      <c r="XEP47" s="92"/>
      <c r="XEQ47" s="92"/>
      <c r="XER47" s="92"/>
      <c r="XES47" s="92"/>
      <c r="XET47" s="92"/>
      <c r="XEU47" s="92"/>
      <c r="XEV47" s="92"/>
      <c r="XEW47" s="92"/>
      <c r="XEX47" s="92"/>
      <c r="XEY47" s="92"/>
      <c r="XEZ47" s="92"/>
      <c r="XFA47" s="92"/>
      <c r="XFB47" s="92"/>
      <c r="XFC47" s="92"/>
      <c r="XFD47" s="92"/>
    </row>
    <row r="48" spans="1:196 16338:16384" s="30" customFormat="1" ht="22.5" customHeight="1">
      <c r="A48" s="37"/>
      <c r="B48" s="38" t="s">
        <v>362</v>
      </c>
      <c r="C48" s="38" t="s">
        <v>363</v>
      </c>
      <c r="D48" s="39"/>
      <c r="E48" s="38">
        <v>2303603</v>
      </c>
      <c r="F48" s="38" t="s">
        <v>358</v>
      </c>
      <c r="G48" s="38" t="s">
        <v>368</v>
      </c>
      <c r="H48" s="39">
        <v>2</v>
      </c>
      <c r="I48" s="39" t="s">
        <v>359</v>
      </c>
      <c r="J48" s="39" t="s">
        <v>87</v>
      </c>
      <c r="K48" s="48"/>
      <c r="L48" s="49" t="s">
        <v>89</v>
      </c>
      <c r="M48" s="50"/>
      <c r="N48" s="51">
        <v>45033</v>
      </c>
      <c r="O48" s="51" t="s">
        <v>89</v>
      </c>
      <c r="P48" s="51">
        <v>45037</v>
      </c>
      <c r="Q48" s="51" t="s">
        <v>89</v>
      </c>
      <c r="R48" s="51">
        <v>45044</v>
      </c>
      <c r="S48" s="51" t="s">
        <v>89</v>
      </c>
      <c r="T48" s="53">
        <v>45127</v>
      </c>
      <c r="U48" s="53" t="s">
        <v>89</v>
      </c>
      <c r="V48" s="53"/>
      <c r="W48" s="53" t="s">
        <v>89</v>
      </c>
      <c r="X48" s="56">
        <v>45127</v>
      </c>
      <c r="Y48" s="56" t="s">
        <v>89</v>
      </c>
      <c r="Z48" s="66"/>
      <c r="AA48" s="62" t="s">
        <v>369</v>
      </c>
      <c r="AB48" s="63">
        <v>45033</v>
      </c>
      <c r="AC48" s="64">
        <v>45127</v>
      </c>
      <c r="AD48" s="63">
        <v>45127</v>
      </c>
      <c r="AE48" s="49" t="str">
        <f t="shared" ca="1" si="2"/>
        <v/>
      </c>
      <c r="AF48" s="65">
        <v>45128</v>
      </c>
      <c r="AG48" s="49"/>
      <c r="AH48" s="85" t="s">
        <v>367</v>
      </c>
      <c r="AI48" s="85"/>
      <c r="AJ48" s="85"/>
      <c r="AK48" s="85" t="s">
        <v>367</v>
      </c>
      <c r="AL48" s="82" t="s">
        <v>89</v>
      </c>
      <c r="AM48" s="82" t="s">
        <v>367</v>
      </c>
      <c r="AN48" s="85" t="s">
        <v>367</v>
      </c>
      <c r="AO48" s="91" t="s">
        <v>367</v>
      </c>
      <c r="AP48" s="85" t="s">
        <v>367</v>
      </c>
      <c r="AQ48" s="88"/>
      <c r="AR48" s="89" t="str">
        <f t="shared" si="1"/>
        <v>\</v>
      </c>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c r="DC48" s="88"/>
      <c r="DD48" s="88"/>
      <c r="DE48" s="88"/>
      <c r="DF48" s="88"/>
      <c r="DG48" s="88"/>
      <c r="DH48" s="88"/>
      <c r="DI48" s="88"/>
      <c r="DJ48" s="88"/>
      <c r="DK48" s="88"/>
      <c r="DL48" s="88"/>
      <c r="DM48" s="88"/>
      <c r="DN48" s="88"/>
      <c r="DO48" s="88"/>
      <c r="DP48" s="88"/>
      <c r="DQ48" s="88"/>
      <c r="DR48" s="88"/>
      <c r="DS48" s="88"/>
      <c r="DT48" s="88"/>
      <c r="DU48" s="88"/>
      <c r="DV48" s="88"/>
      <c r="DW48" s="88"/>
      <c r="DX48" s="88"/>
      <c r="DY48" s="88"/>
      <c r="DZ48" s="88"/>
      <c r="EA48" s="88"/>
      <c r="EB48" s="88"/>
      <c r="EC48" s="88"/>
      <c r="ED48" s="88"/>
      <c r="EE48" s="88"/>
      <c r="EF48" s="88"/>
      <c r="EG48" s="88"/>
      <c r="EH48" s="88"/>
      <c r="EI48" s="88"/>
      <c r="EJ48" s="88"/>
      <c r="EK48" s="88"/>
      <c r="EL48" s="88"/>
      <c r="EM48" s="88"/>
      <c r="EN48" s="88"/>
      <c r="EO48" s="88"/>
      <c r="EP48" s="88"/>
      <c r="EQ48" s="88"/>
      <c r="ER48" s="88"/>
      <c r="ES48" s="88"/>
      <c r="ET48" s="88"/>
      <c r="EU48" s="88"/>
      <c r="EV48" s="88"/>
      <c r="EW48" s="88"/>
      <c r="EX48" s="88"/>
      <c r="EY48" s="88"/>
      <c r="EZ48" s="88"/>
      <c r="FA48" s="88"/>
      <c r="FB48" s="88"/>
      <c r="FC48" s="88"/>
      <c r="FD48" s="88"/>
      <c r="FE48" s="88"/>
      <c r="FF48" s="88"/>
      <c r="FG48" s="88"/>
      <c r="FH48" s="88"/>
      <c r="FI48" s="88"/>
      <c r="FJ48" s="88"/>
      <c r="FK48" s="88"/>
      <c r="FL48" s="88"/>
      <c r="FM48" s="88"/>
      <c r="FN48" s="88"/>
      <c r="FO48" s="88"/>
      <c r="FP48" s="88"/>
      <c r="FQ48" s="88"/>
      <c r="FR48" s="88"/>
      <c r="FS48" s="88"/>
      <c r="FT48" s="88"/>
      <c r="FU48" s="88"/>
      <c r="FV48" s="88"/>
      <c r="FW48" s="88"/>
      <c r="FX48" s="88"/>
      <c r="FY48" s="88"/>
      <c r="FZ48" s="88"/>
      <c r="GA48" s="88"/>
      <c r="GB48" s="88"/>
      <c r="GC48" s="88"/>
      <c r="GD48" s="88"/>
      <c r="GE48" s="88"/>
      <c r="GF48" s="88"/>
      <c r="GG48" s="88"/>
      <c r="GH48" s="88"/>
      <c r="GI48" s="88"/>
      <c r="GJ48" s="88"/>
      <c r="GK48" s="88"/>
      <c r="GL48" s="88"/>
      <c r="GM48" s="88"/>
      <c r="GN48" s="88"/>
      <c r="XDJ48" s="92"/>
      <c r="XDK48" s="92"/>
      <c r="XDL48" s="92"/>
      <c r="XDM48" s="92"/>
      <c r="XDN48" s="92"/>
      <c r="XDO48" s="92"/>
      <c r="XDP48" s="92"/>
      <c r="XDQ48" s="92"/>
      <c r="XDR48" s="92"/>
      <c r="XDS48" s="92"/>
      <c r="XDT48" s="92"/>
      <c r="XDU48" s="92"/>
      <c r="XDV48" s="92"/>
      <c r="XDW48" s="92"/>
      <c r="XDX48" s="92"/>
      <c r="XDY48" s="92"/>
      <c r="XDZ48" s="92"/>
      <c r="XEA48" s="92"/>
      <c r="XEB48" s="92"/>
      <c r="XEC48" s="92"/>
      <c r="XED48" s="92"/>
      <c r="XEE48" s="92"/>
      <c r="XEF48" s="92"/>
      <c r="XEG48" s="92"/>
      <c r="XEH48" s="92"/>
      <c r="XEI48" s="92"/>
      <c r="XEJ48" s="92"/>
      <c r="XEK48" s="92"/>
      <c r="XEL48" s="92"/>
      <c r="XEM48" s="92"/>
      <c r="XEN48" s="92"/>
      <c r="XEO48" s="92"/>
      <c r="XEP48" s="92"/>
      <c r="XEQ48" s="92"/>
      <c r="XER48" s="92"/>
      <c r="XES48" s="92"/>
      <c r="XET48" s="92"/>
      <c r="XEU48" s="92"/>
      <c r="XEV48" s="92"/>
      <c r="XEW48" s="92"/>
      <c r="XEX48" s="92"/>
      <c r="XEY48" s="92"/>
      <c r="XEZ48" s="92"/>
      <c r="XFA48" s="92"/>
      <c r="XFB48" s="92"/>
      <c r="XFC48" s="92"/>
      <c r="XFD48" s="92"/>
    </row>
    <row r="49" spans="1:196 16338:16384" s="30" customFormat="1" ht="22.5" customHeight="1">
      <c r="A49" s="37" t="s">
        <v>370</v>
      </c>
      <c r="B49" s="43" t="s">
        <v>371</v>
      </c>
      <c r="C49" s="38">
        <v>71110002</v>
      </c>
      <c r="D49" s="39"/>
      <c r="E49" s="38">
        <v>23050</v>
      </c>
      <c r="F49" s="38" t="s">
        <v>372</v>
      </c>
      <c r="G49" s="43" t="s">
        <v>373</v>
      </c>
      <c r="H49" s="39">
        <v>4</v>
      </c>
      <c r="I49" s="44" t="s">
        <v>337</v>
      </c>
      <c r="J49" s="39" t="s">
        <v>87</v>
      </c>
      <c r="K49" s="48"/>
      <c r="L49" s="49" t="s">
        <v>89</v>
      </c>
      <c r="M49" s="50"/>
      <c r="N49" s="51">
        <v>45042</v>
      </c>
      <c r="O49" s="51" t="s">
        <v>89</v>
      </c>
      <c r="P49" s="51">
        <v>45051</v>
      </c>
      <c r="Q49" s="51" t="s">
        <v>89</v>
      </c>
      <c r="R49" s="51">
        <v>45058</v>
      </c>
      <c r="S49" s="51" t="s">
        <v>89</v>
      </c>
      <c r="T49" s="56">
        <v>45122</v>
      </c>
      <c r="U49" s="57" t="s">
        <v>89</v>
      </c>
      <c r="V49" s="56">
        <v>45122</v>
      </c>
      <c r="W49" s="57" t="s">
        <v>89</v>
      </c>
      <c r="X49" s="56">
        <v>45122</v>
      </c>
      <c r="Y49" s="57" t="s">
        <v>89</v>
      </c>
      <c r="Z49" s="66"/>
      <c r="AA49" s="62" t="s">
        <v>374</v>
      </c>
      <c r="AB49" s="63">
        <v>45042</v>
      </c>
      <c r="AC49" s="64">
        <v>45122</v>
      </c>
      <c r="AD49" s="63">
        <v>45122</v>
      </c>
      <c r="AE49" s="49" t="str">
        <f t="shared" ca="1" si="2"/>
        <v/>
      </c>
      <c r="AF49" s="65">
        <v>45130</v>
      </c>
      <c r="AG49" s="49"/>
      <c r="AH49" s="82">
        <f>IFERROR(VLOOKUP(B49,[1]明细汇总!$C$1:$H$65536,6,FALSE),0)</f>
        <v>16.8</v>
      </c>
      <c r="AI49" s="82"/>
      <c r="AJ49" s="82"/>
      <c r="AK49" s="82" t="str">
        <f>VLOOKUP(B49,[1]明细汇总!$C$1:$P$65536,14,FALSE)</f>
        <v>30%预付，70%发货</v>
      </c>
      <c r="AL49" s="82" t="s">
        <v>89</v>
      </c>
      <c r="AM49" s="83"/>
      <c r="AN49" s="82">
        <v>16.8</v>
      </c>
      <c r="AO49" s="90">
        <f t="shared" ref="AO49:AO92" si="5">AN49/AH49</f>
        <v>1</v>
      </c>
      <c r="AP49" s="82">
        <f t="shared" ref="AP49:AP92" si="6">AH49-AN49</f>
        <v>0</v>
      </c>
      <c r="AQ49" s="88"/>
      <c r="AR49" s="89" t="str">
        <f t="shared" si="1"/>
        <v>\</v>
      </c>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s="88"/>
      <c r="CF49" s="88"/>
      <c r="CG49" s="88"/>
      <c r="CH49" s="88"/>
      <c r="CI49" s="88"/>
      <c r="CJ49" s="88"/>
      <c r="CK49" s="88"/>
      <c r="CL49" s="88"/>
      <c r="CM49" s="88"/>
      <c r="CN49" s="88"/>
      <c r="CO49" s="88"/>
      <c r="CP49" s="88"/>
      <c r="CQ49" s="88"/>
      <c r="CR49" s="88"/>
      <c r="CS49" s="88"/>
      <c r="CT49" s="88"/>
      <c r="CU49" s="88"/>
      <c r="CV49" s="88"/>
      <c r="CW49" s="88"/>
      <c r="CX49" s="88"/>
      <c r="CY49" s="88"/>
      <c r="CZ49" s="88"/>
      <c r="DA49" s="88"/>
      <c r="DB49" s="88"/>
      <c r="DC49" s="88"/>
      <c r="DD49" s="88"/>
      <c r="DE49" s="88"/>
      <c r="DF49" s="88"/>
      <c r="DG49" s="88"/>
      <c r="DH49" s="88"/>
      <c r="DI49" s="88"/>
      <c r="DJ49" s="88"/>
      <c r="DK49" s="88"/>
      <c r="DL49" s="88"/>
      <c r="DM49" s="88"/>
      <c r="DN49" s="88"/>
      <c r="DO49" s="88"/>
      <c r="DP49" s="88"/>
      <c r="DQ49" s="88"/>
      <c r="DR49" s="88"/>
      <c r="DS49" s="88"/>
      <c r="DT49" s="88"/>
      <c r="DU49" s="88"/>
      <c r="DV49" s="88"/>
      <c r="DW49" s="88"/>
      <c r="DX49" s="88"/>
      <c r="DY49" s="88"/>
      <c r="DZ49" s="88"/>
      <c r="EA49" s="88"/>
      <c r="EB49" s="88"/>
      <c r="EC49" s="88"/>
      <c r="ED49" s="88"/>
      <c r="EE49" s="88"/>
      <c r="EF49" s="88"/>
      <c r="EG49" s="88"/>
      <c r="EH49" s="88"/>
      <c r="EI49" s="88"/>
      <c r="EJ49" s="88"/>
      <c r="EK49" s="88"/>
      <c r="EL49" s="88"/>
      <c r="EM49" s="88"/>
      <c r="EN49" s="88"/>
      <c r="EO49" s="88"/>
      <c r="EP49" s="88"/>
      <c r="EQ49" s="88"/>
      <c r="ER49" s="88"/>
      <c r="ES49" s="88"/>
      <c r="ET49" s="88"/>
      <c r="EU49" s="88"/>
      <c r="EV49" s="88"/>
      <c r="EW49" s="88"/>
      <c r="EX49" s="88"/>
      <c r="EY49" s="88"/>
      <c r="EZ49" s="88"/>
      <c r="FA49" s="88"/>
      <c r="FB49" s="88"/>
      <c r="FC49" s="88"/>
      <c r="FD49" s="88"/>
      <c r="FE49" s="88"/>
      <c r="FF49" s="88"/>
      <c r="FG49" s="88"/>
      <c r="FH49" s="88"/>
      <c r="FI49" s="88"/>
      <c r="FJ49" s="88"/>
      <c r="FK49" s="88"/>
      <c r="FL49" s="88"/>
      <c r="FM49" s="88"/>
      <c r="FN49" s="88"/>
      <c r="FO49" s="88"/>
      <c r="FP49" s="88"/>
      <c r="FQ49" s="88"/>
      <c r="FR49" s="88"/>
      <c r="FS49" s="88"/>
      <c r="FT49" s="88"/>
      <c r="FU49" s="88"/>
      <c r="FV49" s="88"/>
      <c r="FW49" s="88"/>
      <c r="FX49" s="88"/>
      <c r="FY49" s="88"/>
      <c r="FZ49" s="88"/>
      <c r="GA49" s="88"/>
      <c r="GB49" s="88"/>
      <c r="GC49" s="88"/>
      <c r="GD49" s="88"/>
      <c r="GE49" s="88"/>
      <c r="GF49" s="88"/>
      <c r="GG49" s="88"/>
      <c r="GH49" s="88"/>
      <c r="GI49" s="88"/>
      <c r="GJ49" s="88"/>
      <c r="GK49" s="88"/>
      <c r="GL49" s="88"/>
      <c r="GM49" s="88"/>
      <c r="GN49" s="88"/>
      <c r="XDJ49" s="92"/>
      <c r="XDK49" s="92"/>
      <c r="XDL49" s="92"/>
      <c r="XDM49" s="92"/>
      <c r="XDN49" s="92"/>
      <c r="XDO49" s="92"/>
      <c r="XDP49" s="92"/>
      <c r="XDQ49" s="92"/>
      <c r="XDR49" s="92"/>
      <c r="XDS49" s="92"/>
      <c r="XDT49" s="92"/>
      <c r="XDU49" s="92"/>
      <c r="XDV49" s="92"/>
      <c r="XDW49" s="92"/>
      <c r="XDX49" s="92"/>
      <c r="XDY49" s="92"/>
      <c r="XDZ49" s="92"/>
      <c r="XEA49" s="92"/>
      <c r="XEB49" s="92"/>
      <c r="XEC49" s="92"/>
      <c r="XED49" s="92"/>
      <c r="XEE49" s="92"/>
      <c r="XEF49" s="92"/>
      <c r="XEG49" s="92"/>
      <c r="XEH49" s="92"/>
      <c r="XEI49" s="92"/>
      <c r="XEJ49" s="92"/>
      <c r="XEK49" s="92"/>
      <c r="XEL49" s="92"/>
      <c r="XEM49" s="92"/>
      <c r="XEN49" s="92"/>
      <c r="XEO49" s="92"/>
      <c r="XEP49" s="92"/>
      <c r="XEQ49" s="92"/>
      <c r="XER49" s="92"/>
      <c r="XES49" s="92"/>
      <c r="XET49" s="92"/>
      <c r="XEU49" s="92"/>
      <c r="XEV49" s="92"/>
      <c r="XEW49" s="92"/>
      <c r="XEX49" s="92"/>
      <c r="XEY49" s="92"/>
      <c r="XEZ49" s="92"/>
      <c r="XFA49" s="92"/>
      <c r="XFB49" s="92"/>
      <c r="XFC49" s="92"/>
      <c r="XFD49" s="92"/>
    </row>
    <row r="50" spans="1:196 16338:16384" s="30" customFormat="1" ht="22.5" customHeight="1">
      <c r="A50" s="37" t="s">
        <v>375</v>
      </c>
      <c r="B50" s="43" t="s">
        <v>376</v>
      </c>
      <c r="C50" s="43" t="s">
        <v>377</v>
      </c>
      <c r="D50" s="44"/>
      <c r="E50" s="38">
        <v>23053</v>
      </c>
      <c r="F50" s="38" t="s">
        <v>378</v>
      </c>
      <c r="G50" s="43" t="s">
        <v>379</v>
      </c>
      <c r="H50" s="39">
        <v>1</v>
      </c>
      <c r="I50" s="44" t="s">
        <v>337</v>
      </c>
      <c r="J50" s="39" t="s">
        <v>87</v>
      </c>
      <c r="K50" s="48"/>
      <c r="L50" s="49" t="s">
        <v>89</v>
      </c>
      <c r="M50" s="50"/>
      <c r="N50" s="51">
        <v>45042</v>
      </c>
      <c r="O50" s="51" t="s">
        <v>89</v>
      </c>
      <c r="P50" s="51">
        <v>45051</v>
      </c>
      <c r="Q50" s="51" t="s">
        <v>89</v>
      </c>
      <c r="R50" s="51">
        <v>45058</v>
      </c>
      <c r="S50" s="51" t="s">
        <v>89</v>
      </c>
      <c r="T50" s="51">
        <v>45117</v>
      </c>
      <c r="U50" s="51" t="s">
        <v>89</v>
      </c>
      <c r="V50" s="51">
        <v>45117</v>
      </c>
      <c r="W50" s="51" t="s">
        <v>89</v>
      </c>
      <c r="X50" s="51">
        <v>45117</v>
      </c>
      <c r="Y50" s="63" t="s">
        <v>89</v>
      </c>
      <c r="Z50" s="66"/>
      <c r="AA50" s="62" t="s">
        <v>380</v>
      </c>
      <c r="AB50" s="63">
        <v>45042</v>
      </c>
      <c r="AC50" s="64">
        <v>45117</v>
      </c>
      <c r="AD50" s="63">
        <v>45117</v>
      </c>
      <c r="AE50" s="49" t="str">
        <f t="shared" ca="1" si="2"/>
        <v/>
      </c>
      <c r="AF50" s="65">
        <v>45122</v>
      </c>
      <c r="AG50" s="49"/>
      <c r="AH50" s="82">
        <f>IFERROR(VLOOKUP(B50,[1]明细汇总!$C$1:$H$65536,6,FALSE),0)</f>
        <v>3</v>
      </c>
      <c r="AI50" s="82"/>
      <c r="AJ50" s="82"/>
      <c r="AK50" s="82" t="str">
        <f>VLOOKUP(B50,[1]明细汇总!$C$1:$P$65536,14,FALSE)</f>
        <v>100%发货</v>
      </c>
      <c r="AL50" s="82" t="s">
        <v>89</v>
      </c>
      <c r="AM50" s="83"/>
      <c r="AN50" s="82">
        <v>3</v>
      </c>
      <c r="AO50" s="90">
        <f t="shared" si="5"/>
        <v>1</v>
      </c>
      <c r="AP50" s="82">
        <f t="shared" si="6"/>
        <v>0</v>
      </c>
      <c r="AQ50" s="88"/>
      <c r="AR50" s="89" t="str">
        <f t="shared" si="1"/>
        <v>\</v>
      </c>
      <c r="AS50" s="88"/>
      <c r="AT50" s="88"/>
      <c r="AU50" s="88"/>
      <c r="AV50" s="88"/>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c r="BU50" s="88"/>
      <c r="BV50" s="88"/>
      <c r="BW50" s="88"/>
      <c r="BX50" s="88"/>
      <c r="BY50" s="88"/>
      <c r="BZ50" s="88"/>
      <c r="CA50" s="88"/>
      <c r="CB50" s="88"/>
      <c r="CC50" s="88"/>
      <c r="CD50" s="88"/>
      <c r="CE50" s="88"/>
      <c r="CF50" s="88"/>
      <c r="CG50" s="88"/>
      <c r="CH50" s="88"/>
      <c r="CI50" s="88"/>
      <c r="CJ50" s="88"/>
      <c r="CK50" s="88"/>
      <c r="CL50" s="88"/>
      <c r="CM50" s="88"/>
      <c r="CN50" s="88"/>
      <c r="CO50" s="88"/>
      <c r="CP50" s="88"/>
      <c r="CQ50" s="88"/>
      <c r="CR50" s="88"/>
      <c r="CS50" s="88"/>
      <c r="CT50" s="88"/>
      <c r="CU50" s="88"/>
      <c r="CV50" s="88"/>
      <c r="CW50" s="88"/>
      <c r="CX50" s="88"/>
      <c r="CY50" s="88"/>
      <c r="CZ50" s="88"/>
      <c r="DA50" s="88"/>
      <c r="DB50" s="88"/>
      <c r="DC50" s="88"/>
      <c r="DD50" s="88"/>
      <c r="DE50" s="88"/>
      <c r="DF50" s="88"/>
      <c r="DG50" s="88"/>
      <c r="DH50" s="88"/>
      <c r="DI50" s="88"/>
      <c r="DJ50" s="88"/>
      <c r="DK50" s="88"/>
      <c r="DL50" s="88"/>
      <c r="DM50" s="88"/>
      <c r="DN50" s="88"/>
      <c r="DO50" s="88"/>
      <c r="DP50" s="88"/>
      <c r="DQ50" s="88"/>
      <c r="DR50" s="88"/>
      <c r="DS50" s="88"/>
      <c r="DT50" s="88"/>
      <c r="DU50" s="88"/>
      <c r="DV50" s="88"/>
      <c r="DW50" s="88"/>
      <c r="DX50" s="88"/>
      <c r="DY50" s="88"/>
      <c r="DZ50" s="88"/>
      <c r="EA50" s="88"/>
      <c r="EB50" s="88"/>
      <c r="EC50" s="88"/>
      <c r="ED50" s="88"/>
      <c r="EE50" s="88"/>
      <c r="EF50" s="88"/>
      <c r="EG50" s="88"/>
      <c r="EH50" s="88"/>
      <c r="EI50" s="88"/>
      <c r="EJ50" s="88"/>
      <c r="EK50" s="88"/>
      <c r="EL50" s="88"/>
      <c r="EM50" s="88"/>
      <c r="EN50" s="88"/>
      <c r="EO50" s="88"/>
      <c r="EP50" s="88"/>
      <c r="EQ50" s="88"/>
      <c r="ER50" s="88"/>
      <c r="ES50" s="88"/>
      <c r="ET50" s="88"/>
      <c r="EU50" s="88"/>
      <c r="EV50" s="88"/>
      <c r="EW50" s="88"/>
      <c r="EX50" s="88"/>
      <c r="EY50" s="88"/>
      <c r="EZ50" s="88"/>
      <c r="FA50" s="88"/>
      <c r="FB50" s="88"/>
      <c r="FC50" s="88"/>
      <c r="FD50" s="88"/>
      <c r="FE50" s="88"/>
      <c r="FF50" s="88"/>
      <c r="FG50" s="88"/>
      <c r="FH50" s="88"/>
      <c r="FI50" s="88"/>
      <c r="FJ50" s="88"/>
      <c r="FK50" s="88"/>
      <c r="FL50" s="88"/>
      <c r="FM50" s="88"/>
      <c r="FN50" s="88"/>
      <c r="FO50" s="88"/>
      <c r="FP50" s="88"/>
      <c r="FQ50" s="88"/>
      <c r="FR50" s="88"/>
      <c r="FS50" s="88"/>
      <c r="FT50" s="88"/>
      <c r="FU50" s="88"/>
      <c r="FV50" s="88"/>
      <c r="FW50" s="88"/>
      <c r="FX50" s="88"/>
      <c r="FY50" s="88"/>
      <c r="FZ50" s="88"/>
      <c r="GA50" s="88"/>
      <c r="GB50" s="88"/>
      <c r="GC50" s="88"/>
      <c r="GD50" s="88"/>
      <c r="GE50" s="88"/>
      <c r="GF50" s="88"/>
      <c r="GG50" s="88"/>
      <c r="GH50" s="88"/>
      <c r="GI50" s="88"/>
      <c r="GJ50" s="88"/>
      <c r="GK50" s="88"/>
      <c r="GL50" s="88"/>
      <c r="GM50" s="88"/>
      <c r="GN50" s="88"/>
      <c r="XDJ50" s="92"/>
      <c r="XDK50" s="92"/>
      <c r="XDL50" s="92"/>
      <c r="XDM50" s="92"/>
      <c r="XDN50" s="92"/>
      <c r="XDO50" s="92"/>
      <c r="XDP50" s="92"/>
      <c r="XDQ50" s="92"/>
      <c r="XDR50" s="92"/>
      <c r="XDS50" s="92"/>
      <c r="XDT50" s="92"/>
      <c r="XDU50" s="92"/>
      <c r="XDV50" s="92"/>
      <c r="XDW50" s="92"/>
      <c r="XDX50" s="92"/>
      <c r="XDY50" s="92"/>
      <c r="XDZ50" s="92"/>
      <c r="XEA50" s="92"/>
      <c r="XEB50" s="92"/>
      <c r="XEC50" s="92"/>
      <c r="XED50" s="92"/>
      <c r="XEE50" s="92"/>
      <c r="XEF50" s="92"/>
      <c r="XEG50" s="92"/>
      <c r="XEH50" s="92"/>
      <c r="XEI50" s="92"/>
      <c r="XEJ50" s="92"/>
      <c r="XEK50" s="92"/>
      <c r="XEL50" s="92"/>
      <c r="XEM50" s="92"/>
      <c r="XEN50" s="92"/>
      <c r="XEO50" s="92"/>
      <c r="XEP50" s="92"/>
      <c r="XEQ50" s="92"/>
      <c r="XER50" s="92"/>
      <c r="XES50" s="92"/>
      <c r="XET50" s="92"/>
      <c r="XEU50" s="92"/>
      <c r="XEV50" s="92"/>
      <c r="XEW50" s="92"/>
      <c r="XEX50" s="92"/>
      <c r="XEY50" s="92"/>
      <c r="XEZ50" s="92"/>
      <c r="XFA50" s="92"/>
      <c r="XFB50" s="92"/>
      <c r="XFC50" s="92"/>
      <c r="XFD50" s="92"/>
    </row>
    <row r="51" spans="1:196 16338:16384" s="30" customFormat="1" ht="22.5" customHeight="1">
      <c r="A51" s="37" t="s">
        <v>381</v>
      </c>
      <c r="B51" s="43" t="s">
        <v>382</v>
      </c>
      <c r="C51" s="38">
        <v>67040012</v>
      </c>
      <c r="D51" s="39"/>
      <c r="E51" s="38">
        <v>23051</v>
      </c>
      <c r="F51" s="38" t="s">
        <v>383</v>
      </c>
      <c r="G51" s="43" t="s">
        <v>384</v>
      </c>
      <c r="H51" s="39" t="s">
        <v>385</v>
      </c>
      <c r="I51" s="44" t="s">
        <v>348</v>
      </c>
      <c r="J51" s="39" t="s">
        <v>87</v>
      </c>
      <c r="K51" s="48"/>
      <c r="L51" s="49" t="s">
        <v>89</v>
      </c>
      <c r="M51" s="50"/>
      <c r="N51" s="51">
        <v>45052</v>
      </c>
      <c r="O51" s="51" t="s">
        <v>89</v>
      </c>
      <c r="P51" s="51">
        <v>45057</v>
      </c>
      <c r="Q51" s="51" t="s">
        <v>89</v>
      </c>
      <c r="R51" s="51">
        <v>45065</v>
      </c>
      <c r="S51" s="51" t="s">
        <v>89</v>
      </c>
      <c r="T51" s="51">
        <v>45145</v>
      </c>
      <c r="U51" s="51" t="s">
        <v>89</v>
      </c>
      <c r="V51" s="51">
        <v>45149</v>
      </c>
      <c r="W51" s="51" t="s">
        <v>89</v>
      </c>
      <c r="X51" s="51">
        <v>45152</v>
      </c>
      <c r="Y51" s="63" t="s">
        <v>89</v>
      </c>
      <c r="Z51" s="66"/>
      <c r="AA51" s="62" t="s">
        <v>386</v>
      </c>
      <c r="AB51" s="63">
        <v>45051</v>
      </c>
      <c r="AC51" s="78">
        <v>45152</v>
      </c>
      <c r="AD51" s="51">
        <v>45152</v>
      </c>
      <c r="AE51" s="49" t="str">
        <f t="shared" ca="1" si="2"/>
        <v/>
      </c>
      <c r="AF51" s="65">
        <v>45139</v>
      </c>
      <c r="AG51" s="49"/>
      <c r="AH51" s="82">
        <f>IFERROR(VLOOKUP(B51,[1]明细汇总!$C$1:$H$65536,6,FALSE),0)</f>
        <v>8.16</v>
      </c>
      <c r="AI51" s="82"/>
      <c r="AJ51" s="82"/>
      <c r="AK51" s="82" t="str">
        <f>VLOOKUP(B51,[1]明细汇总!$C$1:$P$65536,14,FALSE)</f>
        <v>100%发货</v>
      </c>
      <c r="AL51" s="82" t="s">
        <v>89</v>
      </c>
      <c r="AM51" s="83"/>
      <c r="AN51" s="82">
        <v>8.16</v>
      </c>
      <c r="AO51" s="90">
        <f t="shared" si="5"/>
        <v>1</v>
      </c>
      <c r="AP51" s="82">
        <f t="shared" si="6"/>
        <v>0</v>
      </c>
      <c r="AQ51" s="88"/>
      <c r="AR51" s="89" t="str">
        <f t="shared" si="1"/>
        <v>是</v>
      </c>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88"/>
      <c r="DA51" s="88"/>
      <c r="DB51" s="88"/>
      <c r="DC51" s="88"/>
      <c r="DD51" s="88"/>
      <c r="DE51" s="88"/>
      <c r="DF51" s="88"/>
      <c r="DG51" s="88"/>
      <c r="DH51" s="88"/>
      <c r="DI51" s="88"/>
      <c r="DJ51" s="88"/>
      <c r="DK51" s="88"/>
      <c r="DL51" s="88"/>
      <c r="DM51" s="88"/>
      <c r="DN51" s="88"/>
      <c r="DO51" s="88"/>
      <c r="DP51" s="88"/>
      <c r="DQ51" s="88"/>
      <c r="DR51" s="88"/>
      <c r="DS51" s="88"/>
      <c r="DT51" s="88"/>
      <c r="DU51" s="88"/>
      <c r="DV51" s="88"/>
      <c r="DW51" s="88"/>
      <c r="DX51" s="88"/>
      <c r="DY51" s="88"/>
      <c r="DZ51" s="88"/>
      <c r="EA51" s="88"/>
      <c r="EB51" s="88"/>
      <c r="EC51" s="88"/>
      <c r="ED51" s="88"/>
      <c r="EE51" s="88"/>
      <c r="EF51" s="88"/>
      <c r="EG51" s="88"/>
      <c r="EH51" s="88"/>
      <c r="EI51" s="88"/>
      <c r="EJ51" s="88"/>
      <c r="EK51" s="88"/>
      <c r="EL51" s="88"/>
      <c r="EM51" s="88"/>
      <c r="EN51" s="88"/>
      <c r="EO51" s="88"/>
      <c r="EP51" s="88"/>
      <c r="EQ51" s="88"/>
      <c r="ER51" s="88"/>
      <c r="ES51" s="88"/>
      <c r="ET51" s="88"/>
      <c r="EU51" s="88"/>
      <c r="EV51" s="88"/>
      <c r="EW51" s="88"/>
      <c r="EX51" s="88"/>
      <c r="EY51" s="88"/>
      <c r="EZ51" s="88"/>
      <c r="FA51" s="88"/>
      <c r="FB51" s="88"/>
      <c r="FC51" s="88"/>
      <c r="FD51" s="88"/>
      <c r="FE51" s="88"/>
      <c r="FF51" s="88"/>
      <c r="FG51" s="88"/>
      <c r="FH51" s="88"/>
      <c r="FI51" s="88"/>
      <c r="FJ51" s="88"/>
      <c r="FK51" s="88"/>
      <c r="FL51" s="88"/>
      <c r="FM51" s="88"/>
      <c r="FN51" s="88"/>
      <c r="FO51" s="88"/>
      <c r="FP51" s="88"/>
      <c r="FQ51" s="88"/>
      <c r="FR51" s="88"/>
      <c r="FS51" s="88"/>
      <c r="FT51" s="88"/>
      <c r="FU51" s="88"/>
      <c r="FV51" s="88"/>
      <c r="FW51" s="88"/>
      <c r="FX51" s="88"/>
      <c r="FY51" s="88"/>
      <c r="FZ51" s="88"/>
      <c r="GA51" s="88"/>
      <c r="GB51" s="88"/>
      <c r="GC51" s="88"/>
      <c r="GD51" s="88"/>
      <c r="GE51" s="88"/>
      <c r="GF51" s="88"/>
      <c r="GG51" s="88"/>
      <c r="GH51" s="88"/>
      <c r="GI51" s="88"/>
      <c r="GJ51" s="88"/>
      <c r="GK51" s="88"/>
      <c r="GL51" s="88"/>
      <c r="GM51" s="88"/>
      <c r="GN51" s="88"/>
      <c r="XDJ51" s="92"/>
      <c r="XDK51" s="92"/>
      <c r="XDL51" s="92"/>
      <c r="XDM51" s="92"/>
      <c r="XDN51" s="92"/>
      <c r="XDO51" s="92"/>
      <c r="XDP51" s="92"/>
      <c r="XDQ51" s="92"/>
      <c r="XDR51" s="92"/>
      <c r="XDS51" s="92"/>
      <c r="XDT51" s="92"/>
      <c r="XDU51" s="92"/>
      <c r="XDV51" s="92"/>
      <c r="XDW51" s="92"/>
      <c r="XDX51" s="92"/>
      <c r="XDY51" s="92"/>
      <c r="XDZ51" s="92"/>
      <c r="XEA51" s="92"/>
      <c r="XEB51" s="92"/>
      <c r="XEC51" s="92"/>
      <c r="XED51" s="92"/>
      <c r="XEE51" s="92"/>
      <c r="XEF51" s="92"/>
      <c r="XEG51" s="92"/>
      <c r="XEH51" s="92"/>
      <c r="XEI51" s="92"/>
      <c r="XEJ51" s="92"/>
      <c r="XEK51" s="92"/>
      <c r="XEL51" s="92"/>
      <c r="XEM51" s="92"/>
      <c r="XEN51" s="92"/>
      <c r="XEO51" s="92"/>
      <c r="XEP51" s="92"/>
      <c r="XEQ51" s="92"/>
      <c r="XER51" s="92"/>
      <c r="XES51" s="92"/>
      <c r="XET51" s="92"/>
      <c r="XEU51" s="92"/>
      <c r="XEV51" s="92"/>
      <c r="XEW51" s="92"/>
      <c r="XEX51" s="92"/>
      <c r="XEY51" s="92"/>
      <c r="XEZ51" s="92"/>
      <c r="XFA51" s="92"/>
      <c r="XFB51" s="92"/>
      <c r="XFC51" s="92"/>
      <c r="XFD51" s="92"/>
    </row>
    <row r="52" spans="1:196 16338:16384" s="30" customFormat="1" ht="22.5" customHeight="1">
      <c r="A52" s="37" t="s">
        <v>387</v>
      </c>
      <c r="B52" s="43" t="s">
        <v>388</v>
      </c>
      <c r="C52" s="38">
        <v>68840009</v>
      </c>
      <c r="D52" s="39"/>
      <c r="E52" s="38">
        <v>23045</v>
      </c>
      <c r="F52" s="38" t="s">
        <v>347</v>
      </c>
      <c r="G52" s="43" t="s">
        <v>389</v>
      </c>
      <c r="H52" s="44">
        <v>1</v>
      </c>
      <c r="I52" s="44" t="s">
        <v>348</v>
      </c>
      <c r="J52" s="39" t="s">
        <v>87</v>
      </c>
      <c r="K52" s="48"/>
      <c r="L52" s="49" t="s">
        <v>89</v>
      </c>
      <c r="M52" s="50"/>
      <c r="N52" s="51">
        <v>45044</v>
      </c>
      <c r="O52" s="50" t="s">
        <v>89</v>
      </c>
      <c r="P52" s="51">
        <v>45054</v>
      </c>
      <c r="Q52" s="50" t="s">
        <v>89</v>
      </c>
      <c r="R52" s="51">
        <v>45061</v>
      </c>
      <c r="S52" s="50" t="s">
        <v>89</v>
      </c>
      <c r="T52" s="51">
        <v>45120</v>
      </c>
      <c r="U52" s="50" t="s">
        <v>89</v>
      </c>
      <c r="V52" s="51">
        <v>45125</v>
      </c>
      <c r="W52" s="51" t="s">
        <v>89</v>
      </c>
      <c r="X52" s="51">
        <v>45125</v>
      </c>
      <c r="Y52" s="49" t="s">
        <v>89</v>
      </c>
      <c r="Z52" s="66"/>
      <c r="AA52" s="62" t="s">
        <v>390</v>
      </c>
      <c r="AB52" s="63">
        <v>45054</v>
      </c>
      <c r="AC52" s="64">
        <v>45127</v>
      </c>
      <c r="AD52" s="63">
        <v>45127</v>
      </c>
      <c r="AE52" s="49" t="str">
        <f t="shared" ca="1" si="2"/>
        <v/>
      </c>
      <c r="AF52" s="65">
        <v>45123</v>
      </c>
      <c r="AG52" s="49"/>
      <c r="AH52" s="82">
        <f>IFERROR(VLOOKUP(B52,[1]明细汇总!$C$1:$H$65536,6,FALSE),0)</f>
        <v>4.9000000000000004</v>
      </c>
      <c r="AI52" s="82"/>
      <c r="AJ52" s="82"/>
      <c r="AK52" s="82" t="str">
        <f>VLOOKUP(B52,[1]明细汇总!$C$1:$P$65536,14,FALSE)</f>
        <v>100%发货</v>
      </c>
      <c r="AL52" s="82" t="s">
        <v>89</v>
      </c>
      <c r="AM52" s="83"/>
      <c r="AN52" s="82">
        <v>4.9000000000000004</v>
      </c>
      <c r="AO52" s="90">
        <f t="shared" si="5"/>
        <v>1</v>
      </c>
      <c r="AP52" s="82">
        <f t="shared" si="6"/>
        <v>0</v>
      </c>
      <c r="AQ52" s="88"/>
      <c r="AR52" s="89" t="str">
        <f t="shared" si="1"/>
        <v>是</v>
      </c>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8"/>
      <c r="BW52" s="88"/>
      <c r="BX52" s="88"/>
      <c r="BY52" s="88"/>
      <c r="BZ52" s="88"/>
      <c r="CA52" s="88"/>
      <c r="CB52" s="88"/>
      <c r="CC52" s="88"/>
      <c r="CD52" s="88"/>
      <c r="CE52" s="88"/>
      <c r="CF52" s="88"/>
      <c r="CG52" s="88"/>
      <c r="CH52" s="88"/>
      <c r="CI52" s="88"/>
      <c r="CJ52" s="88"/>
      <c r="CK52" s="88"/>
      <c r="CL52" s="88"/>
      <c r="CM52" s="88"/>
      <c r="CN52" s="88"/>
      <c r="CO52" s="88"/>
      <c r="CP52" s="88"/>
      <c r="CQ52" s="88"/>
      <c r="CR52" s="88"/>
      <c r="CS52" s="88"/>
      <c r="CT52" s="88"/>
      <c r="CU52" s="88"/>
      <c r="CV52" s="88"/>
      <c r="CW52" s="88"/>
      <c r="CX52" s="88"/>
      <c r="CY52" s="88"/>
      <c r="CZ52" s="88"/>
      <c r="DA52" s="88"/>
      <c r="DB52" s="88"/>
      <c r="DC52" s="88"/>
      <c r="DD52" s="88"/>
      <c r="DE52" s="88"/>
      <c r="DF52" s="88"/>
      <c r="DG52" s="88"/>
      <c r="DH52" s="88"/>
      <c r="DI52" s="88"/>
      <c r="DJ52" s="88"/>
      <c r="DK52" s="88"/>
      <c r="DL52" s="88"/>
      <c r="DM52" s="88"/>
      <c r="DN52" s="88"/>
      <c r="DO52" s="88"/>
      <c r="DP52" s="88"/>
      <c r="DQ52" s="88"/>
      <c r="DR52" s="88"/>
      <c r="DS52" s="88"/>
      <c r="DT52" s="88"/>
      <c r="DU52" s="88"/>
      <c r="DV52" s="88"/>
      <c r="DW52" s="88"/>
      <c r="DX52" s="88"/>
      <c r="DY52" s="88"/>
      <c r="DZ52" s="88"/>
      <c r="EA52" s="88"/>
      <c r="EB52" s="88"/>
      <c r="EC52" s="88"/>
      <c r="ED52" s="88"/>
      <c r="EE52" s="88"/>
      <c r="EF52" s="88"/>
      <c r="EG52" s="88"/>
      <c r="EH52" s="88"/>
      <c r="EI52" s="88"/>
      <c r="EJ52" s="88"/>
      <c r="EK52" s="88"/>
      <c r="EL52" s="88"/>
      <c r="EM52" s="88"/>
      <c r="EN52" s="88"/>
      <c r="EO52" s="88"/>
      <c r="EP52" s="88"/>
      <c r="EQ52" s="88"/>
      <c r="ER52" s="88"/>
      <c r="ES52" s="88"/>
      <c r="ET52" s="88"/>
      <c r="EU52" s="88"/>
      <c r="EV52" s="88"/>
      <c r="EW52" s="88"/>
      <c r="EX52" s="88"/>
      <c r="EY52" s="88"/>
      <c r="EZ52" s="88"/>
      <c r="FA52" s="88"/>
      <c r="FB52" s="88"/>
      <c r="FC52" s="88"/>
      <c r="FD52" s="88"/>
      <c r="FE52" s="88"/>
      <c r="FF52" s="88"/>
      <c r="FG52" s="88"/>
      <c r="FH52" s="88"/>
      <c r="FI52" s="88"/>
      <c r="FJ52" s="88"/>
      <c r="FK52" s="88"/>
      <c r="FL52" s="88"/>
      <c r="FM52" s="88"/>
      <c r="FN52" s="88"/>
      <c r="FO52" s="88"/>
      <c r="FP52" s="88"/>
      <c r="FQ52" s="88"/>
      <c r="FR52" s="88"/>
      <c r="FS52" s="88"/>
      <c r="FT52" s="88"/>
      <c r="FU52" s="88"/>
      <c r="FV52" s="88"/>
      <c r="FW52" s="88"/>
      <c r="FX52" s="88"/>
      <c r="FY52" s="88"/>
      <c r="FZ52" s="88"/>
      <c r="GA52" s="88"/>
      <c r="GB52" s="88"/>
      <c r="GC52" s="88"/>
      <c r="GD52" s="88"/>
      <c r="GE52" s="88"/>
      <c r="GF52" s="88"/>
      <c r="GG52" s="88"/>
      <c r="GH52" s="88"/>
      <c r="GI52" s="88"/>
      <c r="GJ52" s="88"/>
      <c r="GK52" s="88"/>
      <c r="GL52" s="88"/>
      <c r="GM52" s="88"/>
      <c r="GN52" s="88"/>
      <c r="XDJ52" s="92"/>
      <c r="XDK52" s="92"/>
      <c r="XDL52" s="92"/>
      <c r="XDM52" s="92"/>
      <c r="XDN52" s="92"/>
      <c r="XDO52" s="92"/>
      <c r="XDP52" s="92"/>
      <c r="XDQ52" s="92"/>
      <c r="XDR52" s="92"/>
      <c r="XDS52" s="92"/>
      <c r="XDT52" s="92"/>
      <c r="XDU52" s="92"/>
      <c r="XDV52" s="92"/>
      <c r="XDW52" s="92"/>
      <c r="XDX52" s="92"/>
      <c r="XDY52" s="92"/>
      <c r="XDZ52" s="92"/>
      <c r="XEA52" s="92"/>
      <c r="XEB52" s="92"/>
      <c r="XEC52" s="92"/>
      <c r="XED52" s="92"/>
      <c r="XEE52" s="92"/>
      <c r="XEF52" s="92"/>
      <c r="XEG52" s="92"/>
      <c r="XEH52" s="92"/>
      <c r="XEI52" s="92"/>
      <c r="XEJ52" s="92"/>
      <c r="XEK52" s="92"/>
      <c r="XEL52" s="92"/>
      <c r="XEM52" s="92"/>
      <c r="XEN52" s="92"/>
      <c r="XEO52" s="92"/>
      <c r="XEP52" s="92"/>
      <c r="XEQ52" s="92"/>
      <c r="XER52" s="92"/>
      <c r="XES52" s="92"/>
      <c r="XET52" s="92"/>
      <c r="XEU52" s="92"/>
      <c r="XEV52" s="92"/>
      <c r="XEW52" s="92"/>
      <c r="XEX52" s="92"/>
      <c r="XEY52" s="92"/>
      <c r="XEZ52" s="92"/>
      <c r="XFA52" s="92"/>
      <c r="XFB52" s="92"/>
      <c r="XFC52" s="92"/>
      <c r="XFD52" s="92"/>
    </row>
    <row r="53" spans="1:196 16338:16384" s="30" customFormat="1" ht="22.5" customHeight="1">
      <c r="A53" s="37" t="s">
        <v>391</v>
      </c>
      <c r="B53" s="43" t="s">
        <v>392</v>
      </c>
      <c r="C53" s="346" t="s">
        <v>393</v>
      </c>
      <c r="D53" s="44"/>
      <c r="E53" s="38">
        <v>23048</v>
      </c>
      <c r="F53" s="38" t="s">
        <v>233</v>
      </c>
      <c r="G53" s="346" t="s">
        <v>394</v>
      </c>
      <c r="H53" s="39">
        <v>2</v>
      </c>
      <c r="I53" s="44" t="s">
        <v>234</v>
      </c>
      <c r="J53" s="39" t="s">
        <v>87</v>
      </c>
      <c r="K53" s="48"/>
      <c r="L53" s="49" t="s">
        <v>89</v>
      </c>
      <c r="M53" s="50"/>
      <c r="N53" s="51">
        <v>45042</v>
      </c>
      <c r="O53" s="51" t="s">
        <v>89</v>
      </c>
      <c r="P53" s="51">
        <v>45051</v>
      </c>
      <c r="Q53" s="51" t="s">
        <v>89</v>
      </c>
      <c r="R53" s="51">
        <v>45058</v>
      </c>
      <c r="S53" s="51" t="s">
        <v>89</v>
      </c>
      <c r="T53" s="51">
        <v>45100</v>
      </c>
      <c r="U53" s="51" t="s">
        <v>89</v>
      </c>
      <c r="V53" s="51">
        <v>45104</v>
      </c>
      <c r="W53" s="51" t="s">
        <v>89</v>
      </c>
      <c r="X53" s="51">
        <v>45107</v>
      </c>
      <c r="Y53" s="49" t="s">
        <v>89</v>
      </c>
      <c r="Z53" s="66"/>
      <c r="AA53" s="62" t="s">
        <v>395</v>
      </c>
      <c r="AB53" s="63">
        <v>45051</v>
      </c>
      <c r="AC53" s="64">
        <v>45107</v>
      </c>
      <c r="AD53" s="63">
        <v>45107</v>
      </c>
      <c r="AE53" s="49" t="str">
        <f t="shared" ca="1" si="2"/>
        <v/>
      </c>
      <c r="AF53" s="65">
        <v>45103</v>
      </c>
      <c r="AG53" s="49"/>
      <c r="AH53" s="82">
        <f>IFERROR(VLOOKUP(B53,[1]明细汇总!$C$1:$H$65536,6,FALSE),0)</f>
        <v>12.6</v>
      </c>
      <c r="AI53" s="82"/>
      <c r="AJ53" s="82"/>
      <c r="AK53" s="82" t="str">
        <f>VLOOKUP(B53,[1]明细汇总!$C$1:$P$65536,14,FALSE)</f>
        <v>30%预付，70%发货</v>
      </c>
      <c r="AL53" s="82" t="s">
        <v>89</v>
      </c>
      <c r="AM53" s="83"/>
      <c r="AN53" s="82">
        <v>12.6</v>
      </c>
      <c r="AO53" s="90">
        <f t="shared" si="5"/>
        <v>1</v>
      </c>
      <c r="AP53" s="82">
        <f t="shared" si="6"/>
        <v>0</v>
      </c>
      <c r="AQ53" s="88"/>
      <c r="AR53" s="89" t="str">
        <f t="shared" si="1"/>
        <v>是</v>
      </c>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c r="BW53" s="88"/>
      <c r="BX53" s="88"/>
      <c r="BY53" s="88"/>
      <c r="BZ53" s="88"/>
      <c r="CA53" s="88"/>
      <c r="CB53" s="88"/>
      <c r="CC53" s="88"/>
      <c r="CD53" s="88"/>
      <c r="CE53" s="88"/>
      <c r="CF53" s="88"/>
      <c r="CG53" s="88"/>
      <c r="CH53" s="88"/>
      <c r="CI53" s="88"/>
      <c r="CJ53" s="88"/>
      <c r="CK53" s="88"/>
      <c r="CL53" s="88"/>
      <c r="CM53" s="88"/>
      <c r="CN53" s="88"/>
      <c r="CO53" s="88"/>
      <c r="CP53" s="88"/>
      <c r="CQ53" s="88"/>
      <c r="CR53" s="88"/>
      <c r="CS53" s="88"/>
      <c r="CT53" s="88"/>
      <c r="CU53" s="88"/>
      <c r="CV53" s="88"/>
      <c r="CW53" s="88"/>
      <c r="CX53" s="88"/>
      <c r="CY53" s="88"/>
      <c r="CZ53" s="88"/>
      <c r="DA53" s="88"/>
      <c r="DB53" s="88"/>
      <c r="DC53" s="88"/>
      <c r="DD53" s="88"/>
      <c r="DE53" s="88"/>
      <c r="DF53" s="88"/>
      <c r="DG53" s="88"/>
      <c r="DH53" s="88"/>
      <c r="DI53" s="88"/>
      <c r="DJ53" s="88"/>
      <c r="DK53" s="88"/>
      <c r="DL53" s="88"/>
      <c r="DM53" s="88"/>
      <c r="DN53" s="88"/>
      <c r="DO53" s="88"/>
      <c r="DP53" s="88"/>
      <c r="DQ53" s="88"/>
      <c r="DR53" s="88"/>
      <c r="DS53" s="88"/>
      <c r="DT53" s="88"/>
      <c r="DU53" s="88"/>
      <c r="DV53" s="88"/>
      <c r="DW53" s="88"/>
      <c r="DX53" s="88"/>
      <c r="DY53" s="88"/>
      <c r="DZ53" s="88"/>
      <c r="EA53" s="88"/>
      <c r="EB53" s="88"/>
      <c r="EC53" s="88"/>
      <c r="ED53" s="88"/>
      <c r="EE53" s="88"/>
      <c r="EF53" s="88"/>
      <c r="EG53" s="88"/>
      <c r="EH53" s="88"/>
      <c r="EI53" s="88"/>
      <c r="EJ53" s="88"/>
      <c r="EK53" s="88"/>
      <c r="EL53" s="88"/>
      <c r="EM53" s="88"/>
      <c r="EN53" s="88"/>
      <c r="EO53" s="88"/>
      <c r="EP53" s="88"/>
      <c r="EQ53" s="88"/>
      <c r="ER53" s="88"/>
      <c r="ES53" s="88"/>
      <c r="ET53" s="88"/>
      <c r="EU53" s="88"/>
      <c r="EV53" s="88"/>
      <c r="EW53" s="88"/>
      <c r="EX53" s="88"/>
      <c r="EY53" s="88"/>
      <c r="EZ53" s="88"/>
      <c r="FA53" s="88"/>
      <c r="FB53" s="88"/>
      <c r="FC53" s="88"/>
      <c r="FD53" s="88"/>
      <c r="FE53" s="88"/>
      <c r="FF53" s="88"/>
      <c r="FG53" s="88"/>
      <c r="FH53" s="88"/>
      <c r="FI53" s="88"/>
      <c r="FJ53" s="88"/>
      <c r="FK53" s="88"/>
      <c r="FL53" s="88"/>
      <c r="FM53" s="88"/>
      <c r="FN53" s="88"/>
      <c r="FO53" s="88"/>
      <c r="FP53" s="88"/>
      <c r="FQ53" s="88"/>
      <c r="FR53" s="88"/>
      <c r="FS53" s="88"/>
      <c r="FT53" s="88"/>
      <c r="FU53" s="88"/>
      <c r="FV53" s="88"/>
      <c r="FW53" s="88"/>
      <c r="FX53" s="88"/>
      <c r="FY53" s="88"/>
      <c r="FZ53" s="88"/>
      <c r="GA53" s="88"/>
      <c r="GB53" s="88"/>
      <c r="GC53" s="88"/>
      <c r="GD53" s="88"/>
      <c r="GE53" s="88"/>
      <c r="GF53" s="88"/>
      <c r="GG53" s="88"/>
      <c r="GH53" s="88"/>
      <c r="GI53" s="88"/>
      <c r="GJ53" s="88"/>
      <c r="GK53" s="88"/>
      <c r="GL53" s="88"/>
      <c r="GM53" s="88"/>
      <c r="GN53" s="88"/>
      <c r="XDJ53" s="92"/>
      <c r="XDK53" s="92"/>
      <c r="XDL53" s="92"/>
      <c r="XDM53" s="92"/>
      <c r="XDN53" s="92"/>
      <c r="XDO53" s="92"/>
      <c r="XDP53" s="92"/>
      <c r="XDQ53" s="92"/>
      <c r="XDR53" s="92"/>
      <c r="XDS53" s="92"/>
      <c r="XDT53" s="92"/>
      <c r="XDU53" s="92"/>
      <c r="XDV53" s="92"/>
      <c r="XDW53" s="92"/>
      <c r="XDX53" s="92"/>
      <c r="XDY53" s="92"/>
      <c r="XDZ53" s="92"/>
      <c r="XEA53" s="92"/>
      <c r="XEB53" s="92"/>
      <c r="XEC53" s="92"/>
      <c r="XED53" s="92"/>
      <c r="XEE53" s="92"/>
      <c r="XEF53" s="92"/>
      <c r="XEG53" s="92"/>
      <c r="XEH53" s="92"/>
      <c r="XEI53" s="92"/>
      <c r="XEJ53" s="92"/>
      <c r="XEK53" s="92"/>
      <c r="XEL53" s="92"/>
      <c r="XEM53" s="92"/>
      <c r="XEN53" s="92"/>
      <c r="XEO53" s="92"/>
      <c r="XEP53" s="92"/>
      <c r="XEQ53" s="92"/>
      <c r="XER53" s="92"/>
      <c r="XES53" s="92"/>
      <c r="XET53" s="92"/>
      <c r="XEU53" s="92"/>
      <c r="XEV53" s="92"/>
      <c r="XEW53" s="92"/>
      <c r="XEX53" s="92"/>
      <c r="XEY53" s="92"/>
      <c r="XEZ53" s="92"/>
      <c r="XFA53" s="92"/>
      <c r="XFB53" s="92"/>
      <c r="XFC53" s="92"/>
      <c r="XFD53" s="92"/>
    </row>
    <row r="54" spans="1:196 16338:16384" s="30" customFormat="1" ht="22.5" customHeight="1">
      <c r="A54" s="37" t="s">
        <v>396</v>
      </c>
      <c r="B54" s="43" t="s">
        <v>397</v>
      </c>
      <c r="C54" s="38">
        <v>60150004</v>
      </c>
      <c r="D54" s="39"/>
      <c r="E54" s="38">
        <v>23058</v>
      </c>
      <c r="F54" s="38" t="s">
        <v>398</v>
      </c>
      <c r="G54" s="346" t="s">
        <v>399</v>
      </c>
      <c r="H54" s="39">
        <v>1</v>
      </c>
      <c r="I54" s="44" t="s">
        <v>283</v>
      </c>
      <c r="J54" s="39" t="s">
        <v>87</v>
      </c>
      <c r="K54" s="48"/>
      <c r="L54" s="49" t="s">
        <v>89</v>
      </c>
      <c r="M54" s="50"/>
      <c r="N54" s="51">
        <v>45057</v>
      </c>
      <c r="O54" s="51" t="s">
        <v>89</v>
      </c>
      <c r="P54" s="51">
        <v>45063</v>
      </c>
      <c r="Q54" s="51" t="s">
        <v>89</v>
      </c>
      <c r="R54" s="51">
        <v>45071</v>
      </c>
      <c r="S54" s="51" t="s">
        <v>89</v>
      </c>
      <c r="T54" s="56">
        <v>45117</v>
      </c>
      <c r="U54" s="58" t="s">
        <v>89</v>
      </c>
      <c r="V54" s="56">
        <v>45120</v>
      </c>
      <c r="W54" s="56" t="s">
        <v>89</v>
      </c>
      <c r="X54" s="56">
        <v>45122</v>
      </c>
      <c r="Y54" s="58" t="s">
        <v>89</v>
      </c>
      <c r="Z54" s="66"/>
      <c r="AA54" s="62" t="s">
        <v>369</v>
      </c>
      <c r="AB54" s="63">
        <v>45055</v>
      </c>
      <c r="AC54" s="64">
        <v>45122</v>
      </c>
      <c r="AD54" s="63">
        <v>45122</v>
      </c>
      <c r="AE54" s="49" t="str">
        <f t="shared" ca="1" si="2"/>
        <v/>
      </c>
      <c r="AF54" s="65">
        <v>45126</v>
      </c>
      <c r="AG54" s="49"/>
      <c r="AH54" s="82">
        <f>IFERROR(VLOOKUP(B54,[1]明细汇总!$C$1:$H$65536,6,FALSE),0)</f>
        <v>0.6</v>
      </c>
      <c r="AI54" s="82"/>
      <c r="AJ54" s="82"/>
      <c r="AK54" s="82" t="str">
        <f>VLOOKUP(B54,[1]明细汇总!$C$1:$P$65536,14,FALSE)</f>
        <v>30%预付，70%发货</v>
      </c>
      <c r="AL54" s="82" t="s">
        <v>89</v>
      </c>
      <c r="AM54" s="83"/>
      <c r="AN54" s="82">
        <v>0.6</v>
      </c>
      <c r="AO54" s="90">
        <f t="shared" si="5"/>
        <v>1</v>
      </c>
      <c r="AP54" s="82">
        <f t="shared" si="6"/>
        <v>0</v>
      </c>
      <c r="AQ54" s="88"/>
      <c r="AR54" s="89" t="str">
        <f t="shared" si="1"/>
        <v>\</v>
      </c>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8"/>
      <c r="BW54" s="88"/>
      <c r="BX54" s="88"/>
      <c r="BY54" s="88"/>
      <c r="BZ54" s="88"/>
      <c r="CA54" s="88"/>
      <c r="CB54" s="88"/>
      <c r="CC54" s="88"/>
      <c r="CD54" s="88"/>
      <c r="CE54" s="88"/>
      <c r="CF54" s="88"/>
      <c r="CG54" s="88"/>
      <c r="CH54" s="88"/>
      <c r="CI54" s="88"/>
      <c r="CJ54" s="88"/>
      <c r="CK54" s="88"/>
      <c r="CL54" s="88"/>
      <c r="CM54" s="88"/>
      <c r="CN54" s="88"/>
      <c r="CO54" s="88"/>
      <c r="CP54" s="88"/>
      <c r="CQ54" s="88"/>
      <c r="CR54" s="88"/>
      <c r="CS54" s="88"/>
      <c r="CT54" s="88"/>
      <c r="CU54" s="88"/>
      <c r="CV54" s="88"/>
      <c r="CW54" s="88"/>
      <c r="CX54" s="88"/>
      <c r="CY54" s="88"/>
      <c r="CZ54" s="88"/>
      <c r="DA54" s="88"/>
      <c r="DB54" s="88"/>
      <c r="DC54" s="88"/>
      <c r="DD54" s="88"/>
      <c r="DE54" s="88"/>
      <c r="DF54" s="88"/>
      <c r="DG54" s="88"/>
      <c r="DH54" s="88"/>
      <c r="DI54" s="88"/>
      <c r="DJ54" s="88"/>
      <c r="DK54" s="88"/>
      <c r="DL54" s="88"/>
      <c r="DM54" s="88"/>
      <c r="DN54" s="88"/>
      <c r="DO54" s="88"/>
      <c r="DP54" s="88"/>
      <c r="DQ54" s="88"/>
      <c r="DR54" s="88"/>
      <c r="DS54" s="88"/>
      <c r="DT54" s="88"/>
      <c r="DU54" s="88"/>
      <c r="DV54" s="88"/>
      <c r="DW54" s="88"/>
      <c r="DX54" s="88"/>
      <c r="DY54" s="88"/>
      <c r="DZ54" s="88"/>
      <c r="EA54" s="88"/>
      <c r="EB54" s="88"/>
      <c r="EC54" s="88"/>
      <c r="ED54" s="88"/>
      <c r="EE54" s="88"/>
      <c r="EF54" s="88"/>
      <c r="EG54" s="88"/>
      <c r="EH54" s="88"/>
      <c r="EI54" s="88"/>
      <c r="EJ54" s="88"/>
      <c r="EK54" s="88"/>
      <c r="EL54" s="88"/>
      <c r="EM54" s="88"/>
      <c r="EN54" s="88"/>
      <c r="EO54" s="88"/>
      <c r="EP54" s="88"/>
      <c r="EQ54" s="88"/>
      <c r="ER54" s="88"/>
      <c r="ES54" s="88"/>
      <c r="ET54" s="88"/>
      <c r="EU54" s="88"/>
      <c r="EV54" s="88"/>
      <c r="EW54" s="88"/>
      <c r="EX54" s="88"/>
      <c r="EY54" s="88"/>
      <c r="EZ54" s="88"/>
      <c r="FA54" s="88"/>
      <c r="FB54" s="88"/>
      <c r="FC54" s="88"/>
      <c r="FD54" s="88"/>
      <c r="FE54" s="88"/>
      <c r="FF54" s="88"/>
      <c r="FG54" s="88"/>
      <c r="FH54" s="88"/>
      <c r="FI54" s="88"/>
      <c r="FJ54" s="88"/>
      <c r="FK54" s="88"/>
      <c r="FL54" s="88"/>
      <c r="FM54" s="88"/>
      <c r="FN54" s="88"/>
      <c r="FO54" s="88"/>
      <c r="FP54" s="88"/>
      <c r="FQ54" s="88"/>
      <c r="FR54" s="88"/>
      <c r="FS54" s="88"/>
      <c r="FT54" s="88"/>
      <c r="FU54" s="88"/>
      <c r="FV54" s="88"/>
      <c r="FW54" s="88"/>
      <c r="FX54" s="88"/>
      <c r="FY54" s="88"/>
      <c r="FZ54" s="88"/>
      <c r="GA54" s="88"/>
      <c r="GB54" s="88"/>
      <c r="GC54" s="88"/>
      <c r="GD54" s="88"/>
      <c r="GE54" s="88"/>
      <c r="GF54" s="88"/>
      <c r="GG54" s="88"/>
      <c r="GH54" s="88"/>
      <c r="GI54" s="88"/>
      <c r="GJ54" s="88"/>
      <c r="GK54" s="88"/>
      <c r="GL54" s="88"/>
      <c r="GM54" s="88"/>
      <c r="GN54" s="88"/>
      <c r="XDJ54" s="92"/>
      <c r="XDK54" s="92"/>
      <c r="XDL54" s="92"/>
      <c r="XDM54" s="92"/>
      <c r="XDN54" s="92"/>
      <c r="XDO54" s="92"/>
      <c r="XDP54" s="92"/>
      <c r="XDQ54" s="92"/>
      <c r="XDR54" s="92"/>
      <c r="XDS54" s="92"/>
      <c r="XDT54" s="92"/>
      <c r="XDU54" s="92"/>
      <c r="XDV54" s="92"/>
      <c r="XDW54" s="92"/>
      <c r="XDX54" s="92"/>
      <c r="XDY54" s="92"/>
      <c r="XDZ54" s="92"/>
      <c r="XEA54" s="92"/>
      <c r="XEB54" s="92"/>
      <c r="XEC54" s="92"/>
      <c r="XED54" s="92"/>
      <c r="XEE54" s="92"/>
      <c r="XEF54" s="92"/>
      <c r="XEG54" s="92"/>
      <c r="XEH54" s="92"/>
      <c r="XEI54" s="92"/>
      <c r="XEJ54" s="92"/>
      <c r="XEK54" s="92"/>
      <c r="XEL54" s="92"/>
      <c r="XEM54" s="92"/>
      <c r="XEN54" s="92"/>
      <c r="XEO54" s="92"/>
      <c r="XEP54" s="92"/>
      <c r="XEQ54" s="92"/>
      <c r="XER54" s="92"/>
      <c r="XES54" s="92"/>
      <c r="XET54" s="92"/>
      <c r="XEU54" s="92"/>
      <c r="XEV54" s="92"/>
      <c r="XEW54" s="92"/>
      <c r="XEX54" s="92"/>
      <c r="XEY54" s="92"/>
      <c r="XEZ54" s="92"/>
      <c r="XFA54" s="92"/>
      <c r="XFB54" s="92"/>
      <c r="XFC54" s="92"/>
      <c r="XFD54" s="92"/>
    </row>
    <row r="55" spans="1:196 16338:16384" s="30" customFormat="1" ht="22.5" customHeight="1">
      <c r="A55" s="37" t="s">
        <v>400</v>
      </c>
      <c r="B55" s="43" t="s">
        <v>401</v>
      </c>
      <c r="C55" s="43" t="s">
        <v>402</v>
      </c>
      <c r="D55" s="44"/>
      <c r="E55" s="38">
        <v>23060</v>
      </c>
      <c r="F55" s="38" t="s">
        <v>378</v>
      </c>
      <c r="G55" s="346" t="s">
        <v>403</v>
      </c>
      <c r="H55" s="39">
        <v>1</v>
      </c>
      <c r="I55" s="44" t="s">
        <v>404</v>
      </c>
      <c r="J55" s="39" t="s">
        <v>87</v>
      </c>
      <c r="K55" s="48"/>
      <c r="L55" s="49" t="s">
        <v>89</v>
      </c>
      <c r="M55" s="50"/>
      <c r="N55" s="51">
        <v>45063</v>
      </c>
      <c r="O55" s="51" t="s">
        <v>89</v>
      </c>
      <c r="P55" s="51">
        <v>45069</v>
      </c>
      <c r="Q55" s="51" t="s">
        <v>89</v>
      </c>
      <c r="R55" s="51">
        <v>45076</v>
      </c>
      <c r="S55" s="50" t="s">
        <v>89</v>
      </c>
      <c r="T55" s="51">
        <v>45088</v>
      </c>
      <c r="U55" s="51" t="s">
        <v>89</v>
      </c>
      <c r="V55" s="51">
        <v>45090</v>
      </c>
      <c r="W55" s="51" t="s">
        <v>89</v>
      </c>
      <c r="X55" s="51">
        <v>45092</v>
      </c>
      <c r="Y55" s="49" t="s">
        <v>89</v>
      </c>
      <c r="Z55" s="66"/>
      <c r="AA55" s="62" t="s">
        <v>405</v>
      </c>
      <c r="AB55" s="63"/>
      <c r="AC55" s="64">
        <v>45092</v>
      </c>
      <c r="AD55" s="63">
        <v>45092</v>
      </c>
      <c r="AE55" s="49" t="str">
        <f t="shared" ca="1" si="2"/>
        <v/>
      </c>
      <c r="AF55" s="65">
        <v>45086</v>
      </c>
      <c r="AG55" s="49"/>
      <c r="AH55" s="82">
        <f>IFERROR(VLOOKUP(B55,[1]明细汇总!$C$1:$H$65536,6,FALSE),0)</f>
        <v>1.2</v>
      </c>
      <c r="AI55" s="82"/>
      <c r="AJ55" s="82"/>
      <c r="AK55" s="82" t="str">
        <f>VLOOKUP(B55,[1]明细汇总!$C$1:$P$65536,14,FALSE)</f>
        <v>100%发货</v>
      </c>
      <c r="AL55" s="82" t="s">
        <v>89</v>
      </c>
      <c r="AM55" s="83"/>
      <c r="AN55" s="82">
        <v>1.2</v>
      </c>
      <c r="AO55" s="90">
        <f t="shared" si="5"/>
        <v>1</v>
      </c>
      <c r="AP55" s="82">
        <f t="shared" si="6"/>
        <v>0</v>
      </c>
      <c r="AQ55" s="88"/>
      <c r="AR55" s="89" t="str">
        <f t="shared" si="1"/>
        <v>是</v>
      </c>
      <c r="AS55" s="88"/>
      <c r="AT55" s="88"/>
      <c r="AU55" s="88"/>
      <c r="AV55" s="88"/>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c r="BU55" s="88"/>
      <c r="BV55" s="88"/>
      <c r="BW55" s="88"/>
      <c r="BX55" s="88"/>
      <c r="BY55" s="88"/>
      <c r="BZ55" s="88"/>
      <c r="CA55" s="88"/>
      <c r="CB55" s="88"/>
      <c r="CC55" s="88"/>
      <c r="CD55" s="88"/>
      <c r="CE55" s="88"/>
      <c r="CF55" s="88"/>
      <c r="CG55" s="88"/>
      <c r="CH55" s="88"/>
      <c r="CI55" s="88"/>
      <c r="CJ55" s="88"/>
      <c r="CK55" s="88"/>
      <c r="CL55" s="88"/>
      <c r="CM55" s="88"/>
      <c r="CN55" s="88"/>
      <c r="CO55" s="88"/>
      <c r="CP55" s="88"/>
      <c r="CQ55" s="88"/>
      <c r="CR55" s="88"/>
      <c r="CS55" s="88"/>
      <c r="CT55" s="88"/>
      <c r="CU55" s="88"/>
      <c r="CV55" s="88"/>
      <c r="CW55" s="88"/>
      <c r="CX55" s="88"/>
      <c r="CY55" s="88"/>
      <c r="CZ55" s="88"/>
      <c r="DA55" s="88"/>
      <c r="DB55" s="88"/>
      <c r="DC55" s="88"/>
      <c r="DD55" s="88"/>
      <c r="DE55" s="88"/>
      <c r="DF55" s="88"/>
      <c r="DG55" s="88"/>
      <c r="DH55" s="88"/>
      <c r="DI55" s="88"/>
      <c r="DJ55" s="88"/>
      <c r="DK55" s="88"/>
      <c r="DL55" s="88"/>
      <c r="DM55" s="88"/>
      <c r="DN55" s="88"/>
      <c r="DO55" s="88"/>
      <c r="DP55" s="88"/>
      <c r="DQ55" s="88"/>
      <c r="DR55" s="88"/>
      <c r="DS55" s="88"/>
      <c r="DT55" s="88"/>
      <c r="DU55" s="88"/>
      <c r="DV55" s="88"/>
      <c r="DW55" s="88"/>
      <c r="DX55" s="88"/>
      <c r="DY55" s="88"/>
      <c r="DZ55" s="88"/>
      <c r="EA55" s="88"/>
      <c r="EB55" s="88"/>
      <c r="EC55" s="88"/>
      <c r="ED55" s="88"/>
      <c r="EE55" s="88"/>
      <c r="EF55" s="88"/>
      <c r="EG55" s="88"/>
      <c r="EH55" s="88"/>
      <c r="EI55" s="88"/>
      <c r="EJ55" s="88"/>
      <c r="EK55" s="88"/>
      <c r="EL55" s="88"/>
      <c r="EM55" s="88"/>
      <c r="EN55" s="88"/>
      <c r="EO55" s="88"/>
      <c r="EP55" s="88"/>
      <c r="EQ55" s="88"/>
      <c r="ER55" s="88"/>
      <c r="ES55" s="88"/>
      <c r="ET55" s="88"/>
      <c r="EU55" s="88"/>
      <c r="EV55" s="88"/>
      <c r="EW55" s="88"/>
      <c r="EX55" s="88"/>
      <c r="EY55" s="88"/>
      <c r="EZ55" s="88"/>
      <c r="FA55" s="88"/>
      <c r="FB55" s="88"/>
      <c r="FC55" s="88"/>
      <c r="FD55" s="88"/>
      <c r="FE55" s="88"/>
      <c r="FF55" s="88"/>
      <c r="FG55" s="88"/>
      <c r="FH55" s="88"/>
      <c r="FI55" s="88"/>
      <c r="FJ55" s="88"/>
      <c r="FK55" s="88"/>
      <c r="FL55" s="88"/>
      <c r="FM55" s="88"/>
      <c r="FN55" s="88"/>
      <c r="FO55" s="88"/>
      <c r="FP55" s="88"/>
      <c r="FQ55" s="88"/>
      <c r="FR55" s="88"/>
      <c r="FS55" s="88"/>
      <c r="FT55" s="88"/>
      <c r="FU55" s="88"/>
      <c r="FV55" s="88"/>
      <c r="FW55" s="88"/>
      <c r="FX55" s="88"/>
      <c r="FY55" s="88"/>
      <c r="FZ55" s="88"/>
      <c r="GA55" s="88"/>
      <c r="GB55" s="88"/>
      <c r="GC55" s="88"/>
      <c r="GD55" s="88"/>
      <c r="GE55" s="88"/>
      <c r="GF55" s="88"/>
      <c r="GG55" s="88"/>
      <c r="GH55" s="88"/>
      <c r="GI55" s="88"/>
      <c r="GJ55" s="88"/>
      <c r="GK55" s="88"/>
      <c r="GL55" s="88"/>
      <c r="GM55" s="88"/>
      <c r="GN55" s="88"/>
      <c r="XDJ55" s="92"/>
      <c r="XDK55" s="92"/>
      <c r="XDL55" s="92"/>
      <c r="XDM55" s="92"/>
      <c r="XDN55" s="92"/>
      <c r="XDO55" s="92"/>
      <c r="XDP55" s="92"/>
      <c r="XDQ55" s="92"/>
      <c r="XDR55" s="92"/>
      <c r="XDS55" s="92"/>
      <c r="XDT55" s="92"/>
      <c r="XDU55" s="92"/>
      <c r="XDV55" s="92"/>
      <c r="XDW55" s="92"/>
      <c r="XDX55" s="92"/>
      <c r="XDY55" s="92"/>
      <c r="XDZ55" s="92"/>
      <c r="XEA55" s="92"/>
      <c r="XEB55" s="92"/>
      <c r="XEC55" s="92"/>
      <c r="XED55" s="92"/>
      <c r="XEE55" s="92"/>
      <c r="XEF55" s="92"/>
      <c r="XEG55" s="92"/>
      <c r="XEH55" s="92"/>
      <c r="XEI55" s="92"/>
      <c r="XEJ55" s="92"/>
      <c r="XEK55" s="92"/>
      <c r="XEL55" s="92"/>
      <c r="XEM55" s="92"/>
      <c r="XEN55" s="92"/>
      <c r="XEO55" s="92"/>
      <c r="XEP55" s="92"/>
      <c r="XEQ55" s="92"/>
      <c r="XER55" s="92"/>
      <c r="XES55" s="92"/>
      <c r="XET55" s="92"/>
      <c r="XEU55" s="92"/>
      <c r="XEV55" s="92"/>
      <c r="XEW55" s="92"/>
      <c r="XEX55" s="92"/>
      <c r="XEY55" s="92"/>
      <c r="XEZ55" s="92"/>
      <c r="XFA55" s="92"/>
      <c r="XFB55" s="92"/>
      <c r="XFC55" s="92"/>
      <c r="XFD55" s="92"/>
    </row>
    <row r="56" spans="1:196 16338:16384" s="30" customFormat="1" ht="22.5" customHeight="1">
      <c r="A56" s="37" t="s">
        <v>406</v>
      </c>
      <c r="B56" s="43" t="s">
        <v>407</v>
      </c>
      <c r="C56" s="38">
        <v>12880123</v>
      </c>
      <c r="D56" s="39"/>
      <c r="E56" s="38">
        <v>23065</v>
      </c>
      <c r="F56" s="38" t="s">
        <v>408</v>
      </c>
      <c r="G56" s="346" t="s">
        <v>409</v>
      </c>
      <c r="H56" s="39">
        <v>1</v>
      </c>
      <c r="I56" s="44" t="s">
        <v>404</v>
      </c>
      <c r="J56" s="39" t="s">
        <v>87</v>
      </c>
      <c r="K56" s="48"/>
      <c r="L56" s="49" t="s">
        <v>89</v>
      </c>
      <c r="M56" s="50"/>
      <c r="N56" s="51">
        <v>45075</v>
      </c>
      <c r="O56" s="50" t="s">
        <v>89</v>
      </c>
      <c r="P56" s="51">
        <v>45079</v>
      </c>
      <c r="Q56" s="50" t="s">
        <v>89</v>
      </c>
      <c r="R56" s="51">
        <v>45092</v>
      </c>
      <c r="S56" s="50" t="s">
        <v>89</v>
      </c>
      <c r="T56" s="51">
        <v>45174</v>
      </c>
      <c r="U56" s="50" t="s">
        <v>89</v>
      </c>
      <c r="V56" s="51">
        <v>45179</v>
      </c>
      <c r="W56" s="51" t="s">
        <v>89</v>
      </c>
      <c r="X56" s="51">
        <v>45184</v>
      </c>
      <c r="Y56" s="49" t="s">
        <v>89</v>
      </c>
      <c r="Z56" s="66"/>
      <c r="AA56" s="62" t="s">
        <v>410</v>
      </c>
      <c r="AB56" s="63">
        <v>45070</v>
      </c>
      <c r="AC56" s="64">
        <v>45184</v>
      </c>
      <c r="AD56" s="63">
        <v>45184</v>
      </c>
      <c r="AE56" s="49" t="str">
        <f t="shared" ca="1" si="2"/>
        <v/>
      </c>
      <c r="AF56" s="65">
        <v>45132</v>
      </c>
      <c r="AG56" s="49"/>
      <c r="AH56" s="82">
        <f>IFERROR(VLOOKUP(B56,[1]明细汇总!$C$1:$H$65536,6,FALSE),0)</f>
        <v>2.6</v>
      </c>
      <c r="AI56" s="82"/>
      <c r="AJ56" s="82"/>
      <c r="AK56" s="82" t="str">
        <f>VLOOKUP(B56,[1]明细汇总!$C$1:$P$65536,14,FALSE)</f>
        <v>100%发货</v>
      </c>
      <c r="AL56" s="82" t="s">
        <v>89</v>
      </c>
      <c r="AM56" s="83"/>
      <c r="AN56" s="82">
        <v>2.6</v>
      </c>
      <c r="AO56" s="90">
        <f t="shared" si="5"/>
        <v>1</v>
      </c>
      <c r="AP56" s="82">
        <f t="shared" si="6"/>
        <v>0</v>
      </c>
      <c r="AQ56" s="88"/>
      <c r="AR56" s="89" t="str">
        <f t="shared" si="1"/>
        <v>是</v>
      </c>
      <c r="AS56" s="88"/>
      <c r="AT56" s="88"/>
      <c r="AU56" s="88"/>
      <c r="AV56" s="88"/>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c r="BU56" s="88"/>
      <c r="BV56" s="88"/>
      <c r="BW56" s="88"/>
      <c r="BX56" s="88"/>
      <c r="BY56" s="88"/>
      <c r="BZ56" s="88"/>
      <c r="CA56" s="88"/>
      <c r="CB56" s="88"/>
      <c r="CC56" s="88"/>
      <c r="CD56" s="88"/>
      <c r="CE56" s="88"/>
      <c r="CF56" s="88"/>
      <c r="CG56" s="88"/>
      <c r="CH56" s="88"/>
      <c r="CI56" s="88"/>
      <c r="CJ56" s="88"/>
      <c r="CK56" s="88"/>
      <c r="CL56" s="88"/>
      <c r="CM56" s="88"/>
      <c r="CN56" s="88"/>
      <c r="CO56" s="88"/>
      <c r="CP56" s="88"/>
      <c r="CQ56" s="88"/>
      <c r="CR56" s="88"/>
      <c r="CS56" s="88"/>
      <c r="CT56" s="88"/>
      <c r="CU56" s="88"/>
      <c r="CV56" s="88"/>
      <c r="CW56" s="88"/>
      <c r="CX56" s="88"/>
      <c r="CY56" s="88"/>
      <c r="CZ56" s="88"/>
      <c r="DA56" s="88"/>
      <c r="DB56" s="88"/>
      <c r="DC56" s="88"/>
      <c r="DD56" s="88"/>
      <c r="DE56" s="88"/>
      <c r="DF56" s="88"/>
      <c r="DG56" s="88"/>
      <c r="DH56" s="88"/>
      <c r="DI56" s="88"/>
      <c r="DJ56" s="88"/>
      <c r="DK56" s="88"/>
      <c r="DL56" s="88"/>
      <c r="DM56" s="88"/>
      <c r="DN56" s="88"/>
      <c r="DO56" s="88"/>
      <c r="DP56" s="88"/>
      <c r="DQ56" s="88"/>
      <c r="DR56" s="88"/>
      <c r="DS56" s="88"/>
      <c r="DT56" s="88"/>
      <c r="DU56" s="88"/>
      <c r="DV56" s="88"/>
      <c r="DW56" s="88"/>
      <c r="DX56" s="88"/>
      <c r="DY56" s="88"/>
      <c r="DZ56" s="88"/>
      <c r="EA56" s="88"/>
      <c r="EB56" s="88"/>
      <c r="EC56" s="88"/>
      <c r="ED56" s="88"/>
      <c r="EE56" s="88"/>
      <c r="EF56" s="88"/>
      <c r="EG56" s="88"/>
      <c r="EH56" s="88"/>
      <c r="EI56" s="88"/>
      <c r="EJ56" s="88"/>
      <c r="EK56" s="88"/>
      <c r="EL56" s="88"/>
      <c r="EM56" s="88"/>
      <c r="EN56" s="88"/>
      <c r="EO56" s="88"/>
      <c r="EP56" s="88"/>
      <c r="EQ56" s="88"/>
      <c r="ER56" s="88"/>
      <c r="ES56" s="88"/>
      <c r="ET56" s="88"/>
      <c r="EU56" s="88"/>
      <c r="EV56" s="88"/>
      <c r="EW56" s="88"/>
      <c r="EX56" s="88"/>
      <c r="EY56" s="88"/>
      <c r="EZ56" s="88"/>
      <c r="FA56" s="88"/>
      <c r="FB56" s="88"/>
      <c r="FC56" s="88"/>
      <c r="FD56" s="88"/>
      <c r="FE56" s="88"/>
      <c r="FF56" s="88"/>
      <c r="FG56" s="88"/>
      <c r="FH56" s="88"/>
      <c r="FI56" s="88"/>
      <c r="FJ56" s="88"/>
      <c r="FK56" s="88"/>
      <c r="FL56" s="88"/>
      <c r="FM56" s="88"/>
      <c r="FN56" s="88"/>
      <c r="FO56" s="88"/>
      <c r="FP56" s="88"/>
      <c r="FQ56" s="88"/>
      <c r="FR56" s="88"/>
      <c r="FS56" s="88"/>
      <c r="FT56" s="88"/>
      <c r="FU56" s="88"/>
      <c r="FV56" s="88"/>
      <c r="FW56" s="88"/>
      <c r="FX56" s="88"/>
      <c r="FY56" s="88"/>
      <c r="FZ56" s="88"/>
      <c r="GA56" s="88"/>
      <c r="GB56" s="88"/>
      <c r="GC56" s="88"/>
      <c r="GD56" s="88"/>
      <c r="GE56" s="88"/>
      <c r="GF56" s="88"/>
      <c r="GG56" s="88"/>
      <c r="GH56" s="88"/>
      <c r="GI56" s="88"/>
      <c r="GJ56" s="88"/>
      <c r="GK56" s="88"/>
      <c r="GL56" s="88"/>
      <c r="GM56" s="88"/>
      <c r="GN56" s="88"/>
      <c r="XDJ56" s="92"/>
      <c r="XDK56" s="92"/>
      <c r="XDL56" s="92"/>
      <c r="XDM56" s="92"/>
      <c r="XDN56" s="92"/>
      <c r="XDO56" s="92"/>
      <c r="XDP56" s="92"/>
      <c r="XDQ56" s="92"/>
      <c r="XDR56" s="92"/>
      <c r="XDS56" s="92"/>
      <c r="XDT56" s="92"/>
      <c r="XDU56" s="92"/>
      <c r="XDV56" s="92"/>
      <c r="XDW56" s="92"/>
      <c r="XDX56" s="92"/>
      <c r="XDY56" s="92"/>
      <c r="XDZ56" s="92"/>
      <c r="XEA56" s="92"/>
      <c r="XEB56" s="92"/>
      <c r="XEC56" s="92"/>
      <c r="XED56" s="92"/>
      <c r="XEE56" s="92"/>
      <c r="XEF56" s="92"/>
      <c r="XEG56" s="92"/>
      <c r="XEH56" s="92"/>
      <c r="XEI56" s="92"/>
      <c r="XEJ56" s="92"/>
      <c r="XEK56" s="92"/>
      <c r="XEL56" s="92"/>
      <c r="XEM56" s="92"/>
      <c r="XEN56" s="92"/>
      <c r="XEO56" s="92"/>
      <c r="XEP56" s="92"/>
      <c r="XEQ56" s="92"/>
      <c r="XER56" s="92"/>
      <c r="XES56" s="92"/>
      <c r="XET56" s="92"/>
      <c r="XEU56" s="92"/>
      <c r="XEV56" s="92"/>
      <c r="XEW56" s="92"/>
      <c r="XEX56" s="92"/>
      <c r="XEY56" s="92"/>
      <c r="XEZ56" s="92"/>
      <c r="XFA56" s="92"/>
      <c r="XFB56" s="92"/>
      <c r="XFC56" s="92"/>
      <c r="XFD56" s="92"/>
    </row>
    <row r="57" spans="1:196 16338:16384" s="30" customFormat="1" ht="22.5" customHeight="1">
      <c r="A57" s="37" t="s">
        <v>411</v>
      </c>
      <c r="B57" s="38" t="s">
        <v>412</v>
      </c>
      <c r="C57" s="38">
        <v>40590015</v>
      </c>
      <c r="D57" s="39"/>
      <c r="E57" s="38">
        <v>23064</v>
      </c>
      <c r="F57" s="38" t="s">
        <v>413</v>
      </c>
      <c r="G57" s="38" t="s">
        <v>414</v>
      </c>
      <c r="H57" s="39" t="s">
        <v>85</v>
      </c>
      <c r="I57" s="39" t="s">
        <v>283</v>
      </c>
      <c r="J57" s="39" t="s">
        <v>87</v>
      </c>
      <c r="K57" s="48"/>
      <c r="L57" s="49" t="s">
        <v>89</v>
      </c>
      <c r="M57" s="50"/>
      <c r="N57" s="51">
        <v>45083</v>
      </c>
      <c r="O57" s="50" t="s">
        <v>89</v>
      </c>
      <c r="P57" s="51">
        <v>45089</v>
      </c>
      <c r="Q57" s="50" t="s">
        <v>89</v>
      </c>
      <c r="R57" s="51">
        <v>45097</v>
      </c>
      <c r="S57" s="50" t="s">
        <v>89</v>
      </c>
      <c r="T57" s="51">
        <v>45168</v>
      </c>
      <c r="U57" s="50" t="s">
        <v>89</v>
      </c>
      <c r="V57" s="51">
        <v>45174</v>
      </c>
      <c r="W57" s="51" t="s">
        <v>89</v>
      </c>
      <c r="X57" s="51">
        <v>45179</v>
      </c>
      <c r="Y57" s="49" t="s">
        <v>89</v>
      </c>
      <c r="Z57" s="66"/>
      <c r="AA57" s="71" t="s">
        <v>415</v>
      </c>
      <c r="AB57" s="63">
        <v>45091</v>
      </c>
      <c r="AC57" s="51">
        <v>45179</v>
      </c>
      <c r="AD57" s="63">
        <v>45179</v>
      </c>
      <c r="AE57" s="49" t="str">
        <f t="shared" ca="1" si="2"/>
        <v/>
      </c>
      <c r="AF57" s="65">
        <v>45142</v>
      </c>
      <c r="AG57" s="49"/>
      <c r="AH57" s="82">
        <v>7.7</v>
      </c>
      <c r="AI57" s="82"/>
      <c r="AJ57" s="82"/>
      <c r="AK57" s="82" t="s">
        <v>236</v>
      </c>
      <c r="AL57" s="82" t="s">
        <v>89</v>
      </c>
      <c r="AM57" s="83"/>
      <c r="AN57" s="82">
        <v>7.7</v>
      </c>
      <c r="AO57" s="90">
        <f t="shared" si="5"/>
        <v>1</v>
      </c>
      <c r="AP57" s="82">
        <f t="shared" si="6"/>
        <v>0</v>
      </c>
      <c r="AQ57" s="88"/>
      <c r="AR57" s="89" t="str">
        <f t="shared" si="1"/>
        <v>是</v>
      </c>
      <c r="AS57" s="88"/>
      <c r="AT57" s="88"/>
      <c r="AU57" s="88"/>
      <c r="AV57" s="88"/>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c r="BU57" s="88"/>
      <c r="BV57" s="88"/>
      <c r="BW57" s="88"/>
      <c r="BX57" s="88"/>
      <c r="BY57" s="88"/>
      <c r="BZ57" s="88"/>
      <c r="CA57" s="88"/>
      <c r="CB57" s="88"/>
      <c r="CC57" s="88"/>
      <c r="CD57" s="88"/>
      <c r="CE57" s="88"/>
      <c r="CF57" s="88"/>
      <c r="CG57" s="88"/>
      <c r="CH57" s="88"/>
      <c r="CI57" s="88"/>
      <c r="CJ57" s="88"/>
      <c r="CK57" s="88"/>
      <c r="CL57" s="88"/>
      <c r="CM57" s="88"/>
      <c r="CN57" s="88"/>
      <c r="CO57" s="88"/>
      <c r="CP57" s="88"/>
      <c r="CQ57" s="88"/>
      <c r="CR57" s="88"/>
      <c r="CS57" s="88"/>
      <c r="CT57" s="88"/>
      <c r="CU57" s="88"/>
      <c r="CV57" s="88"/>
      <c r="CW57" s="88"/>
      <c r="CX57" s="88"/>
      <c r="CY57" s="88"/>
      <c r="CZ57" s="88"/>
      <c r="DA57" s="88"/>
      <c r="DB57" s="88"/>
      <c r="DC57" s="88"/>
      <c r="DD57" s="88"/>
      <c r="DE57" s="88"/>
      <c r="DF57" s="88"/>
      <c r="DG57" s="88"/>
      <c r="DH57" s="88"/>
      <c r="DI57" s="88"/>
      <c r="DJ57" s="88"/>
      <c r="DK57" s="88"/>
      <c r="DL57" s="88"/>
      <c r="DM57" s="88"/>
      <c r="DN57" s="88"/>
      <c r="DO57" s="88"/>
      <c r="DP57" s="88"/>
      <c r="DQ57" s="88"/>
      <c r="DR57" s="88"/>
      <c r="DS57" s="88"/>
      <c r="DT57" s="88"/>
      <c r="DU57" s="88"/>
      <c r="DV57" s="88"/>
      <c r="DW57" s="88"/>
      <c r="DX57" s="88"/>
      <c r="DY57" s="88"/>
      <c r="DZ57" s="88"/>
      <c r="EA57" s="88"/>
      <c r="EB57" s="88"/>
      <c r="EC57" s="88"/>
      <c r="ED57" s="88"/>
      <c r="EE57" s="88"/>
      <c r="EF57" s="88"/>
      <c r="EG57" s="88"/>
      <c r="EH57" s="88"/>
      <c r="EI57" s="88"/>
      <c r="EJ57" s="88"/>
      <c r="EK57" s="88"/>
      <c r="EL57" s="88"/>
      <c r="EM57" s="88"/>
      <c r="EN57" s="88"/>
      <c r="EO57" s="88"/>
      <c r="EP57" s="88"/>
      <c r="EQ57" s="88"/>
      <c r="ER57" s="88"/>
      <c r="ES57" s="88"/>
      <c r="ET57" s="88"/>
      <c r="EU57" s="88"/>
      <c r="EV57" s="88"/>
      <c r="EW57" s="88"/>
      <c r="EX57" s="88"/>
      <c r="EY57" s="88"/>
      <c r="EZ57" s="88"/>
      <c r="FA57" s="88"/>
      <c r="FB57" s="88"/>
      <c r="FC57" s="88"/>
      <c r="FD57" s="88"/>
      <c r="FE57" s="88"/>
      <c r="FF57" s="88"/>
      <c r="FG57" s="88"/>
      <c r="FH57" s="88"/>
      <c r="FI57" s="88"/>
      <c r="FJ57" s="88"/>
      <c r="FK57" s="88"/>
      <c r="FL57" s="88"/>
      <c r="FM57" s="88"/>
      <c r="FN57" s="88"/>
      <c r="FO57" s="88"/>
      <c r="FP57" s="88"/>
      <c r="FQ57" s="88"/>
      <c r="FR57" s="88"/>
      <c r="FS57" s="88"/>
      <c r="FT57" s="88"/>
      <c r="FU57" s="88"/>
      <c r="FV57" s="88"/>
      <c r="FW57" s="88"/>
      <c r="FX57" s="88"/>
      <c r="FY57" s="88"/>
      <c r="FZ57" s="88"/>
      <c r="GA57" s="88"/>
      <c r="GB57" s="88"/>
      <c r="GC57" s="88"/>
      <c r="GD57" s="88"/>
      <c r="GE57" s="88"/>
      <c r="GF57" s="88"/>
      <c r="GG57" s="88"/>
      <c r="GH57" s="88"/>
      <c r="GI57" s="88"/>
      <c r="GJ57" s="88"/>
      <c r="GK57" s="88"/>
      <c r="GL57" s="88"/>
      <c r="GM57" s="88"/>
      <c r="GN57" s="88"/>
      <c r="XDJ57" s="92"/>
      <c r="XDK57" s="92"/>
      <c r="XDL57" s="92"/>
      <c r="XDM57" s="92"/>
      <c r="XDN57" s="92"/>
      <c r="XDO57" s="92"/>
      <c r="XDP57" s="92"/>
      <c r="XDQ57" s="92"/>
      <c r="XDR57" s="92"/>
      <c r="XDS57" s="92"/>
      <c r="XDT57" s="92"/>
      <c r="XDU57" s="92"/>
      <c r="XDV57" s="92"/>
      <c r="XDW57" s="92"/>
      <c r="XDX57" s="92"/>
      <c r="XDY57" s="92"/>
      <c r="XDZ57" s="92"/>
      <c r="XEA57" s="92"/>
      <c r="XEB57" s="92"/>
      <c r="XEC57" s="92"/>
      <c r="XED57" s="92"/>
      <c r="XEE57" s="92"/>
      <c r="XEF57" s="92"/>
      <c r="XEG57" s="92"/>
      <c r="XEH57" s="92"/>
      <c r="XEI57" s="92"/>
      <c r="XEJ57" s="92"/>
      <c r="XEK57" s="92"/>
      <c r="XEL57" s="92"/>
      <c r="XEM57" s="92"/>
      <c r="XEN57" s="92"/>
      <c r="XEO57" s="92"/>
      <c r="XEP57" s="92"/>
      <c r="XEQ57" s="92"/>
      <c r="XER57" s="92"/>
      <c r="XES57" s="92"/>
      <c r="XET57" s="92"/>
      <c r="XEU57" s="92"/>
      <c r="XEV57" s="92"/>
      <c r="XEW57" s="92"/>
      <c r="XEX57" s="92"/>
      <c r="XEY57" s="92"/>
      <c r="XEZ57" s="92"/>
      <c r="XFA57" s="92"/>
      <c r="XFB57" s="92"/>
      <c r="XFC57" s="92"/>
      <c r="XFD57" s="92"/>
    </row>
    <row r="58" spans="1:196 16338:16384" s="30" customFormat="1" ht="22.5" customHeight="1">
      <c r="A58" s="37" t="s">
        <v>416</v>
      </c>
      <c r="B58" s="38" t="s">
        <v>417</v>
      </c>
      <c r="C58" s="38" t="s">
        <v>418</v>
      </c>
      <c r="D58" s="39"/>
      <c r="E58" s="38">
        <v>23038</v>
      </c>
      <c r="F58" s="37" t="s">
        <v>419</v>
      </c>
      <c r="G58" s="38" t="s">
        <v>420</v>
      </c>
      <c r="H58" s="39">
        <v>2</v>
      </c>
      <c r="I58" s="39" t="s">
        <v>234</v>
      </c>
      <c r="J58" s="39" t="s">
        <v>87</v>
      </c>
      <c r="K58" s="48"/>
      <c r="L58" s="49" t="s">
        <v>89</v>
      </c>
      <c r="M58" s="50"/>
      <c r="N58" s="51">
        <v>45033</v>
      </c>
      <c r="O58" s="51" t="s">
        <v>89</v>
      </c>
      <c r="P58" s="51">
        <v>45037</v>
      </c>
      <c r="Q58" s="51" t="s">
        <v>89</v>
      </c>
      <c r="R58" s="51">
        <v>45044</v>
      </c>
      <c r="S58" s="51" t="s">
        <v>89</v>
      </c>
      <c r="T58" s="51">
        <v>45104</v>
      </c>
      <c r="U58" s="51" t="s">
        <v>89</v>
      </c>
      <c r="V58" s="51"/>
      <c r="W58" s="51" t="s">
        <v>89</v>
      </c>
      <c r="X58" s="51">
        <v>45106</v>
      </c>
      <c r="Y58" s="49" t="s">
        <v>89</v>
      </c>
      <c r="Z58" s="66"/>
      <c r="AA58" s="79" t="s">
        <v>421</v>
      </c>
      <c r="AB58" s="63">
        <v>45033</v>
      </c>
      <c r="AC58" s="51">
        <v>45106</v>
      </c>
      <c r="AD58" s="51">
        <v>45106</v>
      </c>
      <c r="AE58" s="49" t="str">
        <f t="shared" ca="1" si="2"/>
        <v/>
      </c>
      <c r="AF58" s="65">
        <v>45102</v>
      </c>
      <c r="AG58" s="49"/>
      <c r="AH58" s="82">
        <f>IFERROR(VLOOKUP(B58,[1]明细汇总!$C$1:$H$65536,6,FALSE),0)</f>
        <v>8.3999679999999994</v>
      </c>
      <c r="AI58" s="82"/>
      <c r="AJ58" s="82"/>
      <c r="AK58" s="82" t="str">
        <f>VLOOKUP(B58,[1]明细汇总!$C$1:$P$65536,14,FALSE)</f>
        <v>100%到货</v>
      </c>
      <c r="AL58" s="82" t="s">
        <v>89</v>
      </c>
      <c r="AM58" s="83"/>
      <c r="AN58" s="82">
        <v>8.3999679999999994</v>
      </c>
      <c r="AO58" s="90">
        <f t="shared" si="5"/>
        <v>1</v>
      </c>
      <c r="AP58" s="82">
        <f t="shared" si="6"/>
        <v>0</v>
      </c>
      <c r="AQ58" s="88"/>
      <c r="AR58" s="89" t="str">
        <f t="shared" si="1"/>
        <v>是</v>
      </c>
      <c r="AS58" s="88"/>
      <c r="AT58" s="88"/>
      <c r="AU58" s="88"/>
      <c r="AV58" s="88"/>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c r="BU58" s="88"/>
      <c r="BV58" s="88"/>
      <c r="BW58" s="88"/>
      <c r="BX58" s="88"/>
      <c r="BY58" s="88"/>
      <c r="BZ58" s="88"/>
      <c r="CA58" s="88"/>
      <c r="CB58" s="88"/>
      <c r="CC58" s="88"/>
      <c r="CD58" s="88"/>
      <c r="CE58" s="88"/>
      <c r="CF58" s="88"/>
      <c r="CG58" s="88"/>
      <c r="CH58" s="88"/>
      <c r="CI58" s="88"/>
      <c r="CJ58" s="88"/>
      <c r="CK58" s="88"/>
      <c r="CL58" s="88"/>
      <c r="CM58" s="88"/>
      <c r="CN58" s="88"/>
      <c r="CO58" s="88"/>
      <c r="CP58" s="88"/>
      <c r="CQ58" s="88"/>
      <c r="CR58" s="88"/>
      <c r="CS58" s="88"/>
      <c r="CT58" s="88"/>
      <c r="CU58" s="88"/>
      <c r="CV58" s="88"/>
      <c r="CW58" s="88"/>
      <c r="CX58" s="88"/>
      <c r="CY58" s="88"/>
      <c r="CZ58" s="88"/>
      <c r="DA58" s="88"/>
      <c r="DB58" s="88"/>
      <c r="DC58" s="88"/>
      <c r="DD58" s="88"/>
      <c r="DE58" s="88"/>
      <c r="DF58" s="88"/>
      <c r="DG58" s="88"/>
      <c r="DH58" s="88"/>
      <c r="DI58" s="88"/>
      <c r="DJ58" s="88"/>
      <c r="DK58" s="88"/>
      <c r="DL58" s="88"/>
      <c r="DM58" s="88"/>
      <c r="DN58" s="88"/>
      <c r="DO58" s="88"/>
      <c r="DP58" s="88"/>
      <c r="DQ58" s="88"/>
      <c r="DR58" s="88"/>
      <c r="DS58" s="88"/>
      <c r="DT58" s="88"/>
      <c r="DU58" s="88"/>
      <c r="DV58" s="88"/>
      <c r="DW58" s="88"/>
      <c r="DX58" s="88"/>
      <c r="DY58" s="88"/>
      <c r="DZ58" s="88"/>
      <c r="EA58" s="88"/>
      <c r="EB58" s="88"/>
      <c r="EC58" s="88"/>
      <c r="ED58" s="88"/>
      <c r="EE58" s="88"/>
      <c r="EF58" s="88"/>
      <c r="EG58" s="88"/>
      <c r="EH58" s="88"/>
      <c r="EI58" s="88"/>
      <c r="EJ58" s="88"/>
      <c r="EK58" s="88"/>
      <c r="EL58" s="88"/>
      <c r="EM58" s="88"/>
      <c r="EN58" s="88"/>
      <c r="EO58" s="88"/>
      <c r="EP58" s="88"/>
      <c r="EQ58" s="88"/>
      <c r="ER58" s="88"/>
      <c r="ES58" s="88"/>
      <c r="ET58" s="88"/>
      <c r="EU58" s="88"/>
      <c r="EV58" s="88"/>
      <c r="EW58" s="88"/>
      <c r="EX58" s="88"/>
      <c r="EY58" s="88"/>
      <c r="EZ58" s="88"/>
      <c r="FA58" s="88"/>
      <c r="FB58" s="88"/>
      <c r="FC58" s="88"/>
      <c r="FD58" s="88"/>
      <c r="FE58" s="88"/>
      <c r="FF58" s="88"/>
      <c r="FG58" s="88"/>
      <c r="FH58" s="88"/>
      <c r="FI58" s="88"/>
      <c r="FJ58" s="88"/>
      <c r="FK58" s="88"/>
      <c r="FL58" s="88"/>
      <c r="FM58" s="88"/>
      <c r="FN58" s="88"/>
      <c r="FO58" s="88"/>
      <c r="FP58" s="88"/>
      <c r="FQ58" s="88"/>
      <c r="FR58" s="88"/>
      <c r="FS58" s="88"/>
      <c r="FT58" s="88"/>
      <c r="FU58" s="88"/>
      <c r="FV58" s="88"/>
      <c r="FW58" s="88"/>
      <c r="FX58" s="88"/>
      <c r="FY58" s="88"/>
      <c r="FZ58" s="88"/>
      <c r="GA58" s="88"/>
      <c r="GB58" s="88"/>
      <c r="GC58" s="88"/>
      <c r="GD58" s="88"/>
      <c r="GE58" s="88"/>
      <c r="GF58" s="88"/>
      <c r="GG58" s="88"/>
      <c r="GH58" s="88"/>
      <c r="GI58" s="88"/>
      <c r="GJ58" s="88"/>
      <c r="GK58" s="88"/>
      <c r="GL58" s="88"/>
      <c r="GM58" s="88"/>
      <c r="GN58" s="88"/>
      <c r="XDJ58" s="92"/>
      <c r="XDK58" s="92"/>
      <c r="XDL58" s="92"/>
      <c r="XDM58" s="92"/>
      <c r="XDN58" s="92"/>
      <c r="XDO58" s="92"/>
      <c r="XDP58" s="92"/>
      <c r="XDQ58" s="92"/>
      <c r="XDR58" s="92"/>
      <c r="XDS58" s="92"/>
      <c r="XDT58" s="92"/>
      <c r="XDU58" s="92"/>
      <c r="XDV58" s="92"/>
      <c r="XDW58" s="92"/>
      <c r="XDX58" s="92"/>
      <c r="XDY58" s="92"/>
      <c r="XDZ58" s="92"/>
      <c r="XEA58" s="92"/>
      <c r="XEB58" s="92"/>
      <c r="XEC58" s="92"/>
      <c r="XED58" s="92"/>
      <c r="XEE58" s="92"/>
      <c r="XEF58" s="92"/>
      <c r="XEG58" s="92"/>
      <c r="XEH58" s="92"/>
      <c r="XEI58" s="92"/>
      <c r="XEJ58" s="92"/>
      <c r="XEK58" s="92"/>
      <c r="XEL58" s="92"/>
      <c r="XEM58" s="92"/>
      <c r="XEN58" s="92"/>
      <c r="XEO58" s="92"/>
      <c r="XEP58" s="92"/>
      <c r="XEQ58" s="92"/>
      <c r="XER58" s="92"/>
      <c r="XES58" s="92"/>
      <c r="XET58" s="92"/>
      <c r="XEU58" s="92"/>
      <c r="XEV58" s="92"/>
      <c r="XEW58" s="92"/>
      <c r="XEX58" s="92"/>
      <c r="XEY58" s="92"/>
      <c r="XEZ58" s="92"/>
      <c r="XFA58" s="92"/>
      <c r="XFB58" s="92"/>
      <c r="XFC58" s="92"/>
      <c r="XFD58" s="92"/>
    </row>
    <row r="59" spans="1:196 16338:16384" s="30" customFormat="1" ht="22.5" customHeight="1">
      <c r="A59" s="37" t="s">
        <v>210</v>
      </c>
      <c r="B59" s="38" t="s">
        <v>422</v>
      </c>
      <c r="C59" s="38" t="s">
        <v>423</v>
      </c>
      <c r="D59" s="39"/>
      <c r="E59" s="38">
        <v>23019</v>
      </c>
      <c r="F59" s="38" t="s">
        <v>241</v>
      </c>
      <c r="G59" s="38" t="s">
        <v>212</v>
      </c>
      <c r="H59" s="39">
        <v>1</v>
      </c>
      <c r="I59" s="39" t="s">
        <v>243</v>
      </c>
      <c r="J59" s="39" t="s">
        <v>87</v>
      </c>
      <c r="K59" s="48"/>
      <c r="L59" s="49" t="s">
        <v>89</v>
      </c>
      <c r="M59" s="50"/>
      <c r="N59" s="51">
        <v>44995</v>
      </c>
      <c r="O59" s="51" t="s">
        <v>89</v>
      </c>
      <c r="P59" s="51">
        <v>45001</v>
      </c>
      <c r="Q59" s="51" t="s">
        <v>89</v>
      </c>
      <c r="R59" s="51">
        <v>45009</v>
      </c>
      <c r="S59" s="51" t="s">
        <v>89</v>
      </c>
      <c r="T59" s="51">
        <v>45163</v>
      </c>
      <c r="U59" s="51" t="s">
        <v>89</v>
      </c>
      <c r="V59" s="51"/>
      <c r="W59" s="51" t="s">
        <v>89</v>
      </c>
      <c r="X59" s="51">
        <v>45163</v>
      </c>
      <c r="Y59" s="63" t="s">
        <v>89</v>
      </c>
      <c r="Z59" s="66"/>
      <c r="AA59" s="71" t="s">
        <v>424</v>
      </c>
      <c r="AB59" s="63">
        <v>44998</v>
      </c>
      <c r="AC59" s="64">
        <v>45169</v>
      </c>
      <c r="AD59" s="63">
        <v>45163</v>
      </c>
      <c r="AE59" s="49" t="str">
        <f t="shared" ca="1" si="2"/>
        <v/>
      </c>
      <c r="AF59" s="65">
        <v>45163</v>
      </c>
      <c r="AG59" s="49"/>
      <c r="AH59" s="82">
        <f>IFERROR(VLOOKUP(B59,[1]明细汇总!$C$1:$H$65536,6,FALSE),0)</f>
        <v>34.5</v>
      </c>
      <c r="AI59" s="82"/>
      <c r="AJ59" s="82"/>
      <c r="AK59" s="82" t="str">
        <f>VLOOKUP(B59,[1]明细汇总!$C$1:$P$65536,14,FALSE)</f>
        <v>30%预付，70%发货</v>
      </c>
      <c r="AL59" s="82" t="s">
        <v>89</v>
      </c>
      <c r="AM59" s="83"/>
      <c r="AN59" s="82">
        <v>34.5</v>
      </c>
      <c r="AO59" s="90">
        <f t="shared" si="5"/>
        <v>1</v>
      </c>
      <c r="AP59" s="82">
        <f t="shared" si="6"/>
        <v>0</v>
      </c>
      <c r="AQ59" s="88"/>
      <c r="AR59" s="89" t="str">
        <f t="shared" si="1"/>
        <v>\</v>
      </c>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s="88"/>
      <c r="CF59" s="88"/>
      <c r="CG59" s="88"/>
      <c r="CH59" s="88"/>
      <c r="CI59" s="88"/>
      <c r="CJ59" s="88"/>
      <c r="CK59" s="88"/>
      <c r="CL59" s="88"/>
      <c r="CM59" s="88"/>
      <c r="CN59" s="88"/>
      <c r="CO59" s="88"/>
      <c r="CP59" s="88"/>
      <c r="CQ59" s="88"/>
      <c r="CR59" s="88"/>
      <c r="CS59" s="88"/>
      <c r="CT59" s="88"/>
      <c r="CU59" s="88"/>
      <c r="CV59" s="88"/>
      <c r="CW59" s="88"/>
      <c r="CX59" s="88"/>
      <c r="CY59" s="88"/>
      <c r="CZ59" s="88"/>
      <c r="DA59" s="88"/>
      <c r="DB59" s="88"/>
      <c r="DC59" s="88"/>
      <c r="DD59" s="88"/>
      <c r="DE59" s="88"/>
      <c r="DF59" s="88"/>
      <c r="DG59" s="88"/>
      <c r="DH59" s="88"/>
      <c r="DI59" s="88"/>
      <c r="DJ59" s="88"/>
      <c r="DK59" s="88"/>
      <c r="DL59" s="88"/>
      <c r="DM59" s="88"/>
      <c r="DN59" s="88"/>
      <c r="DO59" s="88"/>
      <c r="DP59" s="88"/>
      <c r="DQ59" s="88"/>
      <c r="DR59" s="88"/>
      <c r="DS59" s="88"/>
      <c r="DT59" s="88"/>
      <c r="DU59" s="88"/>
      <c r="DV59" s="88"/>
      <c r="DW59" s="88"/>
      <c r="DX59" s="88"/>
      <c r="DY59" s="88"/>
      <c r="DZ59" s="88"/>
      <c r="EA59" s="88"/>
      <c r="EB59" s="88"/>
      <c r="EC59" s="88"/>
      <c r="ED59" s="88"/>
      <c r="EE59" s="88"/>
      <c r="EF59" s="88"/>
      <c r="EG59" s="88"/>
      <c r="EH59" s="88"/>
      <c r="EI59" s="88"/>
      <c r="EJ59" s="88"/>
      <c r="EK59" s="88"/>
      <c r="EL59" s="88"/>
      <c r="EM59" s="88"/>
      <c r="EN59" s="88"/>
      <c r="EO59" s="88"/>
      <c r="EP59" s="88"/>
      <c r="EQ59" s="88"/>
      <c r="ER59" s="88"/>
      <c r="ES59" s="88"/>
      <c r="ET59" s="88"/>
      <c r="EU59" s="88"/>
      <c r="EV59" s="88"/>
      <c r="EW59" s="88"/>
      <c r="EX59" s="88"/>
      <c r="EY59" s="88"/>
      <c r="EZ59" s="88"/>
      <c r="FA59" s="88"/>
      <c r="FB59" s="88"/>
      <c r="FC59" s="88"/>
      <c r="FD59" s="88"/>
      <c r="FE59" s="88"/>
      <c r="FF59" s="88"/>
      <c r="FG59" s="88"/>
      <c r="FH59" s="88"/>
      <c r="FI59" s="88"/>
      <c r="FJ59" s="88"/>
      <c r="FK59" s="88"/>
      <c r="FL59" s="88"/>
      <c r="FM59" s="88"/>
      <c r="FN59" s="88"/>
      <c r="FO59" s="88"/>
      <c r="FP59" s="88"/>
      <c r="FQ59" s="88"/>
      <c r="FR59" s="88"/>
      <c r="FS59" s="88"/>
      <c r="FT59" s="88"/>
      <c r="FU59" s="88"/>
      <c r="FV59" s="88"/>
      <c r="FW59" s="88"/>
      <c r="FX59" s="88"/>
      <c r="FY59" s="88"/>
      <c r="FZ59" s="88"/>
      <c r="GA59" s="88"/>
      <c r="GB59" s="88"/>
      <c r="GC59" s="88"/>
      <c r="GD59" s="88"/>
      <c r="GE59" s="88"/>
      <c r="GF59" s="88"/>
      <c r="GG59" s="88"/>
      <c r="GH59" s="88"/>
      <c r="GI59" s="88"/>
      <c r="GJ59" s="88"/>
      <c r="GK59" s="88"/>
      <c r="GL59" s="88"/>
      <c r="GM59" s="88"/>
      <c r="GN59" s="88"/>
      <c r="XDJ59" s="92"/>
      <c r="XDK59" s="92"/>
      <c r="XDL59" s="92"/>
      <c r="XDM59" s="92"/>
      <c r="XDN59" s="92"/>
      <c r="XDO59" s="92"/>
      <c r="XDP59" s="92"/>
      <c r="XDQ59" s="92"/>
      <c r="XDR59" s="92"/>
      <c r="XDS59" s="92"/>
      <c r="XDT59" s="92"/>
      <c r="XDU59" s="92"/>
      <c r="XDV59" s="92"/>
      <c r="XDW59" s="92"/>
      <c r="XDX59" s="92"/>
      <c r="XDY59" s="92"/>
      <c r="XDZ59" s="92"/>
      <c r="XEA59" s="92"/>
      <c r="XEB59" s="92"/>
      <c r="XEC59" s="92"/>
      <c r="XED59" s="92"/>
      <c r="XEE59" s="92"/>
      <c r="XEF59" s="92"/>
      <c r="XEG59" s="92"/>
      <c r="XEH59" s="92"/>
      <c r="XEI59" s="92"/>
      <c r="XEJ59" s="92"/>
      <c r="XEK59" s="92"/>
      <c r="XEL59" s="92"/>
      <c r="XEM59" s="92"/>
      <c r="XEN59" s="92"/>
      <c r="XEO59" s="92"/>
      <c r="XEP59" s="92"/>
      <c r="XEQ59" s="92"/>
      <c r="XER59" s="92"/>
      <c r="XES59" s="92"/>
      <c r="XET59" s="92"/>
      <c r="XEU59" s="92"/>
      <c r="XEV59" s="92"/>
      <c r="XEW59" s="92"/>
      <c r="XEX59" s="92"/>
      <c r="XEY59" s="92"/>
      <c r="XEZ59" s="92"/>
      <c r="XFA59" s="92"/>
      <c r="XFB59" s="92"/>
      <c r="XFC59" s="92"/>
      <c r="XFD59" s="92"/>
    </row>
    <row r="60" spans="1:196 16338:16384" s="30" customFormat="1" ht="22.5" customHeight="1">
      <c r="A60" s="37" t="s">
        <v>425</v>
      </c>
      <c r="B60" s="38" t="s">
        <v>426</v>
      </c>
      <c r="C60" s="38" t="s">
        <v>427</v>
      </c>
      <c r="D60" s="39"/>
      <c r="E60" s="38">
        <v>23041</v>
      </c>
      <c r="F60" s="38" t="s">
        <v>428</v>
      </c>
      <c r="G60" s="38" t="s">
        <v>146</v>
      </c>
      <c r="H60" s="39">
        <v>4</v>
      </c>
      <c r="I60" s="39" t="s">
        <v>304</v>
      </c>
      <c r="J60" s="39" t="s">
        <v>87</v>
      </c>
      <c r="K60" s="48"/>
      <c r="L60" s="49" t="s">
        <v>89</v>
      </c>
      <c r="M60" s="50"/>
      <c r="N60" s="51">
        <v>45026</v>
      </c>
      <c r="O60" s="51" t="s">
        <v>89</v>
      </c>
      <c r="P60" s="51" t="s">
        <v>429</v>
      </c>
      <c r="Q60" s="51" t="s">
        <v>89</v>
      </c>
      <c r="R60" s="51">
        <v>45040</v>
      </c>
      <c r="S60" s="51" t="s">
        <v>89</v>
      </c>
      <c r="T60" s="56">
        <v>45119</v>
      </c>
      <c r="U60" s="51" t="s">
        <v>89</v>
      </c>
      <c r="V60" s="51"/>
      <c r="W60" s="51" t="s">
        <v>89</v>
      </c>
      <c r="X60" s="56">
        <v>45122</v>
      </c>
      <c r="Y60" s="63" t="s">
        <v>89</v>
      </c>
      <c r="Z60" s="66"/>
      <c r="AA60" s="62" t="s">
        <v>430</v>
      </c>
      <c r="AB60" s="63">
        <v>45023</v>
      </c>
      <c r="AC60" s="64">
        <v>45122</v>
      </c>
      <c r="AD60" s="63">
        <v>45122</v>
      </c>
      <c r="AE60" s="49" t="str">
        <f t="shared" ca="1" si="2"/>
        <v/>
      </c>
      <c r="AF60" s="65">
        <v>45127</v>
      </c>
      <c r="AG60" s="49"/>
      <c r="AH60" s="82">
        <f>IFERROR(VLOOKUP(B60,[1]明细汇总!$C$1:$H$65536,6,FALSE),0)</f>
        <v>32</v>
      </c>
      <c r="AI60" s="82"/>
      <c r="AJ60" s="82"/>
      <c r="AK60" s="82" t="str">
        <f>VLOOKUP(B60,[1]明细汇总!$C$1:$P$65536,14,FALSE)</f>
        <v>100%发货</v>
      </c>
      <c r="AL60" s="82" t="s">
        <v>89</v>
      </c>
      <c r="AM60" s="83"/>
      <c r="AN60" s="82">
        <v>32</v>
      </c>
      <c r="AO60" s="90">
        <f t="shared" si="5"/>
        <v>1</v>
      </c>
      <c r="AP60" s="82">
        <f t="shared" si="6"/>
        <v>0</v>
      </c>
      <c r="AQ60" s="88"/>
      <c r="AR60" s="89" t="str">
        <f t="shared" si="1"/>
        <v>\</v>
      </c>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s="88"/>
      <c r="CF60" s="88"/>
      <c r="CG60" s="88"/>
      <c r="CH60" s="88"/>
      <c r="CI60" s="88"/>
      <c r="CJ60" s="88"/>
      <c r="CK60" s="88"/>
      <c r="CL60" s="88"/>
      <c r="CM60" s="88"/>
      <c r="CN60" s="88"/>
      <c r="CO60" s="88"/>
      <c r="CP60" s="88"/>
      <c r="CQ60" s="88"/>
      <c r="CR60" s="88"/>
      <c r="CS60" s="88"/>
      <c r="CT60" s="88"/>
      <c r="CU60" s="88"/>
      <c r="CV60" s="88"/>
      <c r="CW60" s="88"/>
      <c r="CX60" s="88"/>
      <c r="CY60" s="88"/>
      <c r="CZ60" s="88"/>
      <c r="DA60" s="88"/>
      <c r="DB60" s="88"/>
      <c r="DC60" s="88"/>
      <c r="DD60" s="88"/>
      <c r="DE60" s="88"/>
      <c r="DF60" s="88"/>
      <c r="DG60" s="88"/>
      <c r="DH60" s="88"/>
      <c r="DI60" s="88"/>
      <c r="DJ60" s="88"/>
      <c r="DK60" s="88"/>
      <c r="DL60" s="88"/>
      <c r="DM60" s="88"/>
      <c r="DN60" s="88"/>
      <c r="DO60" s="88"/>
      <c r="DP60" s="88"/>
      <c r="DQ60" s="88"/>
      <c r="DR60" s="88"/>
      <c r="DS60" s="88"/>
      <c r="DT60" s="88"/>
      <c r="DU60" s="88"/>
      <c r="DV60" s="88"/>
      <c r="DW60" s="88"/>
      <c r="DX60" s="88"/>
      <c r="DY60" s="88"/>
      <c r="DZ60" s="88"/>
      <c r="EA60" s="88"/>
      <c r="EB60" s="88"/>
      <c r="EC60" s="88"/>
      <c r="ED60" s="88"/>
      <c r="EE60" s="88"/>
      <c r="EF60" s="88"/>
      <c r="EG60" s="88"/>
      <c r="EH60" s="88"/>
      <c r="EI60" s="88"/>
      <c r="EJ60" s="88"/>
      <c r="EK60" s="88"/>
      <c r="EL60" s="88"/>
      <c r="EM60" s="88"/>
      <c r="EN60" s="88"/>
      <c r="EO60" s="88"/>
      <c r="EP60" s="88"/>
      <c r="EQ60" s="88"/>
      <c r="ER60" s="88"/>
      <c r="ES60" s="88"/>
      <c r="ET60" s="88"/>
      <c r="EU60" s="88"/>
      <c r="EV60" s="88"/>
      <c r="EW60" s="88"/>
      <c r="EX60" s="88"/>
      <c r="EY60" s="88"/>
      <c r="EZ60" s="88"/>
      <c r="FA60" s="88"/>
      <c r="FB60" s="88"/>
      <c r="FC60" s="88"/>
      <c r="FD60" s="88"/>
      <c r="FE60" s="88"/>
      <c r="FF60" s="88"/>
      <c r="FG60" s="88"/>
      <c r="FH60" s="88"/>
      <c r="FI60" s="88"/>
      <c r="FJ60" s="88"/>
      <c r="FK60" s="88"/>
      <c r="FL60" s="88"/>
      <c r="FM60" s="88"/>
      <c r="FN60" s="88"/>
      <c r="FO60" s="88"/>
      <c r="FP60" s="88"/>
      <c r="FQ60" s="88"/>
      <c r="FR60" s="88"/>
      <c r="FS60" s="88"/>
      <c r="FT60" s="88"/>
      <c r="FU60" s="88"/>
      <c r="FV60" s="88"/>
      <c r="FW60" s="88"/>
      <c r="FX60" s="88"/>
      <c r="FY60" s="88"/>
      <c r="FZ60" s="88"/>
      <c r="GA60" s="88"/>
      <c r="GB60" s="88"/>
      <c r="GC60" s="88"/>
      <c r="GD60" s="88"/>
      <c r="GE60" s="88"/>
      <c r="GF60" s="88"/>
      <c r="GG60" s="88"/>
      <c r="GH60" s="88"/>
      <c r="GI60" s="88"/>
      <c r="GJ60" s="88"/>
      <c r="GK60" s="88"/>
      <c r="GL60" s="88"/>
      <c r="GM60" s="88"/>
      <c r="GN60" s="88"/>
      <c r="XDJ60" s="92"/>
      <c r="XDK60" s="92"/>
      <c r="XDL60" s="92"/>
      <c r="XDM60" s="92"/>
      <c r="XDN60" s="92"/>
      <c r="XDO60" s="92"/>
      <c r="XDP60" s="92"/>
      <c r="XDQ60" s="92"/>
      <c r="XDR60" s="92"/>
      <c r="XDS60" s="92"/>
      <c r="XDT60" s="92"/>
      <c r="XDU60" s="92"/>
      <c r="XDV60" s="92"/>
      <c r="XDW60" s="92"/>
      <c r="XDX60" s="92"/>
      <c r="XDY60" s="92"/>
      <c r="XDZ60" s="92"/>
      <c r="XEA60" s="92"/>
      <c r="XEB60" s="92"/>
      <c r="XEC60" s="92"/>
      <c r="XED60" s="92"/>
      <c r="XEE60" s="92"/>
      <c r="XEF60" s="92"/>
      <c r="XEG60" s="92"/>
      <c r="XEH60" s="92"/>
      <c r="XEI60" s="92"/>
      <c r="XEJ60" s="92"/>
      <c r="XEK60" s="92"/>
      <c r="XEL60" s="92"/>
      <c r="XEM60" s="92"/>
      <c r="XEN60" s="92"/>
      <c r="XEO60" s="92"/>
      <c r="XEP60" s="92"/>
      <c r="XEQ60" s="92"/>
      <c r="XER60" s="92"/>
      <c r="XES60" s="92"/>
      <c r="XET60" s="92"/>
      <c r="XEU60" s="92"/>
      <c r="XEV60" s="92"/>
      <c r="XEW60" s="92"/>
      <c r="XEX60" s="92"/>
      <c r="XEY60" s="92"/>
      <c r="XEZ60" s="92"/>
      <c r="XFA60" s="92"/>
      <c r="XFB60" s="92"/>
      <c r="XFC60" s="92"/>
      <c r="XFD60" s="92"/>
    </row>
    <row r="61" spans="1:196 16338:16384" s="30" customFormat="1" ht="22.5" customHeight="1">
      <c r="A61" s="37" t="s">
        <v>431</v>
      </c>
      <c r="B61" s="38" t="s">
        <v>432</v>
      </c>
      <c r="C61" s="38" t="s">
        <v>433</v>
      </c>
      <c r="D61" s="39"/>
      <c r="E61" s="38">
        <v>23014</v>
      </c>
      <c r="F61" s="38"/>
      <c r="G61" s="38" t="s">
        <v>434</v>
      </c>
      <c r="H61" s="39">
        <v>1</v>
      </c>
      <c r="I61" s="39"/>
      <c r="J61" s="39" t="s">
        <v>87</v>
      </c>
      <c r="K61" s="48"/>
      <c r="L61" s="49" t="s">
        <v>89</v>
      </c>
      <c r="M61" s="50"/>
      <c r="N61" s="51" t="s">
        <v>435</v>
      </c>
      <c r="O61" s="51" t="s">
        <v>89</v>
      </c>
      <c r="P61" s="51">
        <v>45030</v>
      </c>
      <c r="Q61" s="51" t="s">
        <v>89</v>
      </c>
      <c r="R61" s="51">
        <v>45036</v>
      </c>
      <c r="S61" s="51" t="s">
        <v>89</v>
      </c>
      <c r="T61" s="56">
        <v>45036</v>
      </c>
      <c r="U61" s="56" t="s">
        <v>89</v>
      </c>
      <c r="V61" s="56"/>
      <c r="W61" s="56" t="s">
        <v>89</v>
      </c>
      <c r="X61" s="56">
        <v>45036</v>
      </c>
      <c r="Y61" s="56" t="s">
        <v>89</v>
      </c>
      <c r="Z61" s="66"/>
      <c r="AA61" s="62" t="s">
        <v>436</v>
      </c>
      <c r="AB61" s="63"/>
      <c r="AC61" s="63">
        <v>45036</v>
      </c>
      <c r="AD61" s="63">
        <v>45036</v>
      </c>
      <c r="AE61" s="49" t="str">
        <f t="shared" ca="1" si="2"/>
        <v/>
      </c>
      <c r="AF61" s="65">
        <v>45041</v>
      </c>
      <c r="AG61" s="49"/>
      <c r="AH61" s="82">
        <f>IFERROR(VLOOKUP(B61,[1]明细汇总!$C$1:$H$65536,6,FALSE),0)</f>
        <v>10</v>
      </c>
      <c r="AI61" s="82"/>
      <c r="AJ61" s="82"/>
      <c r="AK61" s="82" t="str">
        <f>VLOOKUP(B61,[1]明细汇总!$C$1:$P$65536,14,FALSE)</f>
        <v>100%发货</v>
      </c>
      <c r="AL61" s="82" t="s">
        <v>89</v>
      </c>
      <c r="AM61" s="83"/>
      <c r="AN61" s="82">
        <v>10</v>
      </c>
      <c r="AO61" s="90">
        <f t="shared" si="5"/>
        <v>1</v>
      </c>
      <c r="AP61" s="82">
        <f t="shared" si="6"/>
        <v>0</v>
      </c>
      <c r="AQ61" s="88"/>
      <c r="AR61" s="89" t="str">
        <f t="shared" si="1"/>
        <v>\</v>
      </c>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8"/>
      <c r="CQ61" s="88"/>
      <c r="CR61" s="88"/>
      <c r="CS61" s="88"/>
      <c r="CT61" s="88"/>
      <c r="CU61" s="88"/>
      <c r="CV61" s="88"/>
      <c r="CW61" s="88"/>
      <c r="CX61" s="88"/>
      <c r="CY61" s="88"/>
      <c r="CZ61" s="88"/>
      <c r="DA61" s="88"/>
      <c r="DB61" s="88"/>
      <c r="DC61" s="88"/>
      <c r="DD61" s="88"/>
      <c r="DE61" s="88"/>
      <c r="DF61" s="88"/>
      <c r="DG61" s="88"/>
      <c r="DH61" s="88"/>
      <c r="DI61" s="88"/>
      <c r="DJ61" s="88"/>
      <c r="DK61" s="88"/>
      <c r="DL61" s="88"/>
      <c r="DM61" s="88"/>
      <c r="DN61" s="88"/>
      <c r="DO61" s="88"/>
      <c r="DP61" s="88"/>
      <c r="DQ61" s="88"/>
      <c r="DR61" s="88"/>
      <c r="DS61" s="88"/>
      <c r="DT61" s="88"/>
      <c r="DU61" s="88"/>
      <c r="DV61" s="88"/>
      <c r="DW61" s="88"/>
      <c r="DX61" s="88"/>
      <c r="DY61" s="88"/>
      <c r="DZ61" s="88"/>
      <c r="EA61" s="88"/>
      <c r="EB61" s="88"/>
      <c r="EC61" s="88"/>
      <c r="ED61" s="88"/>
      <c r="EE61" s="88"/>
      <c r="EF61" s="88"/>
      <c r="EG61" s="88"/>
      <c r="EH61" s="88"/>
      <c r="EI61" s="88"/>
      <c r="EJ61" s="88"/>
      <c r="EK61" s="88"/>
      <c r="EL61" s="88"/>
      <c r="EM61" s="88"/>
      <c r="EN61" s="88"/>
      <c r="EO61" s="88"/>
      <c r="EP61" s="88"/>
      <c r="EQ61" s="88"/>
      <c r="ER61" s="88"/>
      <c r="ES61" s="88"/>
      <c r="ET61" s="88"/>
      <c r="EU61" s="88"/>
      <c r="EV61" s="88"/>
      <c r="EW61" s="88"/>
      <c r="EX61" s="88"/>
      <c r="EY61" s="88"/>
      <c r="EZ61" s="88"/>
      <c r="FA61" s="88"/>
      <c r="FB61" s="88"/>
      <c r="FC61" s="88"/>
      <c r="FD61" s="88"/>
      <c r="FE61" s="88"/>
      <c r="FF61" s="88"/>
      <c r="FG61" s="88"/>
      <c r="FH61" s="88"/>
      <c r="FI61" s="88"/>
      <c r="FJ61" s="88"/>
      <c r="FK61" s="88"/>
      <c r="FL61" s="88"/>
      <c r="FM61" s="88"/>
      <c r="FN61" s="88"/>
      <c r="FO61" s="88"/>
      <c r="FP61" s="88"/>
      <c r="FQ61" s="88"/>
      <c r="FR61" s="88"/>
      <c r="FS61" s="88"/>
      <c r="FT61" s="88"/>
      <c r="FU61" s="88"/>
      <c r="FV61" s="88"/>
      <c r="FW61" s="88"/>
      <c r="FX61" s="88"/>
      <c r="FY61" s="88"/>
      <c r="FZ61" s="88"/>
      <c r="GA61" s="88"/>
      <c r="GB61" s="88"/>
      <c r="GC61" s="88"/>
      <c r="GD61" s="88"/>
      <c r="GE61" s="88"/>
      <c r="GF61" s="88"/>
      <c r="GG61" s="88"/>
      <c r="GH61" s="88"/>
      <c r="GI61" s="88"/>
      <c r="GJ61" s="88"/>
      <c r="GK61" s="88"/>
      <c r="GL61" s="88"/>
      <c r="GM61" s="88"/>
      <c r="GN61" s="88"/>
      <c r="XDJ61" s="92"/>
      <c r="XDK61" s="92"/>
      <c r="XDL61" s="92"/>
      <c r="XDM61" s="92"/>
      <c r="XDN61" s="92"/>
      <c r="XDO61" s="92"/>
      <c r="XDP61" s="92"/>
      <c r="XDQ61" s="92"/>
      <c r="XDR61" s="92"/>
      <c r="XDS61" s="92"/>
      <c r="XDT61" s="92"/>
      <c r="XDU61" s="92"/>
      <c r="XDV61" s="92"/>
      <c r="XDW61" s="92"/>
      <c r="XDX61" s="92"/>
      <c r="XDY61" s="92"/>
      <c r="XDZ61" s="92"/>
      <c r="XEA61" s="92"/>
      <c r="XEB61" s="92"/>
      <c r="XEC61" s="92"/>
      <c r="XED61" s="92"/>
      <c r="XEE61" s="92"/>
      <c r="XEF61" s="92"/>
      <c r="XEG61" s="92"/>
      <c r="XEH61" s="92"/>
      <c r="XEI61" s="92"/>
      <c r="XEJ61" s="92"/>
      <c r="XEK61" s="92"/>
      <c r="XEL61" s="92"/>
      <c r="XEM61" s="92"/>
      <c r="XEN61" s="92"/>
      <c r="XEO61" s="92"/>
      <c r="XEP61" s="92"/>
      <c r="XEQ61" s="92"/>
      <c r="XER61" s="92"/>
      <c r="XES61" s="92"/>
      <c r="XET61" s="92"/>
      <c r="XEU61" s="92"/>
      <c r="XEV61" s="92"/>
      <c r="XEW61" s="92"/>
      <c r="XEX61" s="92"/>
      <c r="XEY61" s="92"/>
      <c r="XEZ61" s="92"/>
      <c r="XFA61" s="92"/>
      <c r="XFB61" s="92"/>
      <c r="XFC61" s="92"/>
      <c r="XFD61" s="92"/>
    </row>
    <row r="62" spans="1:196 16338:16384" s="30" customFormat="1" ht="22.5" customHeight="1">
      <c r="A62" s="37" t="s">
        <v>437</v>
      </c>
      <c r="B62" s="38" t="s">
        <v>438</v>
      </c>
      <c r="C62" s="38" t="s">
        <v>439</v>
      </c>
      <c r="D62" s="39"/>
      <c r="E62" s="38">
        <v>23042</v>
      </c>
      <c r="F62" s="38" t="s">
        <v>440</v>
      </c>
      <c r="G62" s="38" t="s">
        <v>146</v>
      </c>
      <c r="H62" s="39">
        <v>1</v>
      </c>
      <c r="I62" s="39" t="s">
        <v>337</v>
      </c>
      <c r="J62" s="39" t="s">
        <v>87</v>
      </c>
      <c r="K62" s="48"/>
      <c r="L62" s="49" t="s">
        <v>89</v>
      </c>
      <c r="M62" s="50"/>
      <c r="N62" s="51">
        <v>45030</v>
      </c>
      <c r="O62" s="51" t="s">
        <v>89</v>
      </c>
      <c r="P62" s="51">
        <v>45035</v>
      </c>
      <c r="Q62" s="51" t="s">
        <v>89</v>
      </c>
      <c r="R62" s="51">
        <v>45044</v>
      </c>
      <c r="S62" s="51" t="s">
        <v>89</v>
      </c>
      <c r="T62" s="56">
        <v>45135</v>
      </c>
      <c r="U62" s="56" t="s">
        <v>89</v>
      </c>
      <c r="V62" s="56"/>
      <c r="W62" s="56" t="s">
        <v>89</v>
      </c>
      <c r="X62" s="56">
        <v>45139</v>
      </c>
      <c r="Y62" s="56" t="s">
        <v>89</v>
      </c>
      <c r="Z62" s="66"/>
      <c r="AA62" s="71" t="s">
        <v>441</v>
      </c>
      <c r="AB62" s="63">
        <v>45040</v>
      </c>
      <c r="AC62" s="64">
        <v>45139</v>
      </c>
      <c r="AD62" s="63">
        <v>45139</v>
      </c>
      <c r="AE62" s="49" t="str">
        <f t="shared" ca="1" si="2"/>
        <v/>
      </c>
      <c r="AF62" s="65">
        <v>45156</v>
      </c>
      <c r="AG62" s="49"/>
      <c r="AH62" s="82">
        <f>IFERROR(VLOOKUP(B62,[1]明细汇总!$C$1:$H$65536,6,FALSE),0)</f>
        <v>20</v>
      </c>
      <c r="AI62" s="82"/>
      <c r="AJ62" s="82"/>
      <c r="AK62" s="82" t="str">
        <f>VLOOKUP(B62,[1]明细汇总!$C$1:$P$65536,14,FALSE)</f>
        <v>30%预付，70%发货</v>
      </c>
      <c r="AL62" s="82" t="s">
        <v>89</v>
      </c>
      <c r="AM62" s="83"/>
      <c r="AN62" s="82">
        <v>20</v>
      </c>
      <c r="AO62" s="90">
        <f t="shared" si="5"/>
        <v>1</v>
      </c>
      <c r="AP62" s="82">
        <f t="shared" si="6"/>
        <v>0</v>
      </c>
      <c r="AQ62" s="88"/>
      <c r="AR62" s="89" t="str">
        <f t="shared" si="1"/>
        <v>\</v>
      </c>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8"/>
      <c r="CQ62" s="88"/>
      <c r="CR62" s="88"/>
      <c r="CS62" s="88"/>
      <c r="CT62" s="88"/>
      <c r="CU62" s="88"/>
      <c r="CV62" s="88"/>
      <c r="CW62" s="88"/>
      <c r="CX62" s="88"/>
      <c r="CY62" s="88"/>
      <c r="CZ62" s="88"/>
      <c r="DA62" s="88"/>
      <c r="DB62" s="88"/>
      <c r="DC62" s="88"/>
      <c r="DD62" s="88"/>
      <c r="DE62" s="88"/>
      <c r="DF62" s="88"/>
      <c r="DG62" s="88"/>
      <c r="DH62" s="88"/>
      <c r="DI62" s="88"/>
      <c r="DJ62" s="88"/>
      <c r="DK62" s="88"/>
      <c r="DL62" s="88"/>
      <c r="DM62" s="88"/>
      <c r="DN62" s="88"/>
      <c r="DO62" s="88"/>
      <c r="DP62" s="88"/>
      <c r="DQ62" s="88"/>
      <c r="DR62" s="88"/>
      <c r="DS62" s="88"/>
      <c r="DT62" s="88"/>
      <c r="DU62" s="88"/>
      <c r="DV62" s="88"/>
      <c r="DW62" s="88"/>
      <c r="DX62" s="88"/>
      <c r="DY62" s="88"/>
      <c r="DZ62" s="88"/>
      <c r="EA62" s="88"/>
      <c r="EB62" s="88"/>
      <c r="EC62" s="88"/>
      <c r="ED62" s="88"/>
      <c r="EE62" s="88"/>
      <c r="EF62" s="88"/>
      <c r="EG62" s="88"/>
      <c r="EH62" s="88"/>
      <c r="EI62" s="88"/>
      <c r="EJ62" s="88"/>
      <c r="EK62" s="88"/>
      <c r="EL62" s="88"/>
      <c r="EM62" s="88"/>
      <c r="EN62" s="88"/>
      <c r="EO62" s="88"/>
      <c r="EP62" s="88"/>
      <c r="EQ62" s="88"/>
      <c r="ER62" s="88"/>
      <c r="ES62" s="88"/>
      <c r="ET62" s="88"/>
      <c r="EU62" s="88"/>
      <c r="EV62" s="88"/>
      <c r="EW62" s="88"/>
      <c r="EX62" s="88"/>
      <c r="EY62" s="88"/>
      <c r="EZ62" s="88"/>
      <c r="FA62" s="88"/>
      <c r="FB62" s="88"/>
      <c r="FC62" s="88"/>
      <c r="FD62" s="88"/>
      <c r="FE62" s="88"/>
      <c r="FF62" s="88"/>
      <c r="FG62" s="88"/>
      <c r="FH62" s="88"/>
      <c r="FI62" s="88"/>
      <c r="FJ62" s="88"/>
      <c r="FK62" s="88"/>
      <c r="FL62" s="88"/>
      <c r="FM62" s="88"/>
      <c r="FN62" s="88"/>
      <c r="FO62" s="88"/>
      <c r="FP62" s="88"/>
      <c r="FQ62" s="88"/>
      <c r="FR62" s="88"/>
      <c r="FS62" s="88"/>
      <c r="FT62" s="88"/>
      <c r="FU62" s="88"/>
      <c r="FV62" s="88"/>
      <c r="FW62" s="88"/>
      <c r="FX62" s="88"/>
      <c r="FY62" s="88"/>
      <c r="FZ62" s="88"/>
      <c r="GA62" s="88"/>
      <c r="GB62" s="88"/>
      <c r="GC62" s="88"/>
      <c r="GD62" s="88"/>
      <c r="GE62" s="88"/>
      <c r="GF62" s="88"/>
      <c r="GG62" s="88"/>
      <c r="GH62" s="88"/>
      <c r="GI62" s="88"/>
      <c r="GJ62" s="88"/>
      <c r="GK62" s="88"/>
      <c r="GL62" s="88"/>
      <c r="GM62" s="88"/>
      <c r="GN62" s="88"/>
      <c r="XDJ62" s="92"/>
      <c r="XDK62" s="92"/>
      <c r="XDL62" s="92"/>
      <c r="XDM62" s="92"/>
      <c r="XDN62" s="92"/>
      <c r="XDO62" s="92"/>
      <c r="XDP62" s="92"/>
      <c r="XDQ62" s="92"/>
      <c r="XDR62" s="92"/>
      <c r="XDS62" s="92"/>
      <c r="XDT62" s="92"/>
      <c r="XDU62" s="92"/>
      <c r="XDV62" s="92"/>
      <c r="XDW62" s="92"/>
      <c r="XDX62" s="92"/>
      <c r="XDY62" s="92"/>
      <c r="XDZ62" s="92"/>
      <c r="XEA62" s="92"/>
      <c r="XEB62" s="92"/>
      <c r="XEC62" s="92"/>
      <c r="XED62" s="92"/>
      <c r="XEE62" s="92"/>
      <c r="XEF62" s="92"/>
      <c r="XEG62" s="92"/>
      <c r="XEH62" s="92"/>
      <c r="XEI62" s="92"/>
      <c r="XEJ62" s="92"/>
      <c r="XEK62" s="92"/>
      <c r="XEL62" s="92"/>
      <c r="XEM62" s="92"/>
      <c r="XEN62" s="92"/>
      <c r="XEO62" s="92"/>
      <c r="XEP62" s="92"/>
      <c r="XEQ62" s="92"/>
      <c r="XER62" s="92"/>
      <c r="XES62" s="92"/>
      <c r="XET62" s="92"/>
      <c r="XEU62" s="92"/>
      <c r="XEV62" s="92"/>
      <c r="XEW62" s="92"/>
      <c r="XEX62" s="92"/>
      <c r="XEY62" s="92"/>
      <c r="XEZ62" s="92"/>
      <c r="XFA62" s="92"/>
      <c r="XFB62" s="92"/>
      <c r="XFC62" s="92"/>
      <c r="XFD62" s="92"/>
    </row>
    <row r="63" spans="1:196 16338:16384" s="30" customFormat="1" ht="22.5" customHeight="1">
      <c r="A63" s="37" t="s">
        <v>442</v>
      </c>
      <c r="B63" s="43" t="s">
        <v>443</v>
      </c>
      <c r="C63" s="38">
        <v>68810004</v>
      </c>
      <c r="D63" s="39"/>
      <c r="E63" s="38">
        <v>23047</v>
      </c>
      <c r="F63" s="38" t="s">
        <v>444</v>
      </c>
      <c r="G63" s="43" t="s">
        <v>445</v>
      </c>
      <c r="H63" s="39">
        <v>1</v>
      </c>
      <c r="I63" s="44" t="s">
        <v>337</v>
      </c>
      <c r="J63" s="44" t="s">
        <v>87</v>
      </c>
      <c r="K63" s="48"/>
      <c r="L63" s="49" t="s">
        <v>89</v>
      </c>
      <c r="M63" s="50"/>
      <c r="N63" s="51">
        <v>45042</v>
      </c>
      <c r="O63" s="51" t="s">
        <v>89</v>
      </c>
      <c r="P63" s="51">
        <v>45051</v>
      </c>
      <c r="Q63" s="51" t="s">
        <v>89</v>
      </c>
      <c r="R63" s="51">
        <v>45058</v>
      </c>
      <c r="S63" s="51" t="s">
        <v>89</v>
      </c>
      <c r="T63" s="56">
        <v>45132</v>
      </c>
      <c r="U63" s="56" t="s">
        <v>89</v>
      </c>
      <c r="V63" s="56"/>
      <c r="W63" s="56" t="s">
        <v>89</v>
      </c>
      <c r="X63" s="56">
        <v>45132</v>
      </c>
      <c r="Y63" s="56" t="s">
        <v>89</v>
      </c>
      <c r="Z63" s="66"/>
      <c r="AA63" s="71" t="s">
        <v>441</v>
      </c>
      <c r="AB63" s="63">
        <v>45040</v>
      </c>
      <c r="AC63" s="64">
        <v>45132</v>
      </c>
      <c r="AD63" s="63">
        <v>45132</v>
      </c>
      <c r="AE63" s="49" t="str">
        <f t="shared" ca="1" si="2"/>
        <v/>
      </c>
      <c r="AF63" s="65">
        <v>45156</v>
      </c>
      <c r="AG63" s="49" t="s">
        <v>446</v>
      </c>
      <c r="AH63" s="82">
        <f>IFERROR(VLOOKUP(B63,[1]明细汇总!$C$1:$H$65536,6,FALSE),0)</f>
        <v>65</v>
      </c>
      <c r="AI63" s="82"/>
      <c r="AJ63" s="82"/>
      <c r="AK63" s="82" t="str">
        <f>VLOOKUP(B63,[1]明细汇总!$C$1:$P$65536,14,FALSE)</f>
        <v>20%预付，80%发货</v>
      </c>
      <c r="AL63" s="82" t="s">
        <v>89</v>
      </c>
      <c r="AM63" s="83"/>
      <c r="AN63" s="82">
        <v>65</v>
      </c>
      <c r="AO63" s="90">
        <f t="shared" si="5"/>
        <v>1</v>
      </c>
      <c r="AP63" s="82">
        <f t="shared" si="6"/>
        <v>0</v>
      </c>
      <c r="AQ63" s="88"/>
      <c r="AR63" s="89" t="str">
        <f t="shared" si="1"/>
        <v>\</v>
      </c>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8"/>
      <c r="CQ63" s="88"/>
      <c r="CR63" s="88"/>
      <c r="CS63" s="88"/>
      <c r="CT63" s="88"/>
      <c r="CU63" s="88"/>
      <c r="CV63" s="88"/>
      <c r="CW63" s="88"/>
      <c r="CX63" s="88"/>
      <c r="CY63" s="88"/>
      <c r="CZ63" s="88"/>
      <c r="DA63" s="88"/>
      <c r="DB63" s="88"/>
      <c r="DC63" s="88"/>
      <c r="DD63" s="88"/>
      <c r="DE63" s="88"/>
      <c r="DF63" s="88"/>
      <c r="DG63" s="88"/>
      <c r="DH63" s="88"/>
      <c r="DI63" s="88"/>
      <c r="DJ63" s="88"/>
      <c r="DK63" s="88"/>
      <c r="DL63" s="88"/>
      <c r="DM63" s="88"/>
      <c r="DN63" s="88"/>
      <c r="DO63" s="88"/>
      <c r="DP63" s="88"/>
      <c r="DQ63" s="88"/>
      <c r="DR63" s="88"/>
      <c r="DS63" s="88"/>
      <c r="DT63" s="88"/>
      <c r="DU63" s="88"/>
      <c r="DV63" s="88"/>
      <c r="DW63" s="88"/>
      <c r="DX63" s="88"/>
      <c r="DY63" s="88"/>
      <c r="DZ63" s="88"/>
      <c r="EA63" s="88"/>
      <c r="EB63" s="88"/>
      <c r="EC63" s="88"/>
      <c r="ED63" s="88"/>
      <c r="EE63" s="88"/>
      <c r="EF63" s="88"/>
      <c r="EG63" s="88"/>
      <c r="EH63" s="88"/>
      <c r="EI63" s="88"/>
      <c r="EJ63" s="88"/>
      <c r="EK63" s="88"/>
      <c r="EL63" s="88"/>
      <c r="EM63" s="88"/>
      <c r="EN63" s="88"/>
      <c r="EO63" s="88"/>
      <c r="EP63" s="88"/>
      <c r="EQ63" s="88"/>
      <c r="ER63" s="88"/>
      <c r="ES63" s="88"/>
      <c r="ET63" s="88"/>
      <c r="EU63" s="88"/>
      <c r="EV63" s="88"/>
      <c r="EW63" s="88"/>
      <c r="EX63" s="88"/>
      <c r="EY63" s="88"/>
      <c r="EZ63" s="88"/>
      <c r="FA63" s="88"/>
      <c r="FB63" s="88"/>
      <c r="FC63" s="88"/>
      <c r="FD63" s="88"/>
      <c r="FE63" s="88"/>
      <c r="FF63" s="88"/>
      <c r="FG63" s="88"/>
      <c r="FH63" s="88"/>
      <c r="FI63" s="88"/>
      <c r="FJ63" s="88"/>
      <c r="FK63" s="88"/>
      <c r="FL63" s="88"/>
      <c r="FM63" s="88"/>
      <c r="FN63" s="88"/>
      <c r="FO63" s="88"/>
      <c r="FP63" s="88"/>
      <c r="FQ63" s="88"/>
      <c r="FR63" s="88"/>
      <c r="FS63" s="88"/>
      <c r="FT63" s="88"/>
      <c r="FU63" s="88"/>
      <c r="FV63" s="88"/>
      <c r="FW63" s="88"/>
      <c r="FX63" s="88"/>
      <c r="FY63" s="88"/>
      <c r="FZ63" s="88"/>
      <c r="GA63" s="88"/>
      <c r="GB63" s="88"/>
      <c r="GC63" s="88"/>
      <c r="GD63" s="88"/>
      <c r="GE63" s="88"/>
      <c r="GF63" s="88"/>
      <c r="GG63" s="88"/>
      <c r="GH63" s="88"/>
      <c r="GI63" s="88"/>
      <c r="GJ63" s="88"/>
      <c r="GK63" s="88"/>
      <c r="GL63" s="88"/>
      <c r="GM63" s="88"/>
      <c r="GN63" s="88"/>
      <c r="XDJ63" s="92"/>
      <c r="XDK63" s="92"/>
      <c r="XDL63" s="92"/>
      <c r="XDM63" s="92"/>
      <c r="XDN63" s="92"/>
      <c r="XDO63" s="92"/>
      <c r="XDP63" s="92"/>
      <c r="XDQ63" s="92"/>
      <c r="XDR63" s="92"/>
      <c r="XDS63" s="92"/>
      <c r="XDT63" s="92"/>
      <c r="XDU63" s="92"/>
      <c r="XDV63" s="92"/>
      <c r="XDW63" s="92"/>
      <c r="XDX63" s="92"/>
      <c r="XDY63" s="92"/>
      <c r="XDZ63" s="92"/>
      <c r="XEA63" s="92"/>
      <c r="XEB63" s="92"/>
      <c r="XEC63" s="92"/>
      <c r="XED63" s="92"/>
      <c r="XEE63" s="92"/>
      <c r="XEF63" s="92"/>
      <c r="XEG63" s="92"/>
      <c r="XEH63" s="92"/>
      <c r="XEI63" s="92"/>
      <c r="XEJ63" s="92"/>
      <c r="XEK63" s="92"/>
      <c r="XEL63" s="92"/>
      <c r="XEM63" s="92"/>
      <c r="XEN63" s="92"/>
      <c r="XEO63" s="92"/>
      <c r="XEP63" s="92"/>
      <c r="XEQ63" s="92"/>
      <c r="XER63" s="92"/>
      <c r="XES63" s="92"/>
      <c r="XET63" s="92"/>
      <c r="XEU63" s="92"/>
      <c r="XEV63" s="92"/>
      <c r="XEW63" s="92"/>
      <c r="XEX63" s="92"/>
      <c r="XEY63" s="92"/>
      <c r="XEZ63" s="92"/>
      <c r="XFA63" s="92"/>
      <c r="XFB63" s="92"/>
      <c r="XFC63" s="92"/>
      <c r="XFD63" s="92"/>
    </row>
    <row r="64" spans="1:196 16338:16384" s="30" customFormat="1" ht="22.5" customHeight="1">
      <c r="A64" s="37" t="s">
        <v>447</v>
      </c>
      <c r="B64" s="43" t="s">
        <v>448</v>
      </c>
      <c r="C64" s="38">
        <v>77160002</v>
      </c>
      <c r="D64" s="39"/>
      <c r="E64" s="38">
        <v>23055</v>
      </c>
      <c r="F64" s="38" t="s">
        <v>449</v>
      </c>
      <c r="G64" s="43" t="s">
        <v>450</v>
      </c>
      <c r="H64" s="39">
        <v>2</v>
      </c>
      <c r="I64" s="44" t="s">
        <v>337</v>
      </c>
      <c r="J64" s="39" t="s">
        <v>87</v>
      </c>
      <c r="K64" s="48"/>
      <c r="L64" s="49" t="s">
        <v>89</v>
      </c>
      <c r="M64" s="50"/>
      <c r="N64" s="51">
        <v>45051</v>
      </c>
      <c r="O64" s="51" t="s">
        <v>89</v>
      </c>
      <c r="P64" s="51">
        <v>45056</v>
      </c>
      <c r="Q64" s="51" t="s">
        <v>89</v>
      </c>
      <c r="R64" s="51">
        <v>45064</v>
      </c>
      <c r="S64" s="51" t="s">
        <v>89</v>
      </c>
      <c r="T64" s="51">
        <v>45124</v>
      </c>
      <c r="U64" s="51" t="s">
        <v>89</v>
      </c>
      <c r="V64" s="51">
        <v>45128</v>
      </c>
      <c r="W64" s="51" t="s">
        <v>89</v>
      </c>
      <c r="X64" s="51">
        <v>45132</v>
      </c>
      <c r="Y64" s="63" t="s">
        <v>89</v>
      </c>
      <c r="Z64" s="66"/>
      <c r="AA64" s="62" t="s">
        <v>369</v>
      </c>
      <c r="AB64" s="63">
        <v>45051</v>
      </c>
      <c r="AC64" s="64">
        <v>45132</v>
      </c>
      <c r="AD64" s="63">
        <v>45132</v>
      </c>
      <c r="AE64" s="49" t="str">
        <f t="shared" ca="1" si="2"/>
        <v/>
      </c>
      <c r="AF64" s="65">
        <v>45122</v>
      </c>
      <c r="AG64" s="49"/>
      <c r="AH64" s="82">
        <f>IFERROR(VLOOKUP(B64,[1]明细汇总!$C$1:$H$65536,6,FALSE),0)</f>
        <v>7</v>
      </c>
      <c r="AI64" s="82"/>
      <c r="AJ64" s="82"/>
      <c r="AK64" s="82" t="str">
        <f>VLOOKUP(B64,[1]明细汇总!$C$1:$P$65536,14,FALSE)</f>
        <v>100%发货</v>
      </c>
      <c r="AL64" s="82" t="s">
        <v>89</v>
      </c>
      <c r="AM64" s="83"/>
      <c r="AN64" s="82">
        <v>7</v>
      </c>
      <c r="AO64" s="90">
        <f t="shared" si="5"/>
        <v>1</v>
      </c>
      <c r="AP64" s="82">
        <f t="shared" si="6"/>
        <v>0</v>
      </c>
      <c r="AQ64" s="88"/>
      <c r="AR64" s="89" t="str">
        <f t="shared" si="1"/>
        <v>是</v>
      </c>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s="88"/>
      <c r="CF64" s="88"/>
      <c r="CG64" s="88"/>
      <c r="CH64" s="88"/>
      <c r="CI64" s="88"/>
      <c r="CJ64" s="88"/>
      <c r="CK64" s="88"/>
      <c r="CL64" s="88"/>
      <c r="CM64" s="88"/>
      <c r="CN64" s="88"/>
      <c r="CO64" s="88"/>
      <c r="CP64" s="88"/>
      <c r="CQ64" s="88"/>
      <c r="CR64" s="88"/>
      <c r="CS64" s="88"/>
      <c r="CT64" s="88"/>
      <c r="CU64" s="88"/>
      <c r="CV64" s="88"/>
      <c r="CW64" s="88"/>
      <c r="CX64" s="88"/>
      <c r="CY64" s="88"/>
      <c r="CZ64" s="88"/>
      <c r="DA64" s="88"/>
      <c r="DB64" s="88"/>
      <c r="DC64" s="88"/>
      <c r="DD64" s="88"/>
      <c r="DE64" s="88"/>
      <c r="DF64" s="88"/>
      <c r="DG64" s="88"/>
      <c r="DH64" s="88"/>
      <c r="DI64" s="88"/>
      <c r="DJ64" s="88"/>
      <c r="DK64" s="88"/>
      <c r="DL64" s="88"/>
      <c r="DM64" s="88"/>
      <c r="DN64" s="88"/>
      <c r="DO64" s="88"/>
      <c r="DP64" s="88"/>
      <c r="DQ64" s="88"/>
      <c r="DR64" s="88"/>
      <c r="DS64" s="88"/>
      <c r="DT64" s="88"/>
      <c r="DU64" s="88"/>
      <c r="DV64" s="88"/>
      <c r="DW64" s="88"/>
      <c r="DX64" s="88"/>
      <c r="DY64" s="88"/>
      <c r="DZ64" s="88"/>
      <c r="EA64" s="88"/>
      <c r="EB64" s="88"/>
      <c r="EC64" s="88"/>
      <c r="ED64" s="88"/>
      <c r="EE64" s="88"/>
      <c r="EF64" s="88"/>
      <c r="EG64" s="88"/>
      <c r="EH64" s="88"/>
      <c r="EI64" s="88"/>
      <c r="EJ64" s="88"/>
      <c r="EK64" s="88"/>
      <c r="EL64" s="88"/>
      <c r="EM64" s="88"/>
      <c r="EN64" s="88"/>
      <c r="EO64" s="88"/>
      <c r="EP64" s="88"/>
      <c r="EQ64" s="88"/>
      <c r="ER64" s="88"/>
      <c r="ES64" s="88"/>
      <c r="ET64" s="88"/>
      <c r="EU64" s="88"/>
      <c r="EV64" s="88"/>
      <c r="EW64" s="88"/>
      <c r="EX64" s="88"/>
      <c r="EY64" s="88"/>
      <c r="EZ64" s="88"/>
      <c r="FA64" s="88"/>
      <c r="FB64" s="88"/>
      <c r="FC64" s="88"/>
      <c r="FD64" s="88"/>
      <c r="FE64" s="88"/>
      <c r="FF64" s="88"/>
      <c r="FG64" s="88"/>
      <c r="FH64" s="88"/>
      <c r="FI64" s="88"/>
      <c r="FJ64" s="88"/>
      <c r="FK64" s="88"/>
      <c r="FL64" s="88"/>
      <c r="FM64" s="88"/>
      <c r="FN64" s="88"/>
      <c r="FO64" s="88"/>
      <c r="FP64" s="88"/>
      <c r="FQ64" s="88"/>
      <c r="FR64" s="88"/>
      <c r="FS64" s="88"/>
      <c r="FT64" s="88"/>
      <c r="FU64" s="88"/>
      <c r="FV64" s="88"/>
      <c r="FW64" s="88"/>
      <c r="FX64" s="88"/>
      <c r="FY64" s="88"/>
      <c r="FZ64" s="88"/>
      <c r="GA64" s="88"/>
      <c r="GB64" s="88"/>
      <c r="GC64" s="88"/>
      <c r="GD64" s="88"/>
      <c r="GE64" s="88"/>
      <c r="GF64" s="88"/>
      <c r="GG64" s="88"/>
      <c r="GH64" s="88"/>
      <c r="GI64" s="88"/>
      <c r="GJ64" s="88"/>
      <c r="GK64" s="88"/>
      <c r="GL64" s="88"/>
      <c r="GM64" s="88"/>
      <c r="GN64" s="88"/>
      <c r="XDJ64" s="92"/>
      <c r="XDK64" s="92"/>
      <c r="XDL64" s="92"/>
      <c r="XDM64" s="92"/>
      <c r="XDN64" s="92"/>
      <c r="XDO64" s="92"/>
      <c r="XDP64" s="92"/>
      <c r="XDQ64" s="92"/>
      <c r="XDR64" s="92"/>
      <c r="XDS64" s="92"/>
      <c r="XDT64" s="92"/>
      <c r="XDU64" s="92"/>
      <c r="XDV64" s="92"/>
      <c r="XDW64" s="92"/>
      <c r="XDX64" s="92"/>
      <c r="XDY64" s="92"/>
      <c r="XDZ64" s="92"/>
      <c r="XEA64" s="92"/>
      <c r="XEB64" s="92"/>
      <c r="XEC64" s="92"/>
      <c r="XED64" s="92"/>
      <c r="XEE64" s="92"/>
      <c r="XEF64" s="92"/>
      <c r="XEG64" s="92"/>
      <c r="XEH64" s="92"/>
      <c r="XEI64" s="92"/>
      <c r="XEJ64" s="92"/>
      <c r="XEK64" s="92"/>
      <c r="XEL64" s="92"/>
      <c r="XEM64" s="92"/>
      <c r="XEN64" s="92"/>
      <c r="XEO64" s="92"/>
      <c r="XEP64" s="92"/>
      <c r="XEQ64" s="92"/>
      <c r="XER64" s="92"/>
      <c r="XES64" s="92"/>
      <c r="XET64" s="92"/>
      <c r="XEU64" s="92"/>
      <c r="XEV64" s="92"/>
      <c r="XEW64" s="92"/>
      <c r="XEX64" s="92"/>
      <c r="XEY64" s="92"/>
      <c r="XEZ64" s="92"/>
      <c r="XFA64" s="92"/>
      <c r="XFB64" s="92"/>
      <c r="XFC64" s="92"/>
      <c r="XFD64" s="92"/>
    </row>
    <row r="65" spans="1:196 16338:16384" s="30" customFormat="1" ht="22.5" customHeight="1">
      <c r="A65" s="37" t="s">
        <v>451</v>
      </c>
      <c r="B65" s="38" t="s">
        <v>452</v>
      </c>
      <c r="C65" s="38">
        <v>58830015</v>
      </c>
      <c r="D65" s="39"/>
      <c r="E65" s="38">
        <v>23054</v>
      </c>
      <c r="F65" s="38" t="s">
        <v>453</v>
      </c>
      <c r="G65" s="43" t="s">
        <v>454</v>
      </c>
      <c r="H65" s="39" t="s">
        <v>455</v>
      </c>
      <c r="I65" s="44" t="s">
        <v>337</v>
      </c>
      <c r="J65" s="39" t="s">
        <v>87</v>
      </c>
      <c r="K65" s="48"/>
      <c r="L65" s="49" t="s">
        <v>89</v>
      </c>
      <c r="M65" s="50"/>
      <c r="N65" s="51">
        <v>45051</v>
      </c>
      <c r="O65" s="51" t="s">
        <v>89</v>
      </c>
      <c r="P65" s="51">
        <v>45056</v>
      </c>
      <c r="Q65" s="51" t="s">
        <v>89</v>
      </c>
      <c r="R65" s="51">
        <v>45064</v>
      </c>
      <c r="S65" s="51" t="s">
        <v>89</v>
      </c>
      <c r="T65" s="51">
        <v>45150</v>
      </c>
      <c r="U65" s="51" t="s">
        <v>89</v>
      </c>
      <c r="V65" s="51">
        <v>45158</v>
      </c>
      <c r="W65" s="51" t="s">
        <v>89</v>
      </c>
      <c r="X65" s="51">
        <v>45158</v>
      </c>
      <c r="Y65" s="63" t="s">
        <v>89</v>
      </c>
      <c r="Z65" s="66"/>
      <c r="AA65" s="71" t="s">
        <v>415</v>
      </c>
      <c r="AB65" s="63">
        <v>45051</v>
      </c>
      <c r="AC65" s="64">
        <v>45166</v>
      </c>
      <c r="AD65" s="63">
        <v>45166</v>
      </c>
      <c r="AE65" s="49" t="str">
        <f t="shared" ca="1" si="2"/>
        <v/>
      </c>
      <c r="AF65" s="65">
        <v>45142</v>
      </c>
      <c r="AG65" s="49"/>
      <c r="AH65" s="82">
        <f>IFERROR(VLOOKUP(B65,[1]明细汇总!$C$1:$H$65536,6,FALSE),0)</f>
        <v>23.6</v>
      </c>
      <c r="AI65" s="82"/>
      <c r="AJ65" s="82"/>
      <c r="AK65" s="82" t="str">
        <f>VLOOKUP(B65,[1]明细汇总!$C$1:$P$65536,14,FALSE)</f>
        <v>100%发货</v>
      </c>
      <c r="AL65" s="82" t="s">
        <v>89</v>
      </c>
      <c r="AM65" s="83"/>
      <c r="AN65" s="82">
        <v>23.6</v>
      </c>
      <c r="AO65" s="90">
        <f t="shared" si="5"/>
        <v>1</v>
      </c>
      <c r="AP65" s="82">
        <f t="shared" si="6"/>
        <v>0</v>
      </c>
      <c r="AQ65" s="88"/>
      <c r="AR65" s="89" t="str">
        <f t="shared" si="1"/>
        <v>是</v>
      </c>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c r="DD65" s="88"/>
      <c r="DE65" s="88"/>
      <c r="DF65" s="88"/>
      <c r="DG65" s="88"/>
      <c r="DH65" s="88"/>
      <c r="DI65" s="88"/>
      <c r="DJ65" s="88"/>
      <c r="DK65" s="88"/>
      <c r="DL65" s="88"/>
      <c r="DM65" s="88"/>
      <c r="DN65" s="88"/>
      <c r="DO65" s="88"/>
      <c r="DP65" s="88"/>
      <c r="DQ65" s="88"/>
      <c r="DR65" s="88"/>
      <c r="DS65" s="88"/>
      <c r="DT65" s="88"/>
      <c r="DU65" s="88"/>
      <c r="DV65" s="88"/>
      <c r="DW65" s="88"/>
      <c r="DX65" s="88"/>
      <c r="DY65" s="88"/>
      <c r="DZ65" s="88"/>
      <c r="EA65" s="88"/>
      <c r="EB65" s="88"/>
      <c r="EC65" s="88"/>
      <c r="ED65" s="88"/>
      <c r="EE65" s="88"/>
      <c r="EF65" s="88"/>
      <c r="EG65" s="88"/>
      <c r="EH65" s="88"/>
      <c r="EI65" s="88"/>
      <c r="EJ65" s="88"/>
      <c r="EK65" s="88"/>
      <c r="EL65" s="88"/>
      <c r="EM65" s="88"/>
      <c r="EN65" s="88"/>
      <c r="EO65" s="88"/>
      <c r="EP65" s="88"/>
      <c r="EQ65" s="88"/>
      <c r="ER65" s="88"/>
      <c r="ES65" s="88"/>
      <c r="ET65" s="88"/>
      <c r="EU65" s="88"/>
      <c r="EV65" s="88"/>
      <c r="EW65" s="88"/>
      <c r="EX65" s="88"/>
      <c r="EY65" s="88"/>
      <c r="EZ65" s="88"/>
      <c r="FA65" s="88"/>
      <c r="FB65" s="88"/>
      <c r="FC65" s="88"/>
      <c r="FD65" s="88"/>
      <c r="FE65" s="88"/>
      <c r="FF65" s="88"/>
      <c r="FG65" s="88"/>
      <c r="FH65" s="88"/>
      <c r="FI65" s="88"/>
      <c r="FJ65" s="88"/>
      <c r="FK65" s="88"/>
      <c r="FL65" s="88"/>
      <c r="FM65" s="88"/>
      <c r="FN65" s="88"/>
      <c r="FO65" s="88"/>
      <c r="FP65" s="88"/>
      <c r="FQ65" s="88"/>
      <c r="FR65" s="88"/>
      <c r="FS65" s="88"/>
      <c r="FT65" s="88"/>
      <c r="FU65" s="88"/>
      <c r="FV65" s="88"/>
      <c r="FW65" s="88"/>
      <c r="FX65" s="88"/>
      <c r="FY65" s="88"/>
      <c r="FZ65" s="88"/>
      <c r="GA65" s="88"/>
      <c r="GB65" s="88"/>
      <c r="GC65" s="88"/>
      <c r="GD65" s="88"/>
      <c r="GE65" s="88"/>
      <c r="GF65" s="88"/>
      <c r="GG65" s="88"/>
      <c r="GH65" s="88"/>
      <c r="GI65" s="88"/>
      <c r="GJ65" s="88"/>
      <c r="GK65" s="88"/>
      <c r="GL65" s="88"/>
      <c r="GM65" s="88"/>
      <c r="GN65" s="88"/>
      <c r="XDJ65" s="92"/>
      <c r="XDK65" s="92"/>
      <c r="XDL65" s="92"/>
      <c r="XDM65" s="92"/>
      <c r="XDN65" s="92"/>
      <c r="XDO65" s="92"/>
      <c r="XDP65" s="92"/>
      <c r="XDQ65" s="92"/>
      <c r="XDR65" s="92"/>
      <c r="XDS65" s="92"/>
      <c r="XDT65" s="92"/>
      <c r="XDU65" s="92"/>
      <c r="XDV65" s="92"/>
      <c r="XDW65" s="92"/>
      <c r="XDX65" s="92"/>
      <c r="XDY65" s="92"/>
      <c r="XDZ65" s="92"/>
      <c r="XEA65" s="92"/>
      <c r="XEB65" s="92"/>
      <c r="XEC65" s="92"/>
      <c r="XED65" s="92"/>
      <c r="XEE65" s="92"/>
      <c r="XEF65" s="92"/>
      <c r="XEG65" s="92"/>
      <c r="XEH65" s="92"/>
      <c r="XEI65" s="92"/>
      <c r="XEJ65" s="92"/>
      <c r="XEK65" s="92"/>
      <c r="XEL65" s="92"/>
      <c r="XEM65" s="92"/>
      <c r="XEN65" s="92"/>
      <c r="XEO65" s="92"/>
      <c r="XEP65" s="92"/>
      <c r="XEQ65" s="92"/>
      <c r="XER65" s="92"/>
      <c r="XES65" s="92"/>
      <c r="XET65" s="92"/>
      <c r="XEU65" s="92"/>
      <c r="XEV65" s="92"/>
      <c r="XEW65" s="92"/>
      <c r="XEX65" s="92"/>
      <c r="XEY65" s="92"/>
      <c r="XEZ65" s="92"/>
      <c r="XFA65" s="92"/>
      <c r="XFB65" s="92"/>
      <c r="XFC65" s="92"/>
      <c r="XFD65" s="92"/>
    </row>
    <row r="66" spans="1:196 16338:16384" s="30" customFormat="1" ht="22.5" customHeight="1">
      <c r="A66" s="37" t="s">
        <v>456</v>
      </c>
      <c r="B66" s="43" t="s">
        <v>457</v>
      </c>
      <c r="C66" s="38">
        <v>61310018</v>
      </c>
      <c r="D66" s="39"/>
      <c r="E66" s="38">
        <v>23059</v>
      </c>
      <c r="F66" s="38" t="s">
        <v>297</v>
      </c>
      <c r="G66" s="346" t="s">
        <v>458</v>
      </c>
      <c r="H66" s="39">
        <v>1</v>
      </c>
      <c r="I66" s="44" t="s">
        <v>228</v>
      </c>
      <c r="J66" s="39" t="s">
        <v>87</v>
      </c>
      <c r="K66" s="48"/>
      <c r="L66" s="49" t="s">
        <v>89</v>
      </c>
      <c r="M66" s="50" t="s">
        <v>115</v>
      </c>
      <c r="N66" s="51">
        <v>45058</v>
      </c>
      <c r="O66" s="50" t="s">
        <v>89</v>
      </c>
      <c r="P66" s="51">
        <v>45064</v>
      </c>
      <c r="Q66" s="50" t="s">
        <v>89</v>
      </c>
      <c r="R66" s="51">
        <v>45072</v>
      </c>
      <c r="S66" s="50" t="s">
        <v>89</v>
      </c>
      <c r="T66" s="51">
        <v>45158</v>
      </c>
      <c r="U66" s="50" t="s">
        <v>89</v>
      </c>
      <c r="V66" s="51">
        <v>45163</v>
      </c>
      <c r="W66" s="51" t="s">
        <v>89</v>
      </c>
      <c r="X66" s="51">
        <v>45168</v>
      </c>
      <c r="Y66" s="49"/>
      <c r="Z66" s="66"/>
      <c r="AA66" s="71" t="s">
        <v>459</v>
      </c>
      <c r="AB66" s="63">
        <v>45070</v>
      </c>
      <c r="AC66" s="64">
        <v>45168</v>
      </c>
      <c r="AD66" s="63">
        <v>45168</v>
      </c>
      <c r="AE66" s="49" t="str">
        <f t="shared" ca="1" si="2"/>
        <v/>
      </c>
      <c r="AF66" s="65">
        <v>45156</v>
      </c>
      <c r="AG66" s="49"/>
      <c r="AH66" s="82">
        <f>IFERROR(VLOOKUP(B66,[1]明细汇总!$C$1:$H$65536,6,FALSE),0)</f>
        <v>39</v>
      </c>
      <c r="AI66" s="82"/>
      <c r="AJ66" s="82"/>
      <c r="AK66" s="82" t="str">
        <f>VLOOKUP(B66,[1]明细汇总!$C$1:$P$65536,14,FALSE)</f>
        <v>30%预付，70%发货</v>
      </c>
      <c r="AL66" s="82" t="s">
        <v>89</v>
      </c>
      <c r="AM66" s="83"/>
      <c r="AN66" s="82">
        <v>39</v>
      </c>
      <c r="AO66" s="90">
        <f t="shared" si="5"/>
        <v>1</v>
      </c>
      <c r="AP66" s="82">
        <f t="shared" si="6"/>
        <v>0</v>
      </c>
      <c r="AQ66" s="88"/>
      <c r="AR66" s="89" t="str">
        <f t="shared" si="1"/>
        <v>是</v>
      </c>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8"/>
      <c r="CQ66" s="88"/>
      <c r="CR66" s="88"/>
      <c r="CS66" s="88"/>
      <c r="CT66" s="88"/>
      <c r="CU66" s="88"/>
      <c r="CV66" s="88"/>
      <c r="CW66" s="88"/>
      <c r="CX66" s="88"/>
      <c r="CY66" s="88"/>
      <c r="CZ66" s="88"/>
      <c r="DA66" s="88"/>
      <c r="DB66" s="88"/>
      <c r="DC66" s="88"/>
      <c r="DD66" s="88"/>
      <c r="DE66" s="88"/>
      <c r="DF66" s="88"/>
      <c r="DG66" s="88"/>
      <c r="DH66" s="88"/>
      <c r="DI66" s="88"/>
      <c r="DJ66" s="88"/>
      <c r="DK66" s="88"/>
      <c r="DL66" s="88"/>
      <c r="DM66" s="88"/>
      <c r="DN66" s="88"/>
      <c r="DO66" s="88"/>
      <c r="DP66" s="88"/>
      <c r="DQ66" s="88"/>
      <c r="DR66" s="88"/>
      <c r="DS66" s="88"/>
      <c r="DT66" s="88"/>
      <c r="DU66" s="88"/>
      <c r="DV66" s="88"/>
      <c r="DW66" s="88"/>
      <c r="DX66" s="88"/>
      <c r="DY66" s="88"/>
      <c r="DZ66" s="88"/>
      <c r="EA66" s="88"/>
      <c r="EB66" s="88"/>
      <c r="EC66" s="88"/>
      <c r="ED66" s="88"/>
      <c r="EE66" s="88"/>
      <c r="EF66" s="88"/>
      <c r="EG66" s="88"/>
      <c r="EH66" s="88"/>
      <c r="EI66" s="88"/>
      <c r="EJ66" s="88"/>
      <c r="EK66" s="88"/>
      <c r="EL66" s="88"/>
      <c r="EM66" s="88"/>
      <c r="EN66" s="88"/>
      <c r="EO66" s="88"/>
      <c r="EP66" s="88"/>
      <c r="EQ66" s="88"/>
      <c r="ER66" s="88"/>
      <c r="ES66" s="88"/>
      <c r="ET66" s="88"/>
      <c r="EU66" s="88"/>
      <c r="EV66" s="88"/>
      <c r="EW66" s="88"/>
      <c r="EX66" s="88"/>
      <c r="EY66" s="88"/>
      <c r="EZ66" s="88"/>
      <c r="FA66" s="88"/>
      <c r="FB66" s="88"/>
      <c r="FC66" s="88"/>
      <c r="FD66" s="88"/>
      <c r="FE66" s="88"/>
      <c r="FF66" s="88"/>
      <c r="FG66" s="88"/>
      <c r="FH66" s="88"/>
      <c r="FI66" s="88"/>
      <c r="FJ66" s="88"/>
      <c r="FK66" s="88"/>
      <c r="FL66" s="88"/>
      <c r="FM66" s="88"/>
      <c r="FN66" s="88"/>
      <c r="FO66" s="88"/>
      <c r="FP66" s="88"/>
      <c r="FQ66" s="88"/>
      <c r="FR66" s="88"/>
      <c r="FS66" s="88"/>
      <c r="FT66" s="88"/>
      <c r="FU66" s="88"/>
      <c r="FV66" s="88"/>
      <c r="FW66" s="88"/>
      <c r="FX66" s="88"/>
      <c r="FY66" s="88"/>
      <c r="FZ66" s="88"/>
      <c r="GA66" s="88"/>
      <c r="GB66" s="88"/>
      <c r="GC66" s="88"/>
      <c r="GD66" s="88"/>
      <c r="GE66" s="88"/>
      <c r="GF66" s="88"/>
      <c r="GG66" s="88"/>
      <c r="GH66" s="88"/>
      <c r="GI66" s="88"/>
      <c r="GJ66" s="88"/>
      <c r="GK66" s="88"/>
      <c r="GL66" s="88"/>
      <c r="GM66" s="88"/>
      <c r="GN66" s="88"/>
      <c r="XDJ66" s="92"/>
      <c r="XDK66" s="92"/>
      <c r="XDL66" s="92"/>
      <c r="XDM66" s="92"/>
      <c r="XDN66" s="92"/>
      <c r="XDO66" s="92"/>
      <c r="XDP66" s="92"/>
      <c r="XDQ66" s="92"/>
      <c r="XDR66" s="92"/>
      <c r="XDS66" s="92"/>
      <c r="XDT66" s="92"/>
      <c r="XDU66" s="92"/>
      <c r="XDV66" s="92"/>
      <c r="XDW66" s="92"/>
      <c r="XDX66" s="92"/>
      <c r="XDY66" s="92"/>
      <c r="XDZ66" s="92"/>
      <c r="XEA66" s="92"/>
      <c r="XEB66" s="92"/>
      <c r="XEC66" s="92"/>
      <c r="XED66" s="92"/>
      <c r="XEE66" s="92"/>
      <c r="XEF66" s="92"/>
      <c r="XEG66" s="92"/>
      <c r="XEH66" s="92"/>
      <c r="XEI66" s="92"/>
      <c r="XEJ66" s="92"/>
      <c r="XEK66" s="92"/>
      <c r="XEL66" s="92"/>
      <c r="XEM66" s="92"/>
      <c r="XEN66" s="92"/>
      <c r="XEO66" s="92"/>
      <c r="XEP66" s="92"/>
      <c r="XEQ66" s="92"/>
      <c r="XER66" s="92"/>
      <c r="XES66" s="92"/>
      <c r="XET66" s="92"/>
      <c r="XEU66" s="92"/>
      <c r="XEV66" s="92"/>
      <c r="XEW66" s="92"/>
      <c r="XEX66" s="92"/>
      <c r="XEY66" s="92"/>
      <c r="XEZ66" s="92"/>
      <c r="XFA66" s="92"/>
      <c r="XFB66" s="92"/>
      <c r="XFC66" s="92"/>
      <c r="XFD66" s="92"/>
    </row>
    <row r="67" spans="1:196 16338:16384" s="30" customFormat="1" ht="22.5" customHeight="1">
      <c r="A67" s="37" t="s">
        <v>460</v>
      </c>
      <c r="B67" s="94" t="s">
        <v>461</v>
      </c>
      <c r="C67" s="38">
        <v>29600122</v>
      </c>
      <c r="D67" s="38"/>
      <c r="E67" s="38">
        <v>23089</v>
      </c>
      <c r="F67" s="94"/>
      <c r="G67" s="94" t="s">
        <v>462</v>
      </c>
      <c r="H67" s="95">
        <v>2</v>
      </c>
      <c r="I67" s="39" t="s">
        <v>234</v>
      </c>
      <c r="J67" s="95" t="s">
        <v>87</v>
      </c>
      <c r="K67" s="101"/>
      <c r="L67" s="102" t="s">
        <v>89</v>
      </c>
      <c r="M67" s="103" t="s">
        <v>12</v>
      </c>
      <c r="N67" s="104">
        <v>45135</v>
      </c>
      <c r="O67" s="105" t="s">
        <v>89</v>
      </c>
      <c r="P67" s="104">
        <v>45142</v>
      </c>
      <c r="Q67" s="103" t="s">
        <v>89</v>
      </c>
      <c r="R67" s="109">
        <v>45149</v>
      </c>
      <c r="S67" s="107" t="s">
        <v>89</v>
      </c>
      <c r="T67" s="347" t="s">
        <v>463</v>
      </c>
      <c r="U67" s="103"/>
      <c r="V67" s="347" t="s">
        <v>464</v>
      </c>
      <c r="W67" s="111"/>
      <c r="X67" s="347" t="s">
        <v>465</v>
      </c>
      <c r="Y67" s="111"/>
      <c r="Z67" s="114"/>
      <c r="AA67" s="115" t="s">
        <v>466</v>
      </c>
      <c r="AB67" s="116">
        <v>45138</v>
      </c>
      <c r="AC67" s="348" t="s">
        <v>465</v>
      </c>
      <c r="AD67" s="349" t="s">
        <v>465</v>
      </c>
      <c r="AE67" s="102" t="str">
        <f t="shared" ca="1" si="2"/>
        <v/>
      </c>
      <c r="AF67" s="117">
        <v>45170</v>
      </c>
      <c r="AG67" s="111"/>
      <c r="AH67" s="82">
        <v>0.6</v>
      </c>
      <c r="AI67" s="82"/>
      <c r="AJ67" s="82"/>
      <c r="AK67" s="350" t="s">
        <v>467</v>
      </c>
      <c r="AL67" s="82" t="s">
        <v>89</v>
      </c>
      <c r="AM67" s="83"/>
      <c r="AN67" s="82">
        <v>0.6</v>
      </c>
      <c r="AO67" s="90">
        <f t="shared" si="5"/>
        <v>1</v>
      </c>
      <c r="AP67" s="82">
        <f t="shared" si="6"/>
        <v>0</v>
      </c>
      <c r="AQ67" s="88"/>
      <c r="AR67" s="89" t="str">
        <f t="shared" si="1"/>
        <v>是</v>
      </c>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88"/>
      <c r="CQ67" s="88"/>
      <c r="CR67" s="88"/>
      <c r="CS67" s="88"/>
      <c r="CT67" s="88"/>
      <c r="CU67" s="88"/>
      <c r="CV67" s="88"/>
      <c r="CW67" s="88"/>
      <c r="CX67" s="88"/>
      <c r="CY67" s="88"/>
      <c r="CZ67" s="88"/>
      <c r="DA67" s="88"/>
      <c r="DB67" s="88"/>
      <c r="DC67" s="88"/>
      <c r="DD67" s="88"/>
      <c r="DE67" s="88"/>
      <c r="DF67" s="88"/>
      <c r="DG67" s="88"/>
      <c r="DH67" s="88"/>
      <c r="DI67" s="88"/>
      <c r="DJ67" s="88"/>
      <c r="DK67" s="88"/>
      <c r="DL67" s="88"/>
      <c r="DM67" s="88"/>
      <c r="DN67" s="88"/>
      <c r="DO67" s="88"/>
      <c r="DP67" s="88"/>
      <c r="DQ67" s="88"/>
      <c r="DR67" s="88"/>
      <c r="DS67" s="88"/>
      <c r="DT67" s="88"/>
      <c r="DU67" s="88"/>
      <c r="DV67" s="88"/>
      <c r="DW67" s="88"/>
      <c r="DX67" s="88"/>
      <c r="DY67" s="88"/>
      <c r="DZ67" s="88"/>
      <c r="EA67" s="88"/>
      <c r="EB67" s="88"/>
      <c r="EC67" s="88"/>
      <c r="ED67" s="88"/>
      <c r="EE67" s="88"/>
      <c r="EF67" s="88"/>
      <c r="EG67" s="88"/>
      <c r="EH67" s="88"/>
      <c r="EI67" s="88"/>
      <c r="EJ67" s="88"/>
      <c r="EK67" s="88"/>
      <c r="EL67" s="88"/>
      <c r="EM67" s="88"/>
      <c r="EN67" s="88"/>
      <c r="EO67" s="88"/>
      <c r="EP67" s="88"/>
      <c r="EQ67" s="88"/>
      <c r="ER67" s="88"/>
      <c r="ES67" s="88"/>
      <c r="ET67" s="88"/>
      <c r="EU67" s="88"/>
      <c r="EV67" s="88"/>
      <c r="EW67" s="88"/>
      <c r="EX67" s="88"/>
      <c r="EY67" s="88"/>
      <c r="EZ67" s="88"/>
      <c r="FA67" s="88"/>
      <c r="FB67" s="88"/>
      <c r="FC67" s="88"/>
      <c r="FD67" s="88"/>
      <c r="FE67" s="88"/>
      <c r="FF67" s="88"/>
      <c r="FG67" s="88"/>
      <c r="FH67" s="88"/>
      <c r="FI67" s="88"/>
      <c r="FJ67" s="88"/>
      <c r="FK67" s="88"/>
      <c r="FL67" s="88"/>
      <c r="FM67" s="88"/>
      <c r="FN67" s="88"/>
      <c r="FO67" s="88"/>
      <c r="FP67" s="88"/>
      <c r="FQ67" s="88"/>
      <c r="FR67" s="88"/>
      <c r="FS67" s="88"/>
      <c r="FT67" s="88"/>
      <c r="FU67" s="88"/>
      <c r="FV67" s="88"/>
      <c r="FW67" s="88"/>
      <c r="FX67" s="88"/>
      <c r="FY67" s="88"/>
      <c r="FZ67" s="88"/>
      <c r="GA67" s="88"/>
      <c r="GB67" s="88"/>
      <c r="GC67" s="88"/>
      <c r="GD67" s="88"/>
      <c r="GE67" s="88"/>
      <c r="GF67" s="88"/>
      <c r="GG67" s="88"/>
      <c r="GH67" s="88"/>
      <c r="GI67" s="88"/>
      <c r="GJ67" s="88"/>
      <c r="GK67" s="88"/>
      <c r="GL67" s="88"/>
      <c r="GM67" s="88"/>
      <c r="GN67" s="88"/>
      <c r="XDJ67" s="92"/>
      <c r="XDK67" s="92"/>
      <c r="XDL67" s="92"/>
      <c r="XDM67" s="92"/>
      <c r="XDN67" s="92"/>
      <c r="XDO67" s="92"/>
      <c r="XDP67" s="92"/>
      <c r="XDQ67" s="92"/>
      <c r="XDR67" s="92"/>
      <c r="XDS67" s="92"/>
      <c r="XDT67" s="92"/>
      <c r="XDU67" s="92"/>
      <c r="XDV67" s="92"/>
      <c r="XDW67" s="92"/>
      <c r="XDX67" s="92"/>
      <c r="XDY67" s="92"/>
      <c r="XDZ67" s="92"/>
      <c r="XEA67" s="92"/>
      <c r="XEB67" s="92"/>
      <c r="XEC67" s="92"/>
      <c r="XED67" s="92"/>
      <c r="XEE67" s="92"/>
      <c r="XEF67" s="92"/>
      <c r="XEG67" s="92"/>
      <c r="XEH67" s="92"/>
      <c r="XEI67" s="92"/>
      <c r="XEJ67" s="92"/>
      <c r="XEK67" s="92"/>
      <c r="XEL67" s="92"/>
      <c r="XEM67" s="92"/>
      <c r="XEN67" s="92"/>
      <c r="XEO67" s="92"/>
      <c r="XEP67" s="92"/>
      <c r="XEQ67" s="92"/>
      <c r="XER67" s="92"/>
      <c r="XES67" s="92"/>
      <c r="XET67" s="92"/>
      <c r="XEU67" s="92"/>
      <c r="XEV67" s="92"/>
      <c r="XEW67" s="92"/>
      <c r="XEX67" s="92"/>
      <c r="XEY67" s="92"/>
      <c r="XEZ67" s="92"/>
      <c r="XFA67" s="92"/>
      <c r="XFB67" s="92"/>
      <c r="XFC67" s="92"/>
      <c r="XFD67" s="92"/>
    </row>
    <row r="68" spans="1:196 16338:16384" s="30" customFormat="1" ht="22.5" customHeight="1">
      <c r="A68" s="37" t="s">
        <v>468</v>
      </c>
      <c r="B68" s="38" t="s">
        <v>469</v>
      </c>
      <c r="C68" s="38" t="s">
        <v>470</v>
      </c>
      <c r="D68" s="39"/>
      <c r="E68" s="38" t="s">
        <v>471</v>
      </c>
      <c r="F68" s="38"/>
      <c r="G68" s="38" t="s">
        <v>472</v>
      </c>
      <c r="H68" s="39">
        <v>1</v>
      </c>
      <c r="I68" s="44" t="s">
        <v>283</v>
      </c>
      <c r="J68" s="39" t="s">
        <v>87</v>
      </c>
      <c r="K68" s="48"/>
      <c r="L68" s="49" t="s">
        <v>89</v>
      </c>
      <c r="M68" s="50"/>
      <c r="N68" s="51">
        <v>44966</v>
      </c>
      <c r="O68" s="51" t="s">
        <v>89</v>
      </c>
      <c r="P68" s="51">
        <v>44972</v>
      </c>
      <c r="Q68" s="51" t="s">
        <v>89</v>
      </c>
      <c r="R68" s="51">
        <v>44979</v>
      </c>
      <c r="S68" s="51" t="s">
        <v>89</v>
      </c>
      <c r="T68" s="51">
        <v>45061</v>
      </c>
      <c r="U68" s="51" t="s">
        <v>89</v>
      </c>
      <c r="V68" s="51"/>
      <c r="W68" s="51" t="s">
        <v>89</v>
      </c>
      <c r="X68" s="51">
        <v>45061</v>
      </c>
      <c r="Y68" s="63" t="s">
        <v>89</v>
      </c>
      <c r="Z68" s="66"/>
      <c r="AA68" s="71" t="s">
        <v>473</v>
      </c>
      <c r="AB68" s="63">
        <v>44966</v>
      </c>
      <c r="AC68" s="64">
        <v>45061</v>
      </c>
      <c r="AD68" s="63">
        <v>45061</v>
      </c>
      <c r="AE68" s="49" t="str">
        <f t="shared" ca="1" si="2"/>
        <v/>
      </c>
      <c r="AF68" s="65">
        <v>45061</v>
      </c>
      <c r="AG68" s="49"/>
      <c r="AH68" s="82">
        <f>IFERROR(VLOOKUP(B68,[1]明细汇总!$C$1:$H$65536,6,FALSE),0)</f>
        <v>58</v>
      </c>
      <c r="AI68" s="82"/>
      <c r="AJ68" s="82"/>
      <c r="AK68" s="82" t="str">
        <f>VLOOKUP(B68,[1]明细汇总!$C$1:$P$65536,14,FALSE)</f>
        <v>20%预付，80%发货</v>
      </c>
      <c r="AL68" s="82" t="s">
        <v>89</v>
      </c>
      <c r="AM68" s="83"/>
      <c r="AN68" s="82">
        <v>58</v>
      </c>
      <c r="AO68" s="90">
        <f t="shared" si="5"/>
        <v>1</v>
      </c>
      <c r="AP68" s="82">
        <f t="shared" si="6"/>
        <v>0</v>
      </c>
      <c r="AQ68" s="88"/>
      <c r="AR68" s="89" t="str">
        <f t="shared" ref="AR68:AR83" si="7">IF(AD68&lt;=AF68,"\","是")</f>
        <v>\</v>
      </c>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8"/>
      <c r="CQ68" s="88"/>
      <c r="CR68" s="88"/>
      <c r="CS68" s="88"/>
      <c r="CT68" s="88"/>
      <c r="CU68" s="88"/>
      <c r="CV68" s="88"/>
      <c r="CW68" s="88"/>
      <c r="CX68" s="88"/>
      <c r="CY68" s="88"/>
      <c r="CZ68" s="88"/>
      <c r="DA68" s="88"/>
      <c r="DB68" s="88"/>
      <c r="DC68" s="88"/>
      <c r="DD68" s="88"/>
      <c r="DE68" s="88"/>
      <c r="DF68" s="88"/>
      <c r="DG68" s="88"/>
      <c r="DH68" s="88"/>
      <c r="DI68" s="88"/>
      <c r="DJ68" s="88"/>
      <c r="DK68" s="88"/>
      <c r="DL68" s="88"/>
      <c r="DM68" s="88"/>
      <c r="DN68" s="88"/>
      <c r="DO68" s="88"/>
      <c r="DP68" s="88"/>
      <c r="DQ68" s="88"/>
      <c r="DR68" s="88"/>
      <c r="DS68" s="88"/>
      <c r="DT68" s="88"/>
      <c r="DU68" s="88"/>
      <c r="DV68" s="88"/>
      <c r="DW68" s="88"/>
      <c r="DX68" s="88"/>
      <c r="DY68" s="88"/>
      <c r="DZ68" s="88"/>
      <c r="EA68" s="88"/>
      <c r="EB68" s="88"/>
      <c r="EC68" s="88"/>
      <c r="ED68" s="88"/>
      <c r="EE68" s="88"/>
      <c r="EF68" s="88"/>
      <c r="EG68" s="88"/>
      <c r="EH68" s="88"/>
      <c r="EI68" s="88"/>
      <c r="EJ68" s="88"/>
      <c r="EK68" s="88"/>
      <c r="EL68" s="88"/>
      <c r="EM68" s="88"/>
      <c r="EN68" s="88"/>
      <c r="EO68" s="88"/>
      <c r="EP68" s="88"/>
      <c r="EQ68" s="88"/>
      <c r="ER68" s="88"/>
      <c r="ES68" s="88"/>
      <c r="ET68" s="88"/>
      <c r="EU68" s="88"/>
      <c r="EV68" s="88"/>
      <c r="EW68" s="88"/>
      <c r="EX68" s="88"/>
      <c r="EY68" s="88"/>
      <c r="EZ68" s="88"/>
      <c r="FA68" s="88"/>
      <c r="FB68" s="88"/>
      <c r="FC68" s="88"/>
      <c r="FD68" s="88"/>
      <c r="FE68" s="88"/>
      <c r="FF68" s="88"/>
      <c r="FG68" s="88"/>
      <c r="FH68" s="88"/>
      <c r="FI68" s="88"/>
      <c r="FJ68" s="88"/>
      <c r="FK68" s="88"/>
      <c r="FL68" s="88"/>
      <c r="FM68" s="88"/>
      <c r="FN68" s="88"/>
      <c r="FO68" s="88"/>
      <c r="FP68" s="88"/>
      <c r="FQ68" s="88"/>
      <c r="FR68" s="88"/>
      <c r="FS68" s="88"/>
      <c r="FT68" s="88"/>
      <c r="FU68" s="88"/>
      <c r="FV68" s="88"/>
      <c r="FW68" s="88"/>
      <c r="FX68" s="88"/>
      <c r="FY68" s="88"/>
      <c r="FZ68" s="88"/>
      <c r="GA68" s="88"/>
      <c r="GB68" s="88"/>
      <c r="GC68" s="88"/>
      <c r="GD68" s="88"/>
      <c r="GE68" s="88"/>
      <c r="GF68" s="88"/>
      <c r="GG68" s="88"/>
      <c r="GH68" s="88"/>
      <c r="GI68" s="88"/>
      <c r="GJ68" s="88"/>
      <c r="GK68" s="88"/>
      <c r="GL68" s="88"/>
      <c r="GM68" s="88"/>
      <c r="GN68" s="88"/>
      <c r="XDJ68" s="92"/>
      <c r="XDK68" s="92"/>
      <c r="XDL68" s="92"/>
      <c r="XDM68" s="92"/>
      <c r="XDN68" s="92"/>
      <c r="XDO68" s="92"/>
      <c r="XDP68" s="92"/>
      <c r="XDQ68" s="92"/>
      <c r="XDR68" s="92"/>
      <c r="XDS68" s="92"/>
      <c r="XDT68" s="92"/>
      <c r="XDU68" s="92"/>
      <c r="XDV68" s="92"/>
      <c r="XDW68" s="92"/>
      <c r="XDX68" s="92"/>
      <c r="XDY68" s="92"/>
      <c r="XDZ68" s="92"/>
      <c r="XEA68" s="92"/>
      <c r="XEB68" s="92"/>
      <c r="XEC68" s="92"/>
      <c r="XED68" s="92"/>
      <c r="XEE68" s="92"/>
      <c r="XEF68" s="92"/>
      <c r="XEG68" s="92"/>
      <c r="XEH68" s="92"/>
      <c r="XEI68" s="92"/>
      <c r="XEJ68" s="92"/>
      <c r="XEK68" s="92"/>
      <c r="XEL68" s="92"/>
      <c r="XEM68" s="92"/>
      <c r="XEN68" s="92"/>
      <c r="XEO68" s="92"/>
      <c r="XEP68" s="92"/>
      <c r="XEQ68" s="92"/>
      <c r="XER68" s="92"/>
      <c r="XES68" s="92"/>
      <c r="XET68" s="92"/>
      <c r="XEU68" s="92"/>
      <c r="XEV68" s="92"/>
      <c r="XEW68" s="92"/>
      <c r="XEX68" s="92"/>
      <c r="XEY68" s="92"/>
      <c r="XEZ68" s="92"/>
      <c r="XFA68" s="92"/>
      <c r="XFB68" s="92"/>
      <c r="XFC68" s="92"/>
      <c r="XFD68" s="92"/>
    </row>
    <row r="69" spans="1:196 16338:16384" s="30" customFormat="1" ht="22.5" customHeight="1">
      <c r="A69" s="37" t="s">
        <v>474</v>
      </c>
      <c r="B69" s="94" t="s">
        <v>475</v>
      </c>
      <c r="C69" s="94">
        <v>40330051</v>
      </c>
      <c r="D69" s="38"/>
      <c r="E69" s="38">
        <v>23066</v>
      </c>
      <c r="F69" s="94"/>
      <c r="G69" s="351" t="s">
        <v>476</v>
      </c>
      <c r="H69" s="95">
        <v>1</v>
      </c>
      <c r="I69" s="95" t="s">
        <v>359</v>
      </c>
      <c r="J69" s="95" t="s">
        <v>87</v>
      </c>
      <c r="K69" s="101"/>
      <c r="L69" s="102" t="s">
        <v>89</v>
      </c>
      <c r="M69" s="103" t="s">
        <v>10</v>
      </c>
      <c r="N69" s="103" t="s">
        <v>155</v>
      </c>
      <c r="O69" s="105" t="s">
        <v>89</v>
      </c>
      <c r="P69" s="104">
        <v>45133</v>
      </c>
      <c r="Q69" s="103" t="s">
        <v>89</v>
      </c>
      <c r="R69" s="104">
        <v>45140</v>
      </c>
      <c r="S69" s="103" t="s">
        <v>89</v>
      </c>
      <c r="T69" s="104">
        <v>45146</v>
      </c>
      <c r="U69" s="103" t="s">
        <v>89</v>
      </c>
      <c r="V69" s="104">
        <v>45148</v>
      </c>
      <c r="W69" s="111" t="s">
        <v>89</v>
      </c>
      <c r="X69" s="104">
        <v>45150</v>
      </c>
      <c r="Y69" s="111" t="s">
        <v>89</v>
      </c>
      <c r="Z69" s="114"/>
      <c r="AA69" s="111"/>
      <c r="AB69" s="116"/>
      <c r="AC69" s="64">
        <v>45150</v>
      </c>
      <c r="AD69" s="63">
        <v>45150</v>
      </c>
      <c r="AE69" s="102" t="str">
        <f t="shared" ca="1" si="2"/>
        <v/>
      </c>
      <c r="AF69" s="111" t="s">
        <v>155</v>
      </c>
      <c r="AG69" s="111"/>
      <c r="AH69" s="82">
        <v>0.5</v>
      </c>
      <c r="AI69" s="82"/>
      <c r="AJ69" s="82"/>
      <c r="AK69" s="350" t="s">
        <v>477</v>
      </c>
      <c r="AL69" s="82" t="s">
        <v>89</v>
      </c>
      <c r="AM69" s="83"/>
      <c r="AN69" s="82">
        <v>0.5</v>
      </c>
      <c r="AO69" s="90">
        <f t="shared" si="5"/>
        <v>1</v>
      </c>
      <c r="AP69" s="82">
        <f t="shared" si="6"/>
        <v>0</v>
      </c>
      <c r="AQ69" s="88"/>
      <c r="AR69" s="89" t="str">
        <f t="shared" si="7"/>
        <v>\</v>
      </c>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c r="CH69" s="88"/>
      <c r="CI69" s="88"/>
      <c r="CJ69" s="88"/>
      <c r="CK69" s="88"/>
      <c r="CL69" s="88"/>
      <c r="CM69" s="88"/>
      <c r="CN69" s="88"/>
      <c r="CO69" s="88"/>
      <c r="CP69" s="88"/>
      <c r="CQ69" s="88"/>
      <c r="CR69" s="88"/>
      <c r="CS69" s="88"/>
      <c r="CT69" s="88"/>
      <c r="CU69" s="88"/>
      <c r="CV69" s="88"/>
      <c r="CW69" s="88"/>
      <c r="CX69" s="88"/>
      <c r="CY69" s="88"/>
      <c r="CZ69" s="88"/>
      <c r="DA69" s="88"/>
      <c r="DB69" s="88"/>
      <c r="DC69" s="88"/>
      <c r="DD69" s="88"/>
      <c r="DE69" s="88"/>
      <c r="DF69" s="88"/>
      <c r="DG69" s="88"/>
      <c r="DH69" s="88"/>
      <c r="DI69" s="88"/>
      <c r="DJ69" s="88"/>
      <c r="DK69" s="88"/>
      <c r="DL69" s="88"/>
      <c r="DM69" s="88"/>
      <c r="DN69" s="88"/>
      <c r="DO69" s="88"/>
      <c r="DP69" s="88"/>
      <c r="DQ69" s="88"/>
      <c r="DR69" s="88"/>
      <c r="DS69" s="88"/>
      <c r="DT69" s="88"/>
      <c r="DU69" s="88"/>
      <c r="DV69" s="88"/>
      <c r="DW69" s="88"/>
      <c r="DX69" s="88"/>
      <c r="DY69" s="88"/>
      <c r="DZ69" s="88"/>
      <c r="EA69" s="88"/>
      <c r="EB69" s="88"/>
      <c r="EC69" s="88"/>
      <c r="ED69" s="88"/>
      <c r="EE69" s="88"/>
      <c r="EF69" s="88"/>
      <c r="EG69" s="88"/>
      <c r="EH69" s="88"/>
      <c r="EI69" s="88"/>
      <c r="EJ69" s="88"/>
      <c r="EK69" s="88"/>
      <c r="EL69" s="88"/>
      <c r="EM69" s="88"/>
      <c r="EN69" s="88"/>
      <c r="EO69" s="88"/>
      <c r="EP69" s="88"/>
      <c r="EQ69" s="88"/>
      <c r="ER69" s="88"/>
      <c r="ES69" s="88"/>
      <c r="ET69" s="88"/>
      <c r="EU69" s="88"/>
      <c r="EV69" s="88"/>
      <c r="EW69" s="88"/>
      <c r="EX69" s="88"/>
      <c r="EY69" s="88"/>
      <c r="EZ69" s="88"/>
      <c r="FA69" s="88"/>
      <c r="FB69" s="88"/>
      <c r="FC69" s="88"/>
      <c r="FD69" s="88"/>
      <c r="FE69" s="88"/>
      <c r="FF69" s="88"/>
      <c r="FG69" s="88"/>
      <c r="FH69" s="88"/>
      <c r="FI69" s="88"/>
      <c r="FJ69" s="88"/>
      <c r="FK69" s="88"/>
      <c r="FL69" s="88"/>
      <c r="FM69" s="88"/>
      <c r="FN69" s="88"/>
      <c r="FO69" s="88"/>
      <c r="FP69" s="88"/>
      <c r="FQ69" s="88"/>
      <c r="FR69" s="88"/>
      <c r="FS69" s="88"/>
      <c r="FT69" s="88"/>
      <c r="FU69" s="88"/>
      <c r="FV69" s="88"/>
      <c r="FW69" s="88"/>
      <c r="FX69" s="88"/>
      <c r="FY69" s="88"/>
      <c r="FZ69" s="88"/>
      <c r="GA69" s="88"/>
      <c r="GB69" s="88"/>
      <c r="GC69" s="88"/>
      <c r="GD69" s="88"/>
      <c r="GE69" s="88"/>
      <c r="GF69" s="88"/>
      <c r="GG69" s="88"/>
      <c r="GH69" s="88"/>
      <c r="GI69" s="88"/>
      <c r="GJ69" s="88"/>
      <c r="GK69" s="88"/>
      <c r="GL69" s="88"/>
      <c r="GM69" s="88"/>
      <c r="GN69" s="88"/>
      <c r="XDJ69" s="92"/>
      <c r="XDK69" s="92"/>
      <c r="XDL69" s="92"/>
      <c r="XDM69" s="92"/>
      <c r="XDN69" s="92"/>
      <c r="XDO69" s="92"/>
      <c r="XDP69" s="92"/>
      <c r="XDQ69" s="92"/>
      <c r="XDR69" s="92"/>
      <c r="XDS69" s="92"/>
      <c r="XDT69" s="92"/>
      <c r="XDU69" s="92"/>
      <c r="XDV69" s="92"/>
      <c r="XDW69" s="92"/>
      <c r="XDX69" s="92"/>
      <c r="XDY69" s="92"/>
      <c r="XDZ69" s="92"/>
      <c r="XEA69" s="92"/>
      <c r="XEB69" s="92"/>
      <c r="XEC69" s="92"/>
      <c r="XED69" s="92"/>
      <c r="XEE69" s="92"/>
      <c r="XEF69" s="92"/>
      <c r="XEG69" s="92"/>
      <c r="XEH69" s="92"/>
      <c r="XEI69" s="92"/>
      <c r="XEJ69" s="92"/>
      <c r="XEK69" s="92"/>
      <c r="XEL69" s="92"/>
      <c r="XEM69" s="92"/>
      <c r="XEN69" s="92"/>
      <c r="XEO69" s="92"/>
      <c r="XEP69" s="92"/>
      <c r="XEQ69" s="92"/>
      <c r="XER69" s="92"/>
      <c r="XES69" s="92"/>
      <c r="XET69" s="92"/>
      <c r="XEU69" s="92"/>
      <c r="XEV69" s="92"/>
      <c r="XEW69" s="92"/>
      <c r="XEX69" s="92"/>
      <c r="XEY69" s="92"/>
      <c r="XEZ69" s="92"/>
      <c r="XFA69" s="92"/>
      <c r="XFB69" s="92"/>
      <c r="XFC69" s="92"/>
      <c r="XFD69" s="92"/>
    </row>
    <row r="70" spans="1:196 16338:16384" s="30" customFormat="1" ht="22.5" customHeight="1">
      <c r="A70" s="37" t="s">
        <v>478</v>
      </c>
      <c r="B70" s="38" t="s">
        <v>479</v>
      </c>
      <c r="C70" s="38" t="s">
        <v>480</v>
      </c>
      <c r="D70" s="39"/>
      <c r="E70" s="38">
        <v>22183</v>
      </c>
      <c r="F70" s="38"/>
      <c r="G70" s="38" t="s">
        <v>481</v>
      </c>
      <c r="H70" s="39">
        <v>2</v>
      </c>
      <c r="I70" s="39"/>
      <c r="J70" s="39" t="s">
        <v>87</v>
      </c>
      <c r="K70" s="48"/>
      <c r="L70" s="49" t="s">
        <v>89</v>
      </c>
      <c r="M70" s="50"/>
      <c r="N70" s="51">
        <v>44936</v>
      </c>
      <c r="O70" s="51" t="s">
        <v>89</v>
      </c>
      <c r="P70" s="106">
        <v>44939</v>
      </c>
      <c r="Q70" s="51" t="s">
        <v>89</v>
      </c>
      <c r="R70" s="106">
        <v>44946</v>
      </c>
      <c r="S70" s="51" t="s">
        <v>89</v>
      </c>
      <c r="T70" s="112">
        <v>45054</v>
      </c>
      <c r="U70" s="56" t="s">
        <v>89</v>
      </c>
      <c r="V70" s="112"/>
      <c r="W70" s="56" t="s">
        <v>89</v>
      </c>
      <c r="X70" s="112">
        <v>45056</v>
      </c>
      <c r="Y70" s="56" t="s">
        <v>89</v>
      </c>
      <c r="Z70" s="66"/>
      <c r="AA70" s="71" t="s">
        <v>482</v>
      </c>
      <c r="AB70" s="63"/>
      <c r="AC70" s="63">
        <v>45056</v>
      </c>
      <c r="AD70" s="63">
        <v>45056</v>
      </c>
      <c r="AE70" s="49" t="str">
        <f t="shared" ca="1" si="2"/>
        <v/>
      </c>
      <c r="AF70" s="65">
        <v>45068</v>
      </c>
      <c r="AG70" s="49"/>
      <c r="AH70" s="82">
        <f>IFERROR(VLOOKUP(B70,[1]明细汇总!$C$1:$H$65536,6,FALSE),0)</f>
        <v>41</v>
      </c>
      <c r="AI70" s="82"/>
      <c r="AJ70" s="82"/>
      <c r="AK70" s="82" t="str">
        <f>VLOOKUP(B70,[1]明细汇总!$C$1:$P$65536,14,FALSE)</f>
        <v>30%预付，65%发货，5%质保</v>
      </c>
      <c r="AL70" s="82" t="s">
        <v>89</v>
      </c>
      <c r="AM70" s="83"/>
      <c r="AN70" s="82">
        <v>41</v>
      </c>
      <c r="AO70" s="90">
        <f t="shared" si="5"/>
        <v>1</v>
      </c>
      <c r="AP70" s="82">
        <f t="shared" si="6"/>
        <v>0</v>
      </c>
      <c r="AQ70" s="88"/>
      <c r="AR70" s="89" t="str">
        <f t="shared" si="7"/>
        <v>\</v>
      </c>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8"/>
      <c r="CQ70" s="88"/>
      <c r="CR70" s="88"/>
      <c r="CS70" s="88"/>
      <c r="CT70" s="88"/>
      <c r="CU70" s="88"/>
      <c r="CV70" s="88"/>
      <c r="CW70" s="88"/>
      <c r="CX70" s="88"/>
      <c r="CY70" s="88"/>
      <c r="CZ70" s="88"/>
      <c r="DA70" s="88"/>
      <c r="DB70" s="88"/>
      <c r="DC70" s="88"/>
      <c r="DD70" s="88"/>
      <c r="DE70" s="88"/>
      <c r="DF70" s="88"/>
      <c r="DG70" s="88"/>
      <c r="DH70" s="88"/>
      <c r="DI70" s="88"/>
      <c r="DJ70" s="88"/>
      <c r="DK70" s="88"/>
      <c r="DL70" s="88"/>
      <c r="DM70" s="88"/>
      <c r="DN70" s="88"/>
      <c r="DO70" s="88"/>
      <c r="DP70" s="88"/>
      <c r="DQ70" s="88"/>
      <c r="DR70" s="88"/>
      <c r="DS70" s="88"/>
      <c r="DT70" s="88"/>
      <c r="DU70" s="88"/>
      <c r="DV70" s="88"/>
      <c r="DW70" s="88"/>
      <c r="DX70" s="88"/>
      <c r="DY70" s="88"/>
      <c r="DZ70" s="88"/>
      <c r="EA70" s="88"/>
      <c r="EB70" s="88"/>
      <c r="EC70" s="88"/>
      <c r="ED70" s="88"/>
      <c r="EE70" s="88"/>
      <c r="EF70" s="88"/>
      <c r="EG70" s="88"/>
      <c r="EH70" s="88"/>
      <c r="EI70" s="88"/>
      <c r="EJ70" s="88"/>
      <c r="EK70" s="88"/>
      <c r="EL70" s="88"/>
      <c r="EM70" s="88"/>
      <c r="EN70" s="88"/>
      <c r="EO70" s="88"/>
      <c r="EP70" s="88"/>
      <c r="EQ70" s="88"/>
      <c r="ER70" s="88"/>
      <c r="ES70" s="88"/>
      <c r="ET70" s="88"/>
      <c r="EU70" s="88"/>
      <c r="EV70" s="88"/>
      <c r="EW70" s="88"/>
      <c r="EX70" s="88"/>
      <c r="EY70" s="88"/>
      <c r="EZ70" s="88"/>
      <c r="FA70" s="88"/>
      <c r="FB70" s="88"/>
      <c r="FC70" s="88"/>
      <c r="FD70" s="88"/>
      <c r="FE70" s="88"/>
      <c r="FF70" s="88"/>
      <c r="FG70" s="88"/>
      <c r="FH70" s="88"/>
      <c r="FI70" s="88"/>
      <c r="FJ70" s="88"/>
      <c r="FK70" s="88"/>
      <c r="FL70" s="88"/>
      <c r="FM70" s="88"/>
      <c r="FN70" s="88"/>
      <c r="FO70" s="88"/>
      <c r="FP70" s="88"/>
      <c r="FQ70" s="88"/>
      <c r="FR70" s="88"/>
      <c r="FS70" s="88"/>
      <c r="FT70" s="88"/>
      <c r="FU70" s="88"/>
      <c r="FV70" s="88"/>
      <c r="FW70" s="88"/>
      <c r="FX70" s="88"/>
      <c r="FY70" s="88"/>
      <c r="FZ70" s="88"/>
      <c r="GA70" s="88"/>
      <c r="GB70" s="88"/>
      <c r="GC70" s="88"/>
      <c r="GD70" s="88"/>
      <c r="GE70" s="88"/>
      <c r="GF70" s="88"/>
      <c r="GG70" s="88"/>
      <c r="GH70" s="88"/>
      <c r="GI70" s="88"/>
      <c r="GJ70" s="88"/>
      <c r="GK70" s="88"/>
      <c r="GL70" s="88"/>
      <c r="GM70" s="88"/>
      <c r="GN70" s="88"/>
      <c r="XDJ70" s="92"/>
      <c r="XDK70" s="92"/>
      <c r="XDL70" s="92"/>
      <c r="XDM70" s="92"/>
      <c r="XDN70" s="92"/>
      <c r="XDO70" s="92"/>
      <c r="XDP70" s="92"/>
      <c r="XDQ70" s="92"/>
      <c r="XDR70" s="92"/>
      <c r="XDS70" s="92"/>
      <c r="XDT70" s="92"/>
      <c r="XDU70" s="92"/>
      <c r="XDV70" s="92"/>
      <c r="XDW70" s="92"/>
      <c r="XDX70" s="92"/>
      <c r="XDY70" s="92"/>
      <c r="XDZ70" s="92"/>
      <c r="XEA70" s="92"/>
      <c r="XEB70" s="92"/>
      <c r="XEC70" s="92"/>
      <c r="XED70" s="92"/>
      <c r="XEE70" s="92"/>
      <c r="XEF70" s="92"/>
      <c r="XEG70" s="92"/>
      <c r="XEH70" s="92"/>
      <c r="XEI70" s="92"/>
      <c r="XEJ70" s="92"/>
      <c r="XEK70" s="92"/>
      <c r="XEL70" s="92"/>
      <c r="XEM70" s="92"/>
      <c r="XEN70" s="92"/>
      <c r="XEO70" s="92"/>
      <c r="XEP70" s="92"/>
      <c r="XEQ70" s="92"/>
      <c r="XER70" s="92"/>
      <c r="XES70" s="92"/>
      <c r="XET70" s="92"/>
      <c r="XEU70" s="92"/>
      <c r="XEV70" s="92"/>
      <c r="XEW70" s="92"/>
      <c r="XEX70" s="92"/>
      <c r="XEY70" s="92"/>
      <c r="XEZ70" s="92"/>
      <c r="XFA70" s="92"/>
      <c r="XFB70" s="92"/>
      <c r="XFC70" s="92"/>
      <c r="XFD70" s="92"/>
    </row>
    <row r="71" spans="1:196 16338:16384" s="30" customFormat="1" ht="22.5" customHeight="1">
      <c r="A71" s="37" t="s">
        <v>483</v>
      </c>
      <c r="B71" s="38" t="s">
        <v>484</v>
      </c>
      <c r="C71" s="38">
        <v>40350022</v>
      </c>
      <c r="D71" s="39"/>
      <c r="E71" s="38">
        <v>23061</v>
      </c>
      <c r="F71" s="38" t="s">
        <v>321</v>
      </c>
      <c r="G71" s="346" t="s">
        <v>485</v>
      </c>
      <c r="H71" s="39">
        <v>1</v>
      </c>
      <c r="I71" s="44" t="s">
        <v>486</v>
      </c>
      <c r="J71" s="39" t="s">
        <v>87</v>
      </c>
      <c r="K71" s="48"/>
      <c r="L71" s="49" t="s">
        <v>89</v>
      </c>
      <c r="M71" s="50"/>
      <c r="N71" s="51">
        <v>45075</v>
      </c>
      <c r="O71" s="50" t="s">
        <v>89</v>
      </c>
      <c r="P71" s="106">
        <v>45079</v>
      </c>
      <c r="Q71" s="50" t="s">
        <v>89</v>
      </c>
      <c r="R71" s="112">
        <v>45089</v>
      </c>
      <c r="S71" s="58" t="s">
        <v>89</v>
      </c>
      <c r="T71" s="106">
        <v>45184</v>
      </c>
      <c r="U71" s="50" t="s">
        <v>89</v>
      </c>
      <c r="V71" s="106">
        <v>45194</v>
      </c>
      <c r="W71" s="51" t="s">
        <v>89</v>
      </c>
      <c r="X71" s="106">
        <v>45199</v>
      </c>
      <c r="Y71" s="49" t="s">
        <v>89</v>
      </c>
      <c r="Z71" s="66"/>
      <c r="AA71" s="71" t="s">
        <v>487</v>
      </c>
      <c r="AB71" s="63">
        <v>45070</v>
      </c>
      <c r="AC71" s="51">
        <v>45199</v>
      </c>
      <c r="AD71" s="63">
        <v>45199</v>
      </c>
      <c r="AE71" s="49" t="str">
        <f t="shared" ca="1" si="2"/>
        <v/>
      </c>
      <c r="AF71" s="65">
        <v>45184</v>
      </c>
      <c r="AG71" s="49"/>
      <c r="AH71" s="82">
        <f>IFERROR(VLOOKUP(B71,[1]明细汇总!$C$1:$H$65536,6,FALSE),0)</f>
        <v>35</v>
      </c>
      <c r="AI71" s="82"/>
      <c r="AJ71" s="82"/>
      <c r="AK71" s="82" t="str">
        <f>VLOOKUP(B71,[1]明细汇总!$C$1:$P$65536,14,FALSE)</f>
        <v>30%预付，70%发货</v>
      </c>
      <c r="AL71" s="82" t="s">
        <v>89</v>
      </c>
      <c r="AM71" s="83"/>
      <c r="AN71" s="82">
        <v>35</v>
      </c>
      <c r="AO71" s="90">
        <f t="shared" si="5"/>
        <v>1</v>
      </c>
      <c r="AP71" s="82">
        <f t="shared" si="6"/>
        <v>0</v>
      </c>
      <c r="AQ71" s="88"/>
      <c r="AR71" s="89" t="str">
        <f t="shared" si="7"/>
        <v>是</v>
      </c>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c r="CY71" s="88"/>
      <c r="CZ71" s="88"/>
      <c r="DA71" s="88"/>
      <c r="DB71" s="88"/>
      <c r="DC71" s="88"/>
      <c r="DD71" s="88"/>
      <c r="DE71" s="88"/>
      <c r="DF71" s="88"/>
      <c r="DG71" s="88"/>
      <c r="DH71" s="88"/>
      <c r="DI71" s="88"/>
      <c r="DJ71" s="88"/>
      <c r="DK71" s="88"/>
      <c r="DL71" s="88"/>
      <c r="DM71" s="88"/>
      <c r="DN71" s="88"/>
      <c r="DO71" s="88"/>
      <c r="DP71" s="88"/>
      <c r="DQ71" s="88"/>
      <c r="DR71" s="88"/>
      <c r="DS71" s="88"/>
      <c r="DT71" s="88"/>
      <c r="DU71" s="88"/>
      <c r="DV71" s="88"/>
      <c r="DW71" s="88"/>
      <c r="DX71" s="88"/>
      <c r="DY71" s="88"/>
      <c r="DZ71" s="88"/>
      <c r="EA71" s="88"/>
      <c r="EB71" s="88"/>
      <c r="EC71" s="88"/>
      <c r="ED71" s="88"/>
      <c r="EE71" s="88"/>
      <c r="EF71" s="88"/>
      <c r="EG71" s="88"/>
      <c r="EH71" s="88"/>
      <c r="EI71" s="88"/>
      <c r="EJ71" s="88"/>
      <c r="EK71" s="88"/>
      <c r="EL71" s="88"/>
      <c r="EM71" s="88"/>
      <c r="EN71" s="88"/>
      <c r="EO71" s="88"/>
      <c r="EP71" s="88"/>
      <c r="EQ71" s="88"/>
      <c r="ER71" s="88"/>
      <c r="ES71" s="88"/>
      <c r="ET71" s="88"/>
      <c r="EU71" s="88"/>
      <c r="EV71" s="88"/>
      <c r="EW71" s="88"/>
      <c r="EX71" s="88"/>
      <c r="EY71" s="88"/>
      <c r="EZ71" s="88"/>
      <c r="FA71" s="88"/>
      <c r="FB71" s="88"/>
      <c r="FC71" s="88"/>
      <c r="FD71" s="88"/>
      <c r="FE71" s="88"/>
      <c r="FF71" s="88"/>
      <c r="FG71" s="88"/>
      <c r="FH71" s="88"/>
      <c r="FI71" s="88"/>
      <c r="FJ71" s="88"/>
      <c r="FK71" s="88"/>
      <c r="FL71" s="88"/>
      <c r="FM71" s="88"/>
      <c r="FN71" s="88"/>
      <c r="FO71" s="88"/>
      <c r="FP71" s="88"/>
      <c r="FQ71" s="88"/>
      <c r="FR71" s="88"/>
      <c r="FS71" s="88"/>
      <c r="FT71" s="88"/>
      <c r="FU71" s="88"/>
      <c r="FV71" s="88"/>
      <c r="FW71" s="88"/>
      <c r="FX71" s="88"/>
      <c r="FY71" s="88"/>
      <c r="FZ71" s="88"/>
      <c r="GA71" s="88"/>
      <c r="GB71" s="88"/>
      <c r="GC71" s="88"/>
      <c r="GD71" s="88"/>
      <c r="GE71" s="88"/>
      <c r="GF71" s="88"/>
      <c r="GG71" s="88"/>
      <c r="GH71" s="88"/>
      <c r="GI71" s="88"/>
      <c r="GJ71" s="88"/>
      <c r="GK71" s="88"/>
      <c r="GL71" s="88"/>
      <c r="GM71" s="88"/>
      <c r="GN71" s="88"/>
      <c r="XDJ71" s="92"/>
      <c r="XDK71" s="92"/>
      <c r="XDL71" s="92"/>
      <c r="XDM71" s="92"/>
      <c r="XDN71" s="92"/>
      <c r="XDO71" s="92"/>
      <c r="XDP71" s="92"/>
      <c r="XDQ71" s="92"/>
      <c r="XDR71" s="92"/>
      <c r="XDS71" s="92"/>
      <c r="XDT71" s="92"/>
      <c r="XDU71" s="92"/>
      <c r="XDV71" s="92"/>
      <c r="XDW71" s="92"/>
      <c r="XDX71" s="92"/>
      <c r="XDY71" s="92"/>
      <c r="XDZ71" s="92"/>
      <c r="XEA71" s="92"/>
      <c r="XEB71" s="92"/>
      <c r="XEC71" s="92"/>
      <c r="XED71" s="92"/>
      <c r="XEE71" s="92"/>
      <c r="XEF71" s="92"/>
      <c r="XEG71" s="92"/>
      <c r="XEH71" s="92"/>
      <c r="XEI71" s="92"/>
      <c r="XEJ71" s="92"/>
      <c r="XEK71" s="92"/>
      <c r="XEL71" s="92"/>
      <c r="XEM71" s="92"/>
      <c r="XEN71" s="92"/>
      <c r="XEO71" s="92"/>
      <c r="XEP71" s="92"/>
      <c r="XEQ71" s="92"/>
      <c r="XER71" s="92"/>
      <c r="XES71" s="92"/>
      <c r="XET71" s="92"/>
      <c r="XEU71" s="92"/>
      <c r="XEV71" s="92"/>
      <c r="XEW71" s="92"/>
      <c r="XEX71" s="92"/>
      <c r="XEY71" s="92"/>
      <c r="XEZ71" s="92"/>
      <c r="XFA71" s="92"/>
      <c r="XFB71" s="92"/>
      <c r="XFC71" s="92"/>
      <c r="XFD71" s="92"/>
    </row>
    <row r="72" spans="1:196 16338:16384" s="30" customFormat="1" ht="22.5" customHeight="1">
      <c r="A72" s="37" t="s">
        <v>488</v>
      </c>
      <c r="B72" s="38" t="s">
        <v>489</v>
      </c>
      <c r="C72" s="38">
        <v>58830016</v>
      </c>
      <c r="D72" s="39"/>
      <c r="E72" s="38">
        <v>23068</v>
      </c>
      <c r="F72" s="38" t="s">
        <v>490</v>
      </c>
      <c r="G72" s="352" t="s">
        <v>491</v>
      </c>
      <c r="H72" s="39">
        <v>1</v>
      </c>
      <c r="I72" s="39" t="s">
        <v>337</v>
      </c>
      <c r="J72" s="39" t="s">
        <v>87</v>
      </c>
      <c r="K72" s="48"/>
      <c r="L72" s="49" t="s">
        <v>89</v>
      </c>
      <c r="M72" s="50"/>
      <c r="N72" s="51">
        <v>45085</v>
      </c>
      <c r="O72" s="50" t="s">
        <v>89</v>
      </c>
      <c r="P72" s="106">
        <v>45091</v>
      </c>
      <c r="Q72" s="50" t="s">
        <v>89</v>
      </c>
      <c r="R72" s="106">
        <v>45098</v>
      </c>
      <c r="S72" s="50" t="s">
        <v>89</v>
      </c>
      <c r="T72" s="113">
        <v>45209</v>
      </c>
      <c r="U72" s="54" t="s">
        <v>89</v>
      </c>
      <c r="V72" s="113">
        <v>45214</v>
      </c>
      <c r="W72" s="55" t="s">
        <v>89</v>
      </c>
      <c r="X72" s="113">
        <v>45221</v>
      </c>
      <c r="Y72" s="54" t="s">
        <v>89</v>
      </c>
      <c r="Z72" s="66"/>
      <c r="AA72" s="71" t="s">
        <v>492</v>
      </c>
      <c r="AB72" s="63">
        <v>45086</v>
      </c>
      <c r="AC72" s="51">
        <v>45221</v>
      </c>
      <c r="AD72" s="63">
        <v>45221</v>
      </c>
      <c r="AE72" s="49" t="str">
        <f t="shared" ca="1" si="2"/>
        <v/>
      </c>
      <c r="AF72" s="65">
        <v>45207</v>
      </c>
      <c r="AG72" s="49"/>
      <c r="AH72" s="82">
        <v>6</v>
      </c>
      <c r="AI72" s="82"/>
      <c r="AJ72" s="82"/>
      <c r="AK72" s="350" t="s">
        <v>493</v>
      </c>
      <c r="AL72" s="82" t="s">
        <v>89</v>
      </c>
      <c r="AM72" s="83"/>
      <c r="AN72" s="82">
        <v>6</v>
      </c>
      <c r="AO72" s="90">
        <f t="shared" si="5"/>
        <v>1</v>
      </c>
      <c r="AP72" s="82">
        <f t="shared" si="6"/>
        <v>0</v>
      </c>
      <c r="AQ72" s="88"/>
      <c r="AR72" s="89" t="str">
        <f t="shared" si="7"/>
        <v>是</v>
      </c>
      <c r="AS72" s="88"/>
      <c r="AT72" s="88"/>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c r="CY72" s="88"/>
      <c r="CZ72" s="88"/>
      <c r="DA72" s="88"/>
      <c r="DB72" s="88"/>
      <c r="DC72" s="88"/>
      <c r="DD72" s="88"/>
      <c r="DE72" s="88"/>
      <c r="DF72" s="88"/>
      <c r="DG72" s="88"/>
      <c r="DH72" s="88"/>
      <c r="DI72" s="88"/>
      <c r="DJ72" s="88"/>
      <c r="DK72" s="88"/>
      <c r="DL72" s="88"/>
      <c r="DM72" s="88"/>
      <c r="DN72" s="88"/>
      <c r="DO72" s="88"/>
      <c r="DP72" s="88"/>
      <c r="DQ72" s="88"/>
      <c r="DR72" s="88"/>
      <c r="DS72" s="88"/>
      <c r="DT72" s="88"/>
      <c r="DU72" s="88"/>
      <c r="DV72" s="88"/>
      <c r="DW72" s="88"/>
      <c r="DX72" s="88"/>
      <c r="DY72" s="88"/>
      <c r="DZ72" s="88"/>
      <c r="EA72" s="88"/>
      <c r="EB72" s="88"/>
      <c r="EC72" s="88"/>
      <c r="ED72" s="88"/>
      <c r="EE72" s="88"/>
      <c r="EF72" s="88"/>
      <c r="EG72" s="88"/>
      <c r="EH72" s="88"/>
      <c r="EI72" s="88"/>
      <c r="EJ72" s="88"/>
      <c r="EK72" s="88"/>
      <c r="EL72" s="88"/>
      <c r="EM72" s="88"/>
      <c r="EN72" s="88"/>
      <c r="EO72" s="88"/>
      <c r="EP72" s="88"/>
      <c r="EQ72" s="88"/>
      <c r="ER72" s="88"/>
      <c r="ES72" s="88"/>
      <c r="ET72" s="88"/>
      <c r="EU72" s="88"/>
      <c r="EV72" s="88"/>
      <c r="EW72" s="88"/>
      <c r="EX72" s="88"/>
      <c r="EY72" s="88"/>
      <c r="EZ72" s="88"/>
      <c r="FA72" s="88"/>
      <c r="FB72" s="88"/>
      <c r="FC72" s="88"/>
      <c r="FD72" s="88"/>
      <c r="FE72" s="88"/>
      <c r="FF72" s="88"/>
      <c r="FG72" s="88"/>
      <c r="FH72" s="88"/>
      <c r="FI72" s="88"/>
      <c r="FJ72" s="88"/>
      <c r="FK72" s="88"/>
      <c r="FL72" s="88"/>
      <c r="FM72" s="88"/>
      <c r="FN72" s="88"/>
      <c r="FO72" s="88"/>
      <c r="FP72" s="88"/>
      <c r="FQ72" s="88"/>
      <c r="FR72" s="88"/>
      <c r="FS72" s="88"/>
      <c r="FT72" s="88"/>
      <c r="FU72" s="88"/>
      <c r="FV72" s="88"/>
      <c r="FW72" s="88"/>
      <c r="FX72" s="88"/>
      <c r="FY72" s="88"/>
      <c r="FZ72" s="88"/>
      <c r="GA72" s="88"/>
      <c r="GB72" s="88"/>
      <c r="GC72" s="88"/>
      <c r="GD72" s="88"/>
      <c r="GE72" s="88"/>
      <c r="GF72" s="88"/>
      <c r="GG72" s="88"/>
      <c r="GH72" s="88"/>
      <c r="GI72" s="88"/>
      <c r="GJ72" s="88"/>
      <c r="GK72" s="88"/>
      <c r="GL72" s="88"/>
      <c r="GM72" s="88"/>
      <c r="GN72" s="88"/>
      <c r="XDJ72" s="92"/>
      <c r="XDK72" s="92"/>
      <c r="XDL72" s="92"/>
      <c r="XDM72" s="92"/>
      <c r="XDN72" s="92"/>
      <c r="XDO72" s="92"/>
      <c r="XDP72" s="92"/>
      <c r="XDQ72" s="92"/>
      <c r="XDR72" s="92"/>
      <c r="XDS72" s="92"/>
      <c r="XDT72" s="92"/>
      <c r="XDU72" s="92"/>
      <c r="XDV72" s="92"/>
      <c r="XDW72" s="92"/>
      <c r="XDX72" s="92"/>
      <c r="XDY72" s="92"/>
      <c r="XDZ72" s="92"/>
      <c r="XEA72" s="92"/>
      <c r="XEB72" s="92"/>
      <c r="XEC72" s="92"/>
      <c r="XED72" s="92"/>
      <c r="XEE72" s="92"/>
      <c r="XEF72" s="92"/>
      <c r="XEG72" s="92"/>
      <c r="XEH72" s="92"/>
      <c r="XEI72" s="92"/>
      <c r="XEJ72" s="92"/>
      <c r="XEK72" s="92"/>
      <c r="XEL72" s="92"/>
      <c r="XEM72" s="92"/>
      <c r="XEN72" s="92"/>
      <c r="XEO72" s="92"/>
      <c r="XEP72" s="92"/>
      <c r="XEQ72" s="92"/>
      <c r="XER72" s="92"/>
      <c r="XES72" s="92"/>
      <c r="XET72" s="92"/>
      <c r="XEU72" s="92"/>
      <c r="XEV72" s="92"/>
      <c r="XEW72" s="92"/>
      <c r="XEX72" s="92"/>
      <c r="XEY72" s="92"/>
      <c r="XEZ72" s="92"/>
      <c r="XFA72" s="92"/>
      <c r="XFB72" s="92"/>
      <c r="XFC72" s="92"/>
      <c r="XFD72" s="92"/>
    </row>
    <row r="73" spans="1:196 16338:16384" s="30" customFormat="1" ht="22.5" customHeight="1">
      <c r="A73" s="37" t="s">
        <v>494</v>
      </c>
      <c r="B73" s="38" t="s">
        <v>495</v>
      </c>
      <c r="C73" s="38">
        <v>29430010</v>
      </c>
      <c r="D73" s="39"/>
      <c r="E73" s="38">
        <v>23056</v>
      </c>
      <c r="F73" s="38"/>
      <c r="G73" s="352" t="s">
        <v>496</v>
      </c>
      <c r="H73" s="39">
        <v>2</v>
      </c>
      <c r="I73" s="39" t="s">
        <v>359</v>
      </c>
      <c r="J73" s="39" t="s">
        <v>87</v>
      </c>
      <c r="K73" s="48"/>
      <c r="L73" s="49" t="s">
        <v>89</v>
      </c>
      <c r="M73" s="50"/>
      <c r="N73" s="51">
        <v>45092</v>
      </c>
      <c r="O73" s="50" t="s">
        <v>89</v>
      </c>
      <c r="P73" s="106">
        <v>45098</v>
      </c>
      <c r="Q73" s="50" t="s">
        <v>89</v>
      </c>
      <c r="R73" s="106">
        <v>45105</v>
      </c>
      <c r="S73" s="50" t="s">
        <v>89</v>
      </c>
      <c r="T73" s="106">
        <v>45224</v>
      </c>
      <c r="U73" s="50" t="s">
        <v>89</v>
      </c>
      <c r="V73" s="106">
        <v>45214</v>
      </c>
      <c r="W73" s="51" t="s">
        <v>89</v>
      </c>
      <c r="X73" s="106">
        <v>45235</v>
      </c>
      <c r="Y73" s="49" t="s">
        <v>89</v>
      </c>
      <c r="Z73" s="66"/>
      <c r="AA73" s="71" t="s">
        <v>492</v>
      </c>
      <c r="AB73" s="63">
        <v>45093</v>
      </c>
      <c r="AC73" s="51">
        <v>45235</v>
      </c>
      <c r="AD73" s="63">
        <v>45235</v>
      </c>
      <c r="AE73" s="49" t="str">
        <f t="shared" ca="1" si="2"/>
        <v/>
      </c>
      <c r="AF73" s="65">
        <v>45212</v>
      </c>
      <c r="AG73" s="49"/>
      <c r="AH73" s="82">
        <v>25</v>
      </c>
      <c r="AI73" s="82"/>
      <c r="AJ73" s="82"/>
      <c r="AK73" s="82" t="e">
        <f>VLOOKUP(B73,[1]明细汇总!$C$1:$P$65536,14,FALSE)</f>
        <v>#N/A</v>
      </c>
      <c r="AL73" s="82" t="s">
        <v>89</v>
      </c>
      <c r="AM73" s="83"/>
      <c r="AN73" s="82">
        <v>25</v>
      </c>
      <c r="AO73" s="90">
        <f t="shared" si="5"/>
        <v>1</v>
      </c>
      <c r="AP73" s="82">
        <f t="shared" si="6"/>
        <v>0</v>
      </c>
      <c r="AQ73" s="88"/>
      <c r="AR73" s="89" t="str">
        <f t="shared" si="7"/>
        <v>是</v>
      </c>
      <c r="AS73" s="88"/>
      <c r="AT73" s="88"/>
      <c r="AU73" s="88"/>
      <c r="AV73" s="88"/>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s="88"/>
      <c r="CF73" s="88"/>
      <c r="CG73" s="88"/>
      <c r="CH73" s="88"/>
      <c r="CI73" s="88"/>
      <c r="CJ73" s="88"/>
      <c r="CK73" s="88"/>
      <c r="CL73" s="88"/>
      <c r="CM73" s="88"/>
      <c r="CN73" s="88"/>
      <c r="CO73" s="88"/>
      <c r="CP73" s="88"/>
      <c r="CQ73" s="88"/>
      <c r="CR73" s="88"/>
      <c r="CS73" s="88"/>
      <c r="CT73" s="88"/>
      <c r="CU73" s="88"/>
      <c r="CV73" s="88"/>
      <c r="CW73" s="88"/>
      <c r="CX73" s="88"/>
      <c r="CY73" s="88"/>
      <c r="CZ73" s="88"/>
      <c r="DA73" s="88"/>
      <c r="DB73" s="88"/>
      <c r="DC73" s="88"/>
      <c r="DD73" s="88"/>
      <c r="DE73" s="88"/>
      <c r="DF73" s="88"/>
      <c r="DG73" s="88"/>
      <c r="DH73" s="88"/>
      <c r="DI73" s="88"/>
      <c r="DJ73" s="88"/>
      <c r="DK73" s="88"/>
      <c r="DL73" s="88"/>
      <c r="DM73" s="88"/>
      <c r="DN73" s="88"/>
      <c r="DO73" s="88"/>
      <c r="DP73" s="88"/>
      <c r="DQ73" s="88"/>
      <c r="DR73" s="88"/>
      <c r="DS73" s="88"/>
      <c r="DT73" s="88"/>
      <c r="DU73" s="88"/>
      <c r="DV73" s="88"/>
      <c r="DW73" s="88"/>
      <c r="DX73" s="88"/>
      <c r="DY73" s="88"/>
      <c r="DZ73" s="88"/>
      <c r="EA73" s="88"/>
      <c r="EB73" s="88"/>
      <c r="EC73" s="88"/>
      <c r="ED73" s="88"/>
      <c r="EE73" s="88"/>
      <c r="EF73" s="88"/>
      <c r="EG73" s="88"/>
      <c r="EH73" s="88"/>
      <c r="EI73" s="88"/>
      <c r="EJ73" s="88"/>
      <c r="EK73" s="88"/>
      <c r="EL73" s="88"/>
      <c r="EM73" s="88"/>
      <c r="EN73" s="88"/>
      <c r="EO73" s="88"/>
      <c r="EP73" s="88"/>
      <c r="EQ73" s="88"/>
      <c r="ER73" s="88"/>
      <c r="ES73" s="88"/>
      <c r="ET73" s="88"/>
      <c r="EU73" s="88"/>
      <c r="EV73" s="88"/>
      <c r="EW73" s="88"/>
      <c r="EX73" s="88"/>
      <c r="EY73" s="88"/>
      <c r="EZ73" s="88"/>
      <c r="FA73" s="88"/>
      <c r="FB73" s="88"/>
      <c r="FC73" s="88"/>
      <c r="FD73" s="88"/>
      <c r="FE73" s="88"/>
      <c r="FF73" s="88"/>
      <c r="FG73" s="88"/>
      <c r="FH73" s="88"/>
      <c r="FI73" s="88"/>
      <c r="FJ73" s="88"/>
      <c r="FK73" s="88"/>
      <c r="FL73" s="88"/>
      <c r="FM73" s="88"/>
      <c r="FN73" s="88"/>
      <c r="FO73" s="88"/>
      <c r="FP73" s="88"/>
      <c r="FQ73" s="88"/>
      <c r="FR73" s="88"/>
      <c r="FS73" s="88"/>
      <c r="FT73" s="88"/>
      <c r="FU73" s="88"/>
      <c r="FV73" s="88"/>
      <c r="FW73" s="88"/>
      <c r="FX73" s="88"/>
      <c r="FY73" s="88"/>
      <c r="FZ73" s="88"/>
      <c r="GA73" s="88"/>
      <c r="GB73" s="88"/>
      <c r="GC73" s="88"/>
      <c r="GD73" s="88"/>
      <c r="GE73" s="88"/>
      <c r="GF73" s="88"/>
      <c r="GG73" s="88"/>
      <c r="GH73" s="88"/>
      <c r="GI73" s="88"/>
      <c r="GJ73" s="88"/>
      <c r="GK73" s="88"/>
      <c r="GL73" s="88"/>
      <c r="GM73" s="88"/>
      <c r="GN73" s="88"/>
      <c r="XDJ73" s="92"/>
      <c r="XDK73" s="92"/>
      <c r="XDL73" s="92"/>
      <c r="XDM73" s="92"/>
      <c r="XDN73" s="92"/>
      <c r="XDO73" s="92"/>
      <c r="XDP73" s="92"/>
      <c r="XDQ73" s="92"/>
      <c r="XDR73" s="92"/>
      <c r="XDS73" s="92"/>
      <c r="XDT73" s="92"/>
      <c r="XDU73" s="92"/>
      <c r="XDV73" s="92"/>
      <c r="XDW73" s="92"/>
      <c r="XDX73" s="92"/>
      <c r="XDY73" s="92"/>
      <c r="XDZ73" s="92"/>
      <c r="XEA73" s="92"/>
      <c r="XEB73" s="92"/>
      <c r="XEC73" s="92"/>
      <c r="XED73" s="92"/>
      <c r="XEE73" s="92"/>
      <c r="XEF73" s="92"/>
      <c r="XEG73" s="92"/>
      <c r="XEH73" s="92"/>
      <c r="XEI73" s="92"/>
      <c r="XEJ73" s="92"/>
      <c r="XEK73" s="92"/>
      <c r="XEL73" s="92"/>
      <c r="XEM73" s="92"/>
      <c r="XEN73" s="92"/>
      <c r="XEO73" s="92"/>
      <c r="XEP73" s="92"/>
      <c r="XEQ73" s="92"/>
      <c r="XER73" s="92"/>
      <c r="XES73" s="92"/>
      <c r="XET73" s="92"/>
      <c r="XEU73" s="92"/>
      <c r="XEV73" s="92"/>
      <c r="XEW73" s="92"/>
      <c r="XEX73" s="92"/>
      <c r="XEY73" s="92"/>
      <c r="XEZ73" s="92"/>
      <c r="XFA73" s="92"/>
      <c r="XFB73" s="92"/>
      <c r="XFC73" s="92"/>
      <c r="XFD73" s="92"/>
    </row>
    <row r="74" spans="1:196 16338:16384" s="30" customFormat="1" ht="22.5" customHeight="1">
      <c r="A74" s="37" t="s">
        <v>497</v>
      </c>
      <c r="B74" s="38" t="s">
        <v>498</v>
      </c>
      <c r="C74" s="38">
        <v>58830017</v>
      </c>
      <c r="D74" s="39"/>
      <c r="E74" s="38">
        <v>23071</v>
      </c>
      <c r="F74" s="352" t="s">
        <v>499</v>
      </c>
      <c r="G74" s="352" t="s">
        <v>500</v>
      </c>
      <c r="H74" s="39">
        <v>1</v>
      </c>
      <c r="I74" s="39" t="s">
        <v>337</v>
      </c>
      <c r="J74" s="39" t="s">
        <v>87</v>
      </c>
      <c r="K74" s="48"/>
      <c r="L74" s="49" t="s">
        <v>89</v>
      </c>
      <c r="M74" s="50"/>
      <c r="N74" s="56">
        <v>45096</v>
      </c>
      <c r="O74" s="58" t="s">
        <v>89</v>
      </c>
      <c r="P74" s="106">
        <v>45097</v>
      </c>
      <c r="Q74" s="50" t="s">
        <v>89</v>
      </c>
      <c r="R74" s="112">
        <v>45102</v>
      </c>
      <c r="S74" s="58" t="s">
        <v>89</v>
      </c>
      <c r="T74" s="112">
        <v>45184</v>
      </c>
      <c r="U74" s="58" t="s">
        <v>89</v>
      </c>
      <c r="V74" s="112">
        <v>45189</v>
      </c>
      <c r="W74" s="56" t="s">
        <v>89</v>
      </c>
      <c r="X74" s="112">
        <v>45194</v>
      </c>
      <c r="Y74" s="58" t="s">
        <v>89</v>
      </c>
      <c r="Z74" s="66"/>
      <c r="AA74" s="118" t="s">
        <v>501</v>
      </c>
      <c r="AB74" s="63">
        <v>45093</v>
      </c>
      <c r="AC74" s="51">
        <v>45194</v>
      </c>
      <c r="AD74" s="63">
        <v>45194</v>
      </c>
      <c r="AE74" s="49" t="str">
        <f t="shared" ca="1" si="2"/>
        <v/>
      </c>
      <c r="AF74" s="65">
        <v>45214</v>
      </c>
      <c r="AG74" s="122" t="s">
        <v>502</v>
      </c>
      <c r="AH74" s="82">
        <v>33</v>
      </c>
      <c r="AI74" s="82"/>
      <c r="AJ74" s="82"/>
      <c r="AK74" s="350" t="s">
        <v>503</v>
      </c>
      <c r="AL74" s="82" t="s">
        <v>89</v>
      </c>
      <c r="AM74" s="83" t="s">
        <v>113</v>
      </c>
      <c r="AN74" s="82">
        <v>33</v>
      </c>
      <c r="AO74" s="90">
        <f t="shared" si="5"/>
        <v>1</v>
      </c>
      <c r="AP74" s="82">
        <f t="shared" si="6"/>
        <v>0</v>
      </c>
      <c r="AQ74" s="88"/>
      <c r="AR74" s="89" t="str">
        <f t="shared" si="7"/>
        <v>\</v>
      </c>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c r="CJ74" s="88"/>
      <c r="CK74" s="88"/>
      <c r="CL74" s="88"/>
      <c r="CM74" s="88"/>
      <c r="CN74" s="88"/>
      <c r="CO74" s="88"/>
      <c r="CP74" s="88"/>
      <c r="CQ74" s="88"/>
      <c r="CR74" s="88"/>
      <c r="CS74" s="88"/>
      <c r="CT74" s="88"/>
      <c r="CU74" s="88"/>
      <c r="CV74" s="88"/>
      <c r="CW74" s="88"/>
      <c r="CX74" s="88"/>
      <c r="CY74" s="88"/>
      <c r="CZ74" s="88"/>
      <c r="DA74" s="88"/>
      <c r="DB74" s="88"/>
      <c r="DC74" s="88"/>
      <c r="DD74" s="88"/>
      <c r="DE74" s="88"/>
      <c r="DF74" s="88"/>
      <c r="DG74" s="88"/>
      <c r="DH74" s="88"/>
      <c r="DI74" s="88"/>
      <c r="DJ74" s="88"/>
      <c r="DK74" s="88"/>
      <c r="DL74" s="88"/>
      <c r="DM74" s="88"/>
      <c r="DN74" s="88"/>
      <c r="DO74" s="88"/>
      <c r="DP74" s="88"/>
      <c r="DQ74" s="88"/>
      <c r="DR74" s="88"/>
      <c r="DS74" s="88"/>
      <c r="DT74" s="88"/>
      <c r="DU74" s="88"/>
      <c r="DV74" s="88"/>
      <c r="DW74" s="88"/>
      <c r="DX74" s="88"/>
      <c r="DY74" s="88"/>
      <c r="DZ74" s="88"/>
      <c r="EA74" s="88"/>
      <c r="EB74" s="88"/>
      <c r="EC74" s="88"/>
      <c r="ED74" s="88"/>
      <c r="EE74" s="88"/>
      <c r="EF74" s="88"/>
      <c r="EG74" s="88"/>
      <c r="EH74" s="88"/>
      <c r="EI74" s="88"/>
      <c r="EJ74" s="88"/>
      <c r="EK74" s="88"/>
      <c r="EL74" s="88"/>
      <c r="EM74" s="88"/>
      <c r="EN74" s="88"/>
      <c r="EO74" s="88"/>
      <c r="EP74" s="88"/>
      <c r="EQ74" s="88"/>
      <c r="ER74" s="88"/>
      <c r="ES74" s="88"/>
      <c r="ET74" s="88"/>
      <c r="EU74" s="88"/>
      <c r="EV74" s="88"/>
      <c r="EW74" s="88"/>
      <c r="EX74" s="88"/>
      <c r="EY74" s="88"/>
      <c r="EZ74" s="88"/>
      <c r="FA74" s="88"/>
      <c r="FB74" s="88"/>
      <c r="FC74" s="88"/>
      <c r="FD74" s="88"/>
      <c r="FE74" s="88"/>
      <c r="FF74" s="88"/>
      <c r="FG74" s="88"/>
      <c r="FH74" s="88"/>
      <c r="FI74" s="88"/>
      <c r="FJ74" s="88"/>
      <c r="FK74" s="88"/>
      <c r="FL74" s="88"/>
      <c r="FM74" s="88"/>
      <c r="FN74" s="88"/>
      <c r="FO74" s="88"/>
      <c r="FP74" s="88"/>
      <c r="FQ74" s="88"/>
      <c r="FR74" s="88"/>
      <c r="FS74" s="88"/>
      <c r="FT74" s="88"/>
      <c r="FU74" s="88"/>
      <c r="FV74" s="88"/>
      <c r="FW74" s="88"/>
      <c r="FX74" s="88"/>
      <c r="FY74" s="88"/>
      <c r="FZ74" s="88"/>
      <c r="GA74" s="88"/>
      <c r="GB74" s="88"/>
      <c r="GC74" s="88"/>
      <c r="GD74" s="88"/>
      <c r="GE74" s="88"/>
      <c r="GF74" s="88"/>
      <c r="GG74" s="88"/>
      <c r="GH74" s="88"/>
      <c r="GI74" s="88"/>
      <c r="GJ74" s="88"/>
      <c r="GK74" s="88"/>
      <c r="GL74" s="88"/>
      <c r="GM74" s="88"/>
      <c r="GN74" s="88"/>
      <c r="XDJ74" s="92"/>
      <c r="XDK74" s="92"/>
      <c r="XDL74" s="92"/>
      <c r="XDM74" s="92"/>
      <c r="XDN74" s="92"/>
      <c r="XDO74" s="92"/>
      <c r="XDP74" s="92"/>
      <c r="XDQ74" s="92"/>
      <c r="XDR74" s="92"/>
      <c r="XDS74" s="92"/>
      <c r="XDT74" s="92"/>
      <c r="XDU74" s="92"/>
      <c r="XDV74" s="92"/>
      <c r="XDW74" s="92"/>
      <c r="XDX74" s="92"/>
      <c r="XDY74" s="92"/>
      <c r="XDZ74" s="92"/>
      <c r="XEA74" s="92"/>
      <c r="XEB74" s="92"/>
      <c r="XEC74" s="92"/>
      <c r="XED74" s="92"/>
      <c r="XEE74" s="92"/>
      <c r="XEF74" s="92"/>
      <c r="XEG74" s="92"/>
      <c r="XEH74" s="92"/>
      <c r="XEI74" s="92"/>
      <c r="XEJ74" s="92"/>
      <c r="XEK74" s="92"/>
      <c r="XEL74" s="92"/>
      <c r="XEM74" s="92"/>
      <c r="XEN74" s="92"/>
      <c r="XEO74" s="92"/>
      <c r="XEP74" s="92"/>
      <c r="XEQ74" s="92"/>
      <c r="XER74" s="92"/>
      <c r="XES74" s="92"/>
      <c r="XET74" s="92"/>
      <c r="XEU74" s="92"/>
      <c r="XEV74" s="92"/>
      <c r="XEW74" s="92"/>
      <c r="XEX74" s="92"/>
      <c r="XEY74" s="92"/>
      <c r="XEZ74" s="92"/>
      <c r="XFA74" s="92"/>
      <c r="XFB74" s="92"/>
      <c r="XFC74" s="92"/>
      <c r="XFD74" s="92"/>
    </row>
    <row r="75" spans="1:196 16338:16384" s="30" customFormat="1" ht="22.5" customHeight="1">
      <c r="A75" s="37" t="s">
        <v>504</v>
      </c>
      <c r="B75" s="38" t="s">
        <v>505</v>
      </c>
      <c r="C75" s="38">
        <v>58830018</v>
      </c>
      <c r="D75" s="38"/>
      <c r="E75" s="38">
        <v>23081</v>
      </c>
      <c r="F75" s="38"/>
      <c r="G75" s="43" t="s">
        <v>506</v>
      </c>
      <c r="H75" s="44" t="s">
        <v>507</v>
      </c>
      <c r="I75" s="39" t="s">
        <v>337</v>
      </c>
      <c r="J75" s="39" t="s">
        <v>87</v>
      </c>
      <c r="K75" s="48"/>
      <c r="L75" s="49" t="s">
        <v>89</v>
      </c>
      <c r="M75" s="50"/>
      <c r="N75" s="51">
        <v>45119</v>
      </c>
      <c r="O75" s="50" t="s">
        <v>89</v>
      </c>
      <c r="P75" s="106">
        <v>45119</v>
      </c>
      <c r="Q75" s="50" t="s">
        <v>89</v>
      </c>
      <c r="R75" s="106">
        <v>45132</v>
      </c>
      <c r="S75" s="50" t="s">
        <v>89</v>
      </c>
      <c r="T75" s="106">
        <v>45224</v>
      </c>
      <c r="U75" s="50" t="s">
        <v>89</v>
      </c>
      <c r="V75" s="106">
        <v>45235</v>
      </c>
      <c r="W75" s="51" t="s">
        <v>89</v>
      </c>
      <c r="X75" s="106">
        <v>45245</v>
      </c>
      <c r="Y75" s="49" t="s">
        <v>89</v>
      </c>
      <c r="Z75" s="66"/>
      <c r="AA75" s="71" t="s">
        <v>492</v>
      </c>
      <c r="AB75" s="63">
        <v>45124</v>
      </c>
      <c r="AC75" s="64">
        <v>45245</v>
      </c>
      <c r="AD75" s="63">
        <v>45245</v>
      </c>
      <c r="AE75" s="49" t="str">
        <f t="shared" ca="1" si="2"/>
        <v/>
      </c>
      <c r="AF75" s="63">
        <v>45212</v>
      </c>
      <c r="AG75" s="49"/>
      <c r="AH75" s="82">
        <v>15</v>
      </c>
      <c r="AI75" s="82"/>
      <c r="AJ75" s="82"/>
      <c r="AK75" s="82" t="e">
        <f>VLOOKUP(B75,[1]明细汇总!$C$1:$P$65536,14,FALSE)</f>
        <v>#N/A</v>
      </c>
      <c r="AL75" s="82" t="s">
        <v>89</v>
      </c>
      <c r="AM75" s="83"/>
      <c r="AN75" s="82">
        <v>15</v>
      </c>
      <c r="AO75" s="90">
        <f t="shared" si="5"/>
        <v>1</v>
      </c>
      <c r="AP75" s="82">
        <f t="shared" si="6"/>
        <v>0</v>
      </c>
      <c r="AQ75" s="88"/>
      <c r="AR75" s="89" t="str">
        <f t="shared" si="7"/>
        <v>是</v>
      </c>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c r="DC75" s="88"/>
      <c r="DD75" s="88"/>
      <c r="DE75" s="88"/>
      <c r="DF75" s="88"/>
      <c r="DG75" s="88"/>
      <c r="DH75" s="88"/>
      <c r="DI75" s="88"/>
      <c r="DJ75" s="88"/>
      <c r="DK75" s="88"/>
      <c r="DL75" s="88"/>
      <c r="DM75" s="88"/>
      <c r="DN75" s="88"/>
      <c r="DO75" s="88"/>
      <c r="DP75" s="88"/>
      <c r="DQ75" s="88"/>
      <c r="DR75" s="88"/>
      <c r="DS75" s="88"/>
      <c r="DT75" s="88"/>
      <c r="DU75" s="88"/>
      <c r="DV75" s="88"/>
      <c r="DW75" s="88"/>
      <c r="DX75" s="88"/>
      <c r="DY75" s="88"/>
      <c r="DZ75" s="88"/>
      <c r="EA75" s="88"/>
      <c r="EB75" s="88"/>
      <c r="EC75" s="88"/>
      <c r="ED75" s="88"/>
      <c r="EE75" s="88"/>
      <c r="EF75" s="88"/>
      <c r="EG75" s="88"/>
      <c r="EH75" s="88"/>
      <c r="EI75" s="88"/>
      <c r="EJ75" s="88"/>
      <c r="EK75" s="88"/>
      <c r="EL75" s="88"/>
      <c r="EM75" s="88"/>
      <c r="EN75" s="88"/>
      <c r="EO75" s="88"/>
      <c r="EP75" s="88"/>
      <c r="EQ75" s="88"/>
      <c r="ER75" s="88"/>
      <c r="ES75" s="88"/>
      <c r="ET75" s="88"/>
      <c r="EU75" s="88"/>
      <c r="EV75" s="88"/>
      <c r="EW75" s="88"/>
      <c r="EX75" s="88"/>
      <c r="EY75" s="88"/>
      <c r="EZ75" s="88"/>
      <c r="FA75" s="88"/>
      <c r="FB75" s="88"/>
      <c r="FC75" s="88"/>
      <c r="FD75" s="88"/>
      <c r="FE75" s="88"/>
      <c r="FF75" s="88"/>
      <c r="FG75" s="88"/>
      <c r="FH75" s="88"/>
      <c r="FI75" s="88"/>
      <c r="FJ75" s="88"/>
      <c r="FK75" s="88"/>
      <c r="FL75" s="88"/>
      <c r="FM75" s="88"/>
      <c r="FN75" s="88"/>
      <c r="FO75" s="88"/>
      <c r="FP75" s="88"/>
      <c r="FQ75" s="88"/>
      <c r="FR75" s="88"/>
      <c r="FS75" s="88"/>
      <c r="FT75" s="88"/>
      <c r="FU75" s="88"/>
      <c r="FV75" s="88"/>
      <c r="FW75" s="88"/>
      <c r="FX75" s="88"/>
      <c r="FY75" s="88"/>
      <c r="FZ75" s="88"/>
      <c r="GA75" s="88"/>
      <c r="GB75" s="88"/>
      <c r="GC75" s="88"/>
      <c r="GD75" s="88"/>
      <c r="GE75" s="88"/>
      <c r="GF75" s="88"/>
      <c r="GG75" s="88"/>
      <c r="GH75" s="88"/>
      <c r="GI75" s="88"/>
      <c r="GJ75" s="88"/>
      <c r="GK75" s="88"/>
      <c r="GL75" s="88"/>
      <c r="GM75" s="88"/>
      <c r="GN75" s="88"/>
      <c r="XDJ75" s="92"/>
      <c r="XDK75" s="92"/>
      <c r="XDL75" s="92"/>
      <c r="XDM75" s="92"/>
      <c r="XDN75" s="92"/>
      <c r="XDO75" s="92"/>
      <c r="XDP75" s="92"/>
      <c r="XDQ75" s="92"/>
      <c r="XDR75" s="92"/>
      <c r="XDS75" s="92"/>
      <c r="XDT75" s="92"/>
      <c r="XDU75" s="92"/>
      <c r="XDV75" s="92"/>
      <c r="XDW75" s="92"/>
      <c r="XDX75" s="92"/>
      <c r="XDY75" s="92"/>
      <c r="XDZ75" s="92"/>
      <c r="XEA75" s="92"/>
      <c r="XEB75" s="92"/>
      <c r="XEC75" s="92"/>
      <c r="XED75" s="92"/>
      <c r="XEE75" s="92"/>
      <c r="XEF75" s="92"/>
      <c r="XEG75" s="92"/>
      <c r="XEH75" s="92"/>
      <c r="XEI75" s="92"/>
      <c r="XEJ75" s="92"/>
      <c r="XEK75" s="92"/>
      <c r="XEL75" s="92"/>
      <c r="XEM75" s="92"/>
      <c r="XEN75" s="92"/>
      <c r="XEO75" s="92"/>
      <c r="XEP75" s="92"/>
      <c r="XEQ75" s="92"/>
      <c r="XER75" s="92"/>
      <c r="XES75" s="92"/>
      <c r="XET75" s="92"/>
      <c r="XEU75" s="92"/>
      <c r="XEV75" s="92"/>
      <c r="XEW75" s="92"/>
      <c r="XEX75" s="92"/>
      <c r="XEY75" s="92"/>
      <c r="XEZ75" s="92"/>
      <c r="XFA75" s="92"/>
      <c r="XFB75" s="92"/>
      <c r="XFC75" s="92"/>
      <c r="XFD75" s="92"/>
    </row>
    <row r="76" spans="1:196 16338:16384" s="30" customFormat="1" ht="22.5" customHeight="1">
      <c r="A76" s="96" t="s">
        <v>508</v>
      </c>
      <c r="B76" s="97" t="s">
        <v>509</v>
      </c>
      <c r="C76" s="38">
        <v>62910018</v>
      </c>
      <c r="D76" s="38" t="s">
        <v>510</v>
      </c>
      <c r="E76" s="38">
        <v>23093</v>
      </c>
      <c r="F76" s="97" t="s">
        <v>511</v>
      </c>
      <c r="G76" s="97" t="s">
        <v>512</v>
      </c>
      <c r="H76" s="95">
        <v>2</v>
      </c>
      <c r="I76" s="99" t="s">
        <v>228</v>
      </c>
      <c r="J76" s="95" t="s">
        <v>87</v>
      </c>
      <c r="K76" s="101"/>
      <c r="L76" s="102" t="s">
        <v>89</v>
      </c>
      <c r="M76" s="103"/>
      <c r="N76" s="104">
        <v>45146</v>
      </c>
      <c r="O76" s="105" t="s">
        <v>89</v>
      </c>
      <c r="P76" s="104">
        <v>45152</v>
      </c>
      <c r="Q76" s="103" t="s">
        <v>89</v>
      </c>
      <c r="R76" s="104">
        <v>45163</v>
      </c>
      <c r="S76" s="103" t="s">
        <v>89</v>
      </c>
      <c r="T76" s="104">
        <v>45219</v>
      </c>
      <c r="U76" s="103" t="s">
        <v>89</v>
      </c>
      <c r="V76" s="104">
        <v>45224</v>
      </c>
      <c r="W76" s="111" t="s">
        <v>89</v>
      </c>
      <c r="X76" s="104">
        <v>45240</v>
      </c>
      <c r="Y76" s="102"/>
      <c r="Z76" s="114"/>
      <c r="AA76" s="115" t="s">
        <v>513</v>
      </c>
      <c r="AB76" s="116">
        <v>45141</v>
      </c>
      <c r="AC76" s="63">
        <v>45240</v>
      </c>
      <c r="AD76" s="63">
        <v>45240</v>
      </c>
      <c r="AE76" s="102" t="str">
        <f t="shared" ca="1" si="2"/>
        <v/>
      </c>
      <c r="AF76" s="116">
        <v>45222</v>
      </c>
      <c r="AG76" s="111"/>
      <c r="AH76" s="123">
        <v>0.6</v>
      </c>
      <c r="AI76" s="124"/>
      <c r="AJ76" s="124"/>
      <c r="AK76" s="353" t="s">
        <v>467</v>
      </c>
      <c r="AL76" s="82" t="s">
        <v>89</v>
      </c>
      <c r="AM76" s="83"/>
      <c r="AN76" s="82">
        <v>0.6</v>
      </c>
      <c r="AO76" s="90">
        <f t="shared" si="5"/>
        <v>1</v>
      </c>
      <c r="AP76" s="82">
        <f t="shared" si="6"/>
        <v>0</v>
      </c>
      <c r="AQ76" s="88"/>
      <c r="AR76" s="89" t="str">
        <f t="shared" si="7"/>
        <v>是</v>
      </c>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s="88"/>
      <c r="CF76" s="88"/>
      <c r="CG76" s="88"/>
      <c r="CH76" s="88"/>
      <c r="CI76" s="88"/>
      <c r="CJ76" s="88"/>
      <c r="CK76" s="88"/>
      <c r="CL76" s="88"/>
      <c r="CM76" s="88"/>
      <c r="CN76" s="88"/>
      <c r="CO76" s="88"/>
      <c r="CP76" s="88"/>
      <c r="CQ76" s="88"/>
      <c r="CR76" s="88"/>
      <c r="CS76" s="88"/>
      <c r="CT76" s="88"/>
      <c r="CU76" s="88"/>
      <c r="CV76" s="88"/>
      <c r="CW76" s="88"/>
      <c r="CX76" s="88"/>
      <c r="CY76" s="88"/>
      <c r="CZ76" s="88"/>
      <c r="DA76" s="88"/>
      <c r="DB76" s="88"/>
      <c r="DC76" s="88"/>
      <c r="DD76" s="88"/>
      <c r="DE76" s="88"/>
      <c r="DF76" s="88"/>
      <c r="DG76" s="88"/>
      <c r="DH76" s="88"/>
      <c r="DI76" s="88"/>
      <c r="DJ76" s="88"/>
      <c r="DK76" s="88"/>
      <c r="DL76" s="88"/>
      <c r="DM76" s="88"/>
      <c r="DN76" s="88"/>
      <c r="DO76" s="88"/>
      <c r="DP76" s="88"/>
      <c r="DQ76" s="88"/>
      <c r="DR76" s="88"/>
      <c r="DS76" s="88"/>
      <c r="DT76" s="88"/>
      <c r="DU76" s="88"/>
      <c r="DV76" s="88"/>
      <c r="DW76" s="88"/>
      <c r="DX76" s="88"/>
      <c r="DY76" s="88"/>
      <c r="DZ76" s="88"/>
      <c r="EA76" s="88"/>
      <c r="EB76" s="88"/>
      <c r="EC76" s="88"/>
      <c r="ED76" s="88"/>
      <c r="EE76" s="88"/>
      <c r="EF76" s="88"/>
      <c r="EG76" s="88"/>
      <c r="EH76" s="88"/>
      <c r="EI76" s="88"/>
      <c r="EJ76" s="88"/>
      <c r="EK76" s="88"/>
      <c r="EL76" s="88"/>
      <c r="EM76" s="88"/>
      <c r="EN76" s="88"/>
      <c r="EO76" s="88"/>
      <c r="EP76" s="88"/>
      <c r="EQ76" s="88"/>
      <c r="ER76" s="88"/>
      <c r="ES76" s="88"/>
      <c r="ET76" s="88"/>
      <c r="EU76" s="88"/>
      <c r="EV76" s="88"/>
      <c r="EW76" s="88"/>
      <c r="EX76" s="88"/>
      <c r="EY76" s="88"/>
      <c r="EZ76" s="88"/>
      <c r="FA76" s="88"/>
      <c r="FB76" s="88"/>
      <c r="FC76" s="88"/>
      <c r="FD76" s="88"/>
      <c r="FE76" s="88"/>
      <c r="FF76" s="88"/>
      <c r="FG76" s="88"/>
      <c r="FH76" s="88"/>
      <c r="FI76" s="88"/>
      <c r="FJ76" s="88"/>
      <c r="FK76" s="88"/>
      <c r="FL76" s="88"/>
      <c r="FM76" s="88"/>
      <c r="FN76" s="88"/>
      <c r="FO76" s="88"/>
      <c r="FP76" s="88"/>
      <c r="FQ76" s="88"/>
      <c r="FR76" s="88"/>
      <c r="FS76" s="88"/>
      <c r="FT76" s="88"/>
      <c r="FU76" s="88"/>
      <c r="FV76" s="88"/>
      <c r="FW76" s="88"/>
      <c r="FX76" s="88"/>
      <c r="FY76" s="88"/>
      <c r="FZ76" s="88"/>
      <c r="GA76" s="88"/>
      <c r="GB76" s="88"/>
      <c r="GC76" s="88"/>
      <c r="GD76" s="88"/>
      <c r="GE76" s="88"/>
      <c r="GF76" s="88"/>
      <c r="GG76" s="88"/>
      <c r="GH76" s="88"/>
      <c r="GI76" s="88"/>
      <c r="GJ76" s="88"/>
      <c r="GK76" s="88"/>
      <c r="GL76" s="88"/>
      <c r="GM76" s="88"/>
      <c r="GN76" s="88"/>
      <c r="XDJ76" s="92"/>
      <c r="XDK76" s="92"/>
      <c r="XDL76" s="92"/>
      <c r="XDM76" s="92"/>
      <c r="XDN76" s="92"/>
      <c r="XDO76" s="92"/>
      <c r="XDP76" s="92"/>
      <c r="XDQ76" s="92"/>
      <c r="XDR76" s="92"/>
      <c r="XDS76" s="92"/>
      <c r="XDT76" s="92"/>
      <c r="XDU76" s="92"/>
      <c r="XDV76" s="92"/>
      <c r="XDW76" s="92"/>
      <c r="XDX76" s="92"/>
      <c r="XDY76" s="92"/>
      <c r="XDZ76" s="92"/>
      <c r="XEA76" s="92"/>
      <c r="XEB76" s="92"/>
      <c r="XEC76" s="92"/>
      <c r="XED76" s="92"/>
      <c r="XEE76" s="92"/>
      <c r="XEF76" s="92"/>
      <c r="XEG76" s="92"/>
      <c r="XEH76" s="92"/>
      <c r="XEI76" s="92"/>
      <c r="XEJ76" s="92"/>
      <c r="XEK76" s="92"/>
      <c r="XEL76" s="92"/>
      <c r="XEM76" s="92"/>
      <c r="XEN76" s="92"/>
      <c r="XEO76" s="92"/>
      <c r="XEP76" s="92"/>
      <c r="XEQ76" s="92"/>
      <c r="XER76" s="92"/>
      <c r="XES76" s="92"/>
      <c r="XET76" s="92"/>
      <c r="XEU76" s="92"/>
      <c r="XEV76" s="92"/>
      <c r="XEW76" s="92"/>
      <c r="XEX76" s="92"/>
      <c r="XEY76" s="92"/>
      <c r="XEZ76" s="92"/>
      <c r="XFA76" s="92"/>
      <c r="XFB76" s="92"/>
      <c r="XFC76" s="92"/>
      <c r="XFD76" s="92"/>
    </row>
    <row r="77" spans="1:196 16338:16384" s="30" customFormat="1" ht="22.5" customHeight="1">
      <c r="A77" s="96" t="s">
        <v>514</v>
      </c>
      <c r="B77" s="97" t="s">
        <v>515</v>
      </c>
      <c r="C77" s="346" t="s">
        <v>516</v>
      </c>
      <c r="D77" s="43" t="s">
        <v>517</v>
      </c>
      <c r="E77" s="38">
        <v>23094</v>
      </c>
      <c r="F77" s="98" t="s">
        <v>518</v>
      </c>
      <c r="G77" s="98" t="s">
        <v>519</v>
      </c>
      <c r="H77" s="95">
        <v>2</v>
      </c>
      <c r="I77" s="99" t="s">
        <v>359</v>
      </c>
      <c r="J77" s="95" t="s">
        <v>87</v>
      </c>
      <c r="K77" s="101"/>
      <c r="L77" s="102" t="s">
        <v>89</v>
      </c>
      <c r="M77" s="103"/>
      <c r="N77" s="104">
        <v>45148</v>
      </c>
      <c r="O77" s="105" t="s">
        <v>89</v>
      </c>
      <c r="P77" s="104">
        <v>45154</v>
      </c>
      <c r="Q77" s="103" t="s">
        <v>89</v>
      </c>
      <c r="R77" s="104">
        <v>45162</v>
      </c>
      <c r="S77" s="103" t="s">
        <v>89</v>
      </c>
      <c r="T77" s="104">
        <v>45235</v>
      </c>
      <c r="U77" s="103" t="s">
        <v>89</v>
      </c>
      <c r="V77" s="104">
        <v>45240</v>
      </c>
      <c r="W77" s="111" t="s">
        <v>89</v>
      </c>
      <c r="X77" s="104">
        <v>45250</v>
      </c>
      <c r="Y77" s="102" t="s">
        <v>89</v>
      </c>
      <c r="Z77" s="114"/>
      <c r="AA77" s="115" t="s">
        <v>520</v>
      </c>
      <c r="AB77" s="116">
        <v>45155</v>
      </c>
      <c r="AC77" s="63">
        <v>45250</v>
      </c>
      <c r="AD77" s="63">
        <v>45250</v>
      </c>
      <c r="AE77" s="102" t="str">
        <f t="shared" ca="1" si="2"/>
        <v/>
      </c>
      <c r="AF77" s="116">
        <v>45219</v>
      </c>
      <c r="AG77" s="111"/>
      <c r="AH77" s="123">
        <v>8.59</v>
      </c>
      <c r="AI77" s="124"/>
      <c r="AJ77" s="124"/>
      <c r="AK77" s="353" t="s">
        <v>521</v>
      </c>
      <c r="AL77" s="82" t="s">
        <v>89</v>
      </c>
      <c r="AM77" s="83"/>
      <c r="AN77" s="82">
        <v>8.59</v>
      </c>
      <c r="AO77" s="90">
        <f t="shared" si="5"/>
        <v>1</v>
      </c>
      <c r="AP77" s="82">
        <f t="shared" si="6"/>
        <v>0</v>
      </c>
      <c r="AQ77" s="88"/>
      <c r="AR77" s="89" t="str">
        <f t="shared" si="7"/>
        <v>是</v>
      </c>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s="88"/>
      <c r="CF77" s="88"/>
      <c r="CG77" s="88"/>
      <c r="CH77" s="88"/>
      <c r="CI77" s="88"/>
      <c r="CJ77" s="88"/>
      <c r="CK77" s="88"/>
      <c r="CL77" s="88"/>
      <c r="CM77" s="88"/>
      <c r="CN77" s="88"/>
      <c r="CO77" s="88"/>
      <c r="CP77" s="88"/>
      <c r="CQ77" s="88"/>
      <c r="CR77" s="88"/>
      <c r="CS77" s="88"/>
      <c r="CT77" s="88"/>
      <c r="CU77" s="88"/>
      <c r="CV77" s="88"/>
      <c r="CW77" s="88"/>
      <c r="CX77" s="88"/>
      <c r="CY77" s="88"/>
      <c r="CZ77" s="88"/>
      <c r="DA77" s="88"/>
      <c r="DB77" s="88"/>
      <c r="DC77" s="88"/>
      <c r="DD77" s="88"/>
      <c r="DE77" s="88"/>
      <c r="DF77" s="88"/>
      <c r="DG77" s="88"/>
      <c r="DH77" s="88"/>
      <c r="DI77" s="88"/>
      <c r="DJ77" s="88"/>
      <c r="DK77" s="88"/>
      <c r="DL77" s="88"/>
      <c r="DM77" s="88"/>
      <c r="DN77" s="88"/>
      <c r="DO77" s="88"/>
      <c r="DP77" s="88"/>
      <c r="DQ77" s="88"/>
      <c r="DR77" s="88"/>
      <c r="DS77" s="88"/>
      <c r="DT77" s="88"/>
      <c r="DU77" s="88"/>
      <c r="DV77" s="88"/>
      <c r="DW77" s="88"/>
      <c r="DX77" s="88"/>
      <c r="DY77" s="88"/>
      <c r="DZ77" s="88"/>
      <c r="EA77" s="88"/>
      <c r="EB77" s="88"/>
      <c r="EC77" s="88"/>
      <c r="ED77" s="88"/>
      <c r="EE77" s="88"/>
      <c r="EF77" s="88"/>
      <c r="EG77" s="88"/>
      <c r="EH77" s="88"/>
      <c r="EI77" s="88"/>
      <c r="EJ77" s="88"/>
      <c r="EK77" s="88"/>
      <c r="EL77" s="88"/>
      <c r="EM77" s="88"/>
      <c r="EN77" s="88"/>
      <c r="EO77" s="88"/>
      <c r="EP77" s="88"/>
      <c r="EQ77" s="88"/>
      <c r="ER77" s="88"/>
      <c r="ES77" s="88"/>
      <c r="ET77" s="88"/>
      <c r="EU77" s="88"/>
      <c r="EV77" s="88"/>
      <c r="EW77" s="88"/>
      <c r="EX77" s="88"/>
      <c r="EY77" s="88"/>
      <c r="EZ77" s="88"/>
      <c r="FA77" s="88"/>
      <c r="FB77" s="88"/>
      <c r="FC77" s="88"/>
      <c r="FD77" s="88"/>
      <c r="FE77" s="88"/>
      <c r="FF77" s="88"/>
      <c r="FG77" s="88"/>
      <c r="FH77" s="88"/>
      <c r="FI77" s="88"/>
      <c r="FJ77" s="88"/>
      <c r="FK77" s="88"/>
      <c r="FL77" s="88"/>
      <c r="FM77" s="88"/>
      <c r="FN77" s="88"/>
      <c r="FO77" s="88"/>
      <c r="FP77" s="88"/>
      <c r="FQ77" s="88"/>
      <c r="FR77" s="88"/>
      <c r="FS77" s="88"/>
      <c r="FT77" s="88"/>
      <c r="FU77" s="88"/>
      <c r="FV77" s="88"/>
      <c r="FW77" s="88"/>
      <c r="FX77" s="88"/>
      <c r="FY77" s="88"/>
      <c r="FZ77" s="88"/>
      <c r="GA77" s="88"/>
      <c r="GB77" s="88"/>
      <c r="GC77" s="88"/>
      <c r="GD77" s="88"/>
      <c r="GE77" s="88"/>
      <c r="GF77" s="88"/>
      <c r="GG77" s="88"/>
      <c r="GH77" s="88"/>
      <c r="GI77" s="88"/>
      <c r="GJ77" s="88"/>
      <c r="GK77" s="88"/>
      <c r="GL77" s="88"/>
      <c r="GM77" s="88"/>
      <c r="GN77" s="88"/>
      <c r="XDJ77" s="92"/>
      <c r="XDK77" s="92"/>
      <c r="XDL77" s="92"/>
      <c r="XDM77" s="92"/>
      <c r="XDN77" s="92"/>
      <c r="XDO77" s="92"/>
      <c r="XDP77" s="92"/>
      <c r="XDQ77" s="92"/>
      <c r="XDR77" s="92"/>
      <c r="XDS77" s="92"/>
      <c r="XDT77" s="92"/>
      <c r="XDU77" s="92"/>
      <c r="XDV77" s="92"/>
      <c r="XDW77" s="92"/>
      <c r="XDX77" s="92"/>
      <c r="XDY77" s="92"/>
      <c r="XDZ77" s="92"/>
      <c r="XEA77" s="92"/>
      <c r="XEB77" s="92"/>
      <c r="XEC77" s="92"/>
      <c r="XED77" s="92"/>
      <c r="XEE77" s="92"/>
      <c r="XEF77" s="92"/>
      <c r="XEG77" s="92"/>
      <c r="XEH77" s="92"/>
      <c r="XEI77" s="92"/>
      <c r="XEJ77" s="92"/>
      <c r="XEK77" s="92"/>
      <c r="XEL77" s="92"/>
      <c r="XEM77" s="92"/>
      <c r="XEN77" s="92"/>
      <c r="XEO77" s="92"/>
      <c r="XEP77" s="92"/>
      <c r="XEQ77" s="92"/>
      <c r="XER77" s="92"/>
      <c r="XES77" s="92"/>
      <c r="XET77" s="92"/>
      <c r="XEU77" s="92"/>
      <c r="XEV77" s="92"/>
      <c r="XEW77" s="92"/>
      <c r="XEX77" s="92"/>
      <c r="XEY77" s="92"/>
      <c r="XEZ77" s="92"/>
      <c r="XFA77" s="92"/>
      <c r="XFB77" s="92"/>
      <c r="XFC77" s="92"/>
      <c r="XFD77" s="92"/>
    </row>
    <row r="78" spans="1:196 16338:16384" s="30" customFormat="1" ht="22.5" customHeight="1">
      <c r="A78" s="96" t="s">
        <v>522</v>
      </c>
      <c r="B78" s="97" t="s">
        <v>523</v>
      </c>
      <c r="C78" s="94">
        <v>58830021</v>
      </c>
      <c r="D78" s="97" t="s">
        <v>524</v>
      </c>
      <c r="E78" s="94">
        <v>23101</v>
      </c>
      <c r="F78" s="97" t="s">
        <v>525</v>
      </c>
      <c r="G78" s="97" t="s">
        <v>526</v>
      </c>
      <c r="H78" s="99" t="s">
        <v>527</v>
      </c>
      <c r="I78" s="99" t="s">
        <v>337</v>
      </c>
      <c r="J78" s="95" t="s">
        <v>87</v>
      </c>
      <c r="K78" s="101"/>
      <c r="L78" s="102" t="s">
        <v>89</v>
      </c>
      <c r="M78" s="103"/>
      <c r="N78" s="104">
        <v>45163</v>
      </c>
      <c r="O78" s="105" t="s">
        <v>89</v>
      </c>
      <c r="P78" s="354" t="s">
        <v>528</v>
      </c>
      <c r="Q78" s="103" t="s">
        <v>89</v>
      </c>
      <c r="R78" s="109">
        <v>45177</v>
      </c>
      <c r="S78" s="107" t="s">
        <v>89</v>
      </c>
      <c r="T78" s="104">
        <v>45194</v>
      </c>
      <c r="U78" s="103" t="s">
        <v>89</v>
      </c>
      <c r="V78" s="104">
        <v>45197</v>
      </c>
      <c r="W78" s="111" t="s">
        <v>89</v>
      </c>
      <c r="X78" s="104">
        <v>45199</v>
      </c>
      <c r="Y78" s="102" t="s">
        <v>89</v>
      </c>
      <c r="Z78" s="114"/>
      <c r="AA78" s="115" t="s">
        <v>529</v>
      </c>
      <c r="AB78" s="116">
        <v>45166</v>
      </c>
      <c r="AC78" s="63">
        <v>45199</v>
      </c>
      <c r="AD78" s="63">
        <v>45199</v>
      </c>
      <c r="AE78" s="102" t="str">
        <f t="shared" ca="1" si="2"/>
        <v/>
      </c>
      <c r="AF78" s="116">
        <v>45197</v>
      </c>
      <c r="AG78" s="111"/>
      <c r="AH78" s="123">
        <v>7.7</v>
      </c>
      <c r="AI78" s="124"/>
      <c r="AJ78" s="124"/>
      <c r="AK78" s="353" t="s">
        <v>467</v>
      </c>
      <c r="AL78" s="82" t="s">
        <v>89</v>
      </c>
      <c r="AM78" s="83"/>
      <c r="AN78" s="82">
        <v>7.7</v>
      </c>
      <c r="AO78" s="90">
        <f t="shared" si="5"/>
        <v>1</v>
      </c>
      <c r="AP78" s="82">
        <f t="shared" si="6"/>
        <v>0</v>
      </c>
      <c r="AQ78" s="88"/>
      <c r="AR78" s="89" t="str">
        <f t="shared" si="7"/>
        <v>是</v>
      </c>
      <c r="AS78" s="88"/>
      <c r="AT78" s="88"/>
      <c r="AU78" s="88"/>
      <c r="AV78" s="88"/>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c r="BU78" s="88"/>
      <c r="BV78" s="88"/>
      <c r="BW78" s="88"/>
      <c r="BX78" s="88"/>
      <c r="BY78" s="88"/>
      <c r="BZ78" s="88"/>
      <c r="CA78" s="88"/>
      <c r="CB78" s="88"/>
      <c r="CC78" s="88"/>
      <c r="CD78" s="88"/>
      <c r="CE78" s="88"/>
      <c r="CF78" s="88"/>
      <c r="CG78" s="88"/>
      <c r="CH78" s="88"/>
      <c r="CI78" s="88"/>
      <c r="CJ78" s="88"/>
      <c r="CK78" s="88"/>
      <c r="CL78" s="88"/>
      <c r="CM78" s="88"/>
      <c r="CN78" s="88"/>
      <c r="CO78" s="88"/>
      <c r="CP78" s="88"/>
      <c r="CQ78" s="88"/>
      <c r="CR78" s="88"/>
      <c r="CS78" s="88"/>
      <c r="CT78" s="88"/>
      <c r="CU78" s="88"/>
      <c r="CV78" s="88"/>
      <c r="CW78" s="88"/>
      <c r="CX78" s="88"/>
      <c r="CY78" s="88"/>
      <c r="CZ78" s="88"/>
      <c r="DA78" s="88"/>
      <c r="DB78" s="88"/>
      <c r="DC78" s="88"/>
      <c r="DD78" s="88"/>
      <c r="DE78" s="88"/>
      <c r="DF78" s="88"/>
      <c r="DG78" s="88"/>
      <c r="DH78" s="88"/>
      <c r="DI78" s="88"/>
      <c r="DJ78" s="88"/>
      <c r="DK78" s="88"/>
      <c r="DL78" s="88"/>
      <c r="DM78" s="88"/>
      <c r="DN78" s="88"/>
      <c r="DO78" s="88"/>
      <c r="DP78" s="88"/>
      <c r="DQ78" s="88"/>
      <c r="DR78" s="88"/>
      <c r="DS78" s="88"/>
      <c r="DT78" s="88"/>
      <c r="DU78" s="88"/>
      <c r="DV78" s="88"/>
      <c r="DW78" s="88"/>
      <c r="DX78" s="88"/>
      <c r="DY78" s="88"/>
      <c r="DZ78" s="88"/>
      <c r="EA78" s="88"/>
      <c r="EB78" s="88"/>
      <c r="EC78" s="88"/>
      <c r="ED78" s="88"/>
      <c r="EE78" s="88"/>
      <c r="EF78" s="88"/>
      <c r="EG78" s="88"/>
      <c r="EH78" s="88"/>
      <c r="EI78" s="88"/>
      <c r="EJ78" s="88"/>
      <c r="EK78" s="88"/>
      <c r="EL78" s="88"/>
      <c r="EM78" s="88"/>
      <c r="EN78" s="88"/>
      <c r="EO78" s="88"/>
      <c r="EP78" s="88"/>
      <c r="EQ78" s="88"/>
      <c r="ER78" s="88"/>
      <c r="ES78" s="88"/>
      <c r="ET78" s="88"/>
      <c r="EU78" s="88"/>
      <c r="EV78" s="88"/>
      <c r="EW78" s="88"/>
      <c r="EX78" s="88"/>
      <c r="EY78" s="88"/>
      <c r="EZ78" s="88"/>
      <c r="FA78" s="88"/>
      <c r="FB78" s="88"/>
      <c r="FC78" s="88"/>
      <c r="FD78" s="88"/>
      <c r="FE78" s="88"/>
      <c r="FF78" s="88"/>
      <c r="FG78" s="88"/>
      <c r="FH78" s="88"/>
      <c r="FI78" s="88"/>
      <c r="FJ78" s="88"/>
      <c r="FK78" s="88"/>
      <c r="FL78" s="88"/>
      <c r="FM78" s="88"/>
      <c r="FN78" s="88"/>
      <c r="FO78" s="88"/>
      <c r="FP78" s="88"/>
      <c r="FQ78" s="88"/>
      <c r="FR78" s="88"/>
      <c r="FS78" s="88"/>
      <c r="FT78" s="88"/>
      <c r="FU78" s="88"/>
      <c r="FV78" s="88"/>
      <c r="FW78" s="88"/>
      <c r="FX78" s="88"/>
      <c r="FY78" s="88"/>
      <c r="FZ78" s="88"/>
      <c r="GA78" s="88"/>
      <c r="GB78" s="88"/>
      <c r="GC78" s="88"/>
      <c r="GD78" s="88"/>
      <c r="GE78" s="88"/>
      <c r="GF78" s="88"/>
      <c r="GG78" s="88"/>
      <c r="GH78" s="88"/>
      <c r="GI78" s="88"/>
      <c r="GJ78" s="88"/>
      <c r="GK78" s="88"/>
      <c r="GL78" s="88"/>
      <c r="GM78" s="88"/>
      <c r="GN78" s="88"/>
      <c r="XDJ78" s="92"/>
      <c r="XDK78" s="92"/>
      <c r="XDL78" s="92"/>
      <c r="XDM78" s="92"/>
      <c r="XDN78" s="92"/>
      <c r="XDO78" s="92"/>
      <c r="XDP78" s="92"/>
      <c r="XDQ78" s="92"/>
      <c r="XDR78" s="92"/>
      <c r="XDS78" s="92"/>
      <c r="XDT78" s="92"/>
      <c r="XDU78" s="92"/>
      <c r="XDV78" s="92"/>
      <c r="XDW78" s="92"/>
      <c r="XDX78" s="92"/>
      <c r="XDY78" s="92"/>
      <c r="XDZ78" s="92"/>
      <c r="XEA78" s="92"/>
      <c r="XEB78" s="92"/>
      <c r="XEC78" s="92"/>
      <c r="XED78" s="92"/>
      <c r="XEE78" s="92"/>
      <c r="XEF78" s="92"/>
      <c r="XEG78" s="92"/>
      <c r="XEH78" s="92"/>
      <c r="XEI78" s="92"/>
      <c r="XEJ78" s="92"/>
      <c r="XEK78" s="92"/>
      <c r="XEL78" s="92"/>
      <c r="XEM78" s="92"/>
      <c r="XEN78" s="92"/>
      <c r="XEO78" s="92"/>
      <c r="XEP78" s="92"/>
      <c r="XEQ78" s="92"/>
      <c r="XER78" s="92"/>
      <c r="XES78" s="92"/>
      <c r="XET78" s="92"/>
      <c r="XEU78" s="92"/>
      <c r="XEV78" s="92"/>
      <c r="XEW78" s="92"/>
      <c r="XEX78" s="92"/>
      <c r="XEY78" s="92"/>
      <c r="XEZ78" s="92"/>
      <c r="XFA78" s="92"/>
      <c r="XFB78" s="92"/>
      <c r="XFC78" s="92"/>
      <c r="XFD78" s="92"/>
    </row>
    <row r="79" spans="1:196 16338:16384" s="30" customFormat="1" ht="22.5" customHeight="1">
      <c r="A79" s="96" t="s">
        <v>530</v>
      </c>
      <c r="B79" s="97" t="s">
        <v>531</v>
      </c>
      <c r="C79" s="94">
        <v>34030028</v>
      </c>
      <c r="D79" s="97" t="s">
        <v>524</v>
      </c>
      <c r="E79" s="94">
        <v>23102</v>
      </c>
      <c r="F79" s="97" t="s">
        <v>532</v>
      </c>
      <c r="G79" s="97" t="s">
        <v>533</v>
      </c>
      <c r="H79" s="95">
        <v>1</v>
      </c>
      <c r="I79" s="99" t="s">
        <v>228</v>
      </c>
      <c r="J79" s="95" t="s">
        <v>87</v>
      </c>
      <c r="K79" s="101"/>
      <c r="L79" s="102" t="s">
        <v>89</v>
      </c>
      <c r="M79" s="103"/>
      <c r="N79" s="355" t="s">
        <v>528</v>
      </c>
      <c r="O79" s="108"/>
      <c r="P79" s="109">
        <v>45175</v>
      </c>
      <c r="Q79" s="107" t="s">
        <v>89</v>
      </c>
      <c r="R79" s="109">
        <v>45181</v>
      </c>
      <c r="S79" s="107" t="s">
        <v>89</v>
      </c>
      <c r="T79" s="109">
        <v>45195</v>
      </c>
      <c r="U79" s="107" t="s">
        <v>89</v>
      </c>
      <c r="V79" s="109">
        <v>45197</v>
      </c>
      <c r="W79" s="107" t="s">
        <v>89</v>
      </c>
      <c r="X79" s="109">
        <v>45199</v>
      </c>
      <c r="Y79" s="108" t="s">
        <v>89</v>
      </c>
      <c r="Z79" s="114"/>
      <c r="AA79" s="115" t="s">
        <v>520</v>
      </c>
      <c r="AB79" s="116">
        <v>45168</v>
      </c>
      <c r="AC79" s="63">
        <v>45199</v>
      </c>
      <c r="AD79" s="63">
        <v>45199</v>
      </c>
      <c r="AE79" s="102" t="str">
        <f t="shared" ca="1" si="2"/>
        <v/>
      </c>
      <c r="AF79" s="116">
        <v>45212</v>
      </c>
      <c r="AG79" s="111"/>
      <c r="AH79" s="123">
        <v>3</v>
      </c>
      <c r="AI79" s="124"/>
      <c r="AJ79" s="124"/>
      <c r="AK79" s="353" t="s">
        <v>467</v>
      </c>
      <c r="AL79" s="82" t="s">
        <v>89</v>
      </c>
      <c r="AM79" s="83"/>
      <c r="AN79" s="82">
        <v>3</v>
      </c>
      <c r="AO79" s="90">
        <f t="shared" si="5"/>
        <v>1</v>
      </c>
      <c r="AP79" s="82">
        <f t="shared" si="6"/>
        <v>0</v>
      </c>
      <c r="AQ79" s="88"/>
      <c r="AR79" s="89" t="str">
        <f t="shared" si="7"/>
        <v>\</v>
      </c>
      <c r="AS79" s="88"/>
      <c r="AT79" s="88"/>
      <c r="AU79" s="88"/>
      <c r="AV79" s="88"/>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c r="BU79" s="88"/>
      <c r="BV79" s="88"/>
      <c r="BW79" s="88"/>
      <c r="BX79" s="88"/>
      <c r="BY79" s="88"/>
      <c r="BZ79" s="88"/>
      <c r="CA79" s="88"/>
      <c r="CB79" s="88"/>
      <c r="CC79" s="88"/>
      <c r="CD79" s="88"/>
      <c r="CE79" s="88"/>
      <c r="CF79" s="88"/>
      <c r="CG79" s="88"/>
      <c r="CH79" s="88"/>
      <c r="CI79" s="88"/>
      <c r="CJ79" s="88"/>
      <c r="CK79" s="88"/>
      <c r="CL79" s="88"/>
      <c r="CM79" s="88"/>
      <c r="CN79" s="88"/>
      <c r="CO79" s="88"/>
      <c r="CP79" s="88"/>
      <c r="CQ79" s="88"/>
      <c r="CR79" s="88"/>
      <c r="CS79" s="88"/>
      <c r="CT79" s="88"/>
      <c r="CU79" s="88"/>
      <c r="CV79" s="88"/>
      <c r="CW79" s="88"/>
      <c r="CX79" s="88"/>
      <c r="CY79" s="88"/>
      <c r="CZ79" s="88"/>
      <c r="DA79" s="88"/>
      <c r="DB79" s="88"/>
      <c r="DC79" s="88"/>
      <c r="DD79" s="88"/>
      <c r="DE79" s="88"/>
      <c r="DF79" s="88"/>
      <c r="DG79" s="88"/>
      <c r="DH79" s="88"/>
      <c r="DI79" s="88"/>
      <c r="DJ79" s="88"/>
      <c r="DK79" s="88"/>
      <c r="DL79" s="88"/>
      <c r="DM79" s="88"/>
      <c r="DN79" s="88"/>
      <c r="DO79" s="88"/>
      <c r="DP79" s="88"/>
      <c r="DQ79" s="88"/>
      <c r="DR79" s="88"/>
      <c r="DS79" s="88"/>
      <c r="DT79" s="88"/>
      <c r="DU79" s="88"/>
      <c r="DV79" s="88"/>
      <c r="DW79" s="88"/>
      <c r="DX79" s="88"/>
      <c r="DY79" s="88"/>
      <c r="DZ79" s="88"/>
      <c r="EA79" s="88"/>
      <c r="EB79" s="88"/>
      <c r="EC79" s="88"/>
      <c r="ED79" s="88"/>
      <c r="EE79" s="88"/>
      <c r="EF79" s="88"/>
      <c r="EG79" s="88"/>
      <c r="EH79" s="88"/>
      <c r="EI79" s="88"/>
      <c r="EJ79" s="88"/>
      <c r="EK79" s="88"/>
      <c r="EL79" s="88"/>
      <c r="EM79" s="88"/>
      <c r="EN79" s="88"/>
      <c r="EO79" s="88"/>
      <c r="EP79" s="88"/>
      <c r="EQ79" s="88"/>
      <c r="ER79" s="88"/>
      <c r="ES79" s="88"/>
      <c r="ET79" s="88"/>
      <c r="EU79" s="88"/>
      <c r="EV79" s="88"/>
      <c r="EW79" s="88"/>
      <c r="EX79" s="88"/>
      <c r="EY79" s="88"/>
      <c r="EZ79" s="88"/>
      <c r="FA79" s="88"/>
      <c r="FB79" s="88"/>
      <c r="FC79" s="88"/>
      <c r="FD79" s="88"/>
      <c r="FE79" s="88"/>
      <c r="FF79" s="88"/>
      <c r="FG79" s="88"/>
      <c r="FH79" s="88"/>
      <c r="FI79" s="88"/>
      <c r="FJ79" s="88"/>
      <c r="FK79" s="88"/>
      <c r="FL79" s="88"/>
      <c r="FM79" s="88"/>
      <c r="FN79" s="88"/>
      <c r="FO79" s="88"/>
      <c r="FP79" s="88"/>
      <c r="FQ79" s="88"/>
      <c r="FR79" s="88"/>
      <c r="FS79" s="88"/>
      <c r="FT79" s="88"/>
      <c r="FU79" s="88"/>
      <c r="FV79" s="88"/>
      <c r="FW79" s="88"/>
      <c r="FX79" s="88"/>
      <c r="FY79" s="88"/>
      <c r="FZ79" s="88"/>
      <c r="GA79" s="88"/>
      <c r="GB79" s="88"/>
      <c r="GC79" s="88"/>
      <c r="GD79" s="88"/>
      <c r="GE79" s="88"/>
      <c r="GF79" s="88"/>
      <c r="GG79" s="88"/>
      <c r="GH79" s="88"/>
      <c r="GI79" s="88"/>
      <c r="GJ79" s="88"/>
      <c r="GK79" s="88"/>
      <c r="GL79" s="88"/>
      <c r="GM79" s="88"/>
      <c r="GN79" s="88"/>
      <c r="XDJ79" s="92"/>
      <c r="XDK79" s="92"/>
      <c r="XDL79" s="92"/>
      <c r="XDM79" s="92"/>
      <c r="XDN79" s="92"/>
      <c r="XDO79" s="92"/>
      <c r="XDP79" s="92"/>
      <c r="XDQ79" s="92"/>
      <c r="XDR79" s="92"/>
      <c r="XDS79" s="92"/>
      <c r="XDT79" s="92"/>
      <c r="XDU79" s="92"/>
      <c r="XDV79" s="92"/>
      <c r="XDW79" s="92"/>
      <c r="XDX79" s="92"/>
      <c r="XDY79" s="92"/>
      <c r="XDZ79" s="92"/>
      <c r="XEA79" s="92"/>
      <c r="XEB79" s="92"/>
      <c r="XEC79" s="92"/>
      <c r="XED79" s="92"/>
      <c r="XEE79" s="92"/>
      <c r="XEF79" s="92"/>
      <c r="XEG79" s="92"/>
      <c r="XEH79" s="92"/>
      <c r="XEI79" s="92"/>
      <c r="XEJ79" s="92"/>
      <c r="XEK79" s="92"/>
      <c r="XEL79" s="92"/>
      <c r="XEM79" s="92"/>
      <c r="XEN79" s="92"/>
      <c r="XEO79" s="92"/>
      <c r="XEP79" s="92"/>
      <c r="XEQ79" s="92"/>
      <c r="XER79" s="92"/>
      <c r="XES79" s="92"/>
      <c r="XET79" s="92"/>
      <c r="XEU79" s="92"/>
      <c r="XEV79" s="92"/>
      <c r="XEW79" s="92"/>
      <c r="XEX79" s="92"/>
      <c r="XEY79" s="92"/>
      <c r="XEZ79" s="92"/>
      <c r="XFA79" s="92"/>
      <c r="XFB79" s="92"/>
      <c r="XFC79" s="92"/>
      <c r="XFD79" s="92"/>
    </row>
    <row r="80" spans="1:196 16338:16384" s="30" customFormat="1" ht="22.5" customHeight="1">
      <c r="A80" s="96" t="s">
        <v>534</v>
      </c>
      <c r="B80" s="97" t="s">
        <v>535</v>
      </c>
      <c r="C80" s="94">
        <v>35980015</v>
      </c>
      <c r="D80" s="97" t="s">
        <v>524</v>
      </c>
      <c r="E80" s="94">
        <v>23106</v>
      </c>
      <c r="F80" s="97" t="s">
        <v>536</v>
      </c>
      <c r="G80" s="97" t="s">
        <v>537</v>
      </c>
      <c r="H80" s="95">
        <v>1</v>
      </c>
      <c r="I80" s="99" t="s">
        <v>538</v>
      </c>
      <c r="J80" s="99" t="s">
        <v>87</v>
      </c>
      <c r="K80" s="101"/>
      <c r="L80" s="102" t="s">
        <v>89</v>
      </c>
      <c r="M80" s="103"/>
      <c r="N80" s="109">
        <v>45181</v>
      </c>
      <c r="O80" s="108" t="s">
        <v>89</v>
      </c>
      <c r="P80" s="104">
        <v>45187</v>
      </c>
      <c r="Q80" s="103" t="s">
        <v>89</v>
      </c>
      <c r="R80" s="104">
        <v>45194</v>
      </c>
      <c r="S80" s="103" t="s">
        <v>89</v>
      </c>
      <c r="T80" s="104">
        <v>45265</v>
      </c>
      <c r="U80" s="103" t="s">
        <v>89</v>
      </c>
      <c r="V80" s="104">
        <v>45270</v>
      </c>
      <c r="W80" s="111" t="s">
        <v>89</v>
      </c>
      <c r="X80" s="104">
        <v>45280</v>
      </c>
      <c r="Y80" s="102" t="s">
        <v>89</v>
      </c>
      <c r="Z80" s="114"/>
      <c r="AA80" s="115" t="s">
        <v>539</v>
      </c>
      <c r="AB80" s="116">
        <v>45181</v>
      </c>
      <c r="AC80" s="63">
        <v>45280</v>
      </c>
      <c r="AD80" s="119">
        <v>45280</v>
      </c>
      <c r="AE80" s="102" t="str">
        <f t="shared" ref="AE80:AE92" ca="1" si="8">IF(L80="☑","",IF(AC80="","",AC80-TODAY()))</f>
        <v/>
      </c>
      <c r="AF80" s="116">
        <v>45212</v>
      </c>
      <c r="AG80" s="111"/>
      <c r="AH80" s="123">
        <v>3.1</v>
      </c>
      <c r="AI80" s="124"/>
      <c r="AJ80" s="124"/>
      <c r="AK80" s="353" t="s">
        <v>540</v>
      </c>
      <c r="AL80" s="82" t="s">
        <v>89</v>
      </c>
      <c r="AM80" s="83"/>
      <c r="AN80" s="82">
        <v>3.1</v>
      </c>
      <c r="AO80" s="90">
        <f t="shared" si="5"/>
        <v>1</v>
      </c>
      <c r="AP80" s="82">
        <f t="shared" si="6"/>
        <v>0</v>
      </c>
      <c r="AQ80" s="88"/>
      <c r="AR80" s="89" t="str">
        <f t="shared" si="7"/>
        <v>是</v>
      </c>
      <c r="AS80" s="88"/>
      <c r="AT80" s="88"/>
      <c r="AU80" s="88"/>
      <c r="AV80" s="88"/>
      <c r="AW80" s="88"/>
      <c r="AX80" s="88"/>
      <c r="AY80" s="88"/>
      <c r="AZ80" s="88"/>
      <c r="BA80" s="88"/>
      <c r="BB80" s="88"/>
      <c r="BC80" s="88"/>
      <c r="BD80" s="88"/>
      <c r="BE80" s="88"/>
      <c r="BF80" s="88"/>
      <c r="BG80" s="88"/>
      <c r="BH80" s="88"/>
      <c r="BI80" s="88"/>
      <c r="BJ80" s="88"/>
      <c r="BK80" s="88"/>
      <c r="BL80" s="88"/>
      <c r="BM80" s="88"/>
      <c r="BN80" s="88"/>
      <c r="BO80" s="88"/>
      <c r="BP80" s="88"/>
      <c r="BQ80" s="88"/>
      <c r="BR80" s="88"/>
      <c r="BS80" s="88"/>
      <c r="BT80" s="88"/>
      <c r="BU80" s="88"/>
      <c r="BV80" s="88"/>
      <c r="BW80" s="88"/>
      <c r="BX80" s="88"/>
      <c r="BY80" s="88"/>
      <c r="BZ80" s="88"/>
      <c r="CA80" s="88"/>
      <c r="CB80" s="88"/>
      <c r="CC80" s="88"/>
      <c r="CD80" s="88"/>
      <c r="CE80" s="88"/>
      <c r="CF80" s="88"/>
      <c r="CG80" s="88"/>
      <c r="CH80" s="88"/>
      <c r="CI80" s="88"/>
      <c r="CJ80" s="88"/>
      <c r="CK80" s="88"/>
      <c r="CL80" s="88"/>
      <c r="CM80" s="88"/>
      <c r="CN80" s="88"/>
      <c r="CO80" s="88"/>
      <c r="CP80" s="88"/>
      <c r="CQ80" s="88"/>
      <c r="CR80" s="88"/>
      <c r="CS80" s="88"/>
      <c r="CT80" s="88"/>
      <c r="CU80" s="88"/>
      <c r="CV80" s="88"/>
      <c r="CW80" s="88"/>
      <c r="CX80" s="88"/>
      <c r="CY80" s="88"/>
      <c r="CZ80" s="88"/>
      <c r="DA80" s="88"/>
      <c r="DB80" s="88"/>
      <c r="DC80" s="88"/>
      <c r="DD80" s="88"/>
      <c r="DE80" s="88"/>
      <c r="DF80" s="88"/>
      <c r="DG80" s="88"/>
      <c r="DH80" s="88"/>
      <c r="DI80" s="88"/>
      <c r="DJ80" s="88"/>
      <c r="DK80" s="88"/>
      <c r="DL80" s="88"/>
      <c r="DM80" s="88"/>
      <c r="DN80" s="88"/>
      <c r="DO80" s="88"/>
      <c r="DP80" s="88"/>
      <c r="DQ80" s="88"/>
      <c r="DR80" s="88"/>
      <c r="DS80" s="88"/>
      <c r="DT80" s="88"/>
      <c r="DU80" s="88"/>
      <c r="DV80" s="88"/>
      <c r="DW80" s="88"/>
      <c r="DX80" s="88"/>
      <c r="DY80" s="88"/>
      <c r="DZ80" s="88"/>
      <c r="EA80" s="88"/>
      <c r="EB80" s="88"/>
      <c r="EC80" s="88"/>
      <c r="ED80" s="88"/>
      <c r="EE80" s="88"/>
      <c r="EF80" s="88"/>
      <c r="EG80" s="88"/>
      <c r="EH80" s="88"/>
      <c r="EI80" s="88"/>
      <c r="EJ80" s="88"/>
      <c r="EK80" s="88"/>
      <c r="EL80" s="88"/>
      <c r="EM80" s="88"/>
      <c r="EN80" s="88"/>
      <c r="EO80" s="88"/>
      <c r="EP80" s="88"/>
      <c r="EQ80" s="88"/>
      <c r="ER80" s="88"/>
      <c r="ES80" s="88"/>
      <c r="ET80" s="88"/>
      <c r="EU80" s="88"/>
      <c r="EV80" s="88"/>
      <c r="EW80" s="88"/>
      <c r="EX80" s="88"/>
      <c r="EY80" s="88"/>
      <c r="EZ80" s="88"/>
      <c r="FA80" s="88"/>
      <c r="FB80" s="88"/>
      <c r="FC80" s="88"/>
      <c r="FD80" s="88"/>
      <c r="FE80" s="88"/>
      <c r="FF80" s="88"/>
      <c r="FG80" s="88"/>
      <c r="FH80" s="88"/>
      <c r="FI80" s="88"/>
      <c r="FJ80" s="88"/>
      <c r="FK80" s="88"/>
      <c r="FL80" s="88"/>
      <c r="FM80" s="88"/>
      <c r="FN80" s="88"/>
      <c r="FO80" s="88"/>
      <c r="FP80" s="88"/>
      <c r="FQ80" s="88"/>
      <c r="FR80" s="88"/>
      <c r="FS80" s="88"/>
      <c r="FT80" s="88"/>
      <c r="FU80" s="88"/>
      <c r="FV80" s="88"/>
      <c r="FW80" s="88"/>
      <c r="FX80" s="88"/>
      <c r="FY80" s="88"/>
      <c r="FZ80" s="88"/>
      <c r="GA80" s="88"/>
      <c r="GB80" s="88"/>
      <c r="GC80" s="88"/>
      <c r="GD80" s="88"/>
      <c r="GE80" s="88"/>
      <c r="GF80" s="88"/>
      <c r="GG80" s="88"/>
      <c r="GH80" s="88"/>
      <c r="GI80" s="88"/>
      <c r="GJ80" s="88"/>
      <c r="GK80" s="88"/>
      <c r="GL80" s="88"/>
      <c r="GM80" s="88"/>
      <c r="GN80" s="88"/>
      <c r="XDJ80" s="92"/>
      <c r="XDK80" s="92"/>
      <c r="XDL80" s="92"/>
      <c r="XDM80" s="92"/>
      <c r="XDN80" s="92"/>
      <c r="XDO80" s="92"/>
      <c r="XDP80" s="92"/>
      <c r="XDQ80" s="92"/>
      <c r="XDR80" s="92"/>
      <c r="XDS80" s="92"/>
      <c r="XDT80" s="92"/>
      <c r="XDU80" s="92"/>
      <c r="XDV80" s="92"/>
      <c r="XDW80" s="92"/>
      <c r="XDX80" s="92"/>
      <c r="XDY80" s="92"/>
      <c r="XDZ80" s="92"/>
      <c r="XEA80" s="92"/>
      <c r="XEB80" s="92"/>
      <c r="XEC80" s="92"/>
      <c r="XED80" s="92"/>
      <c r="XEE80" s="92"/>
      <c r="XEF80" s="92"/>
      <c r="XEG80" s="92"/>
      <c r="XEH80" s="92"/>
      <c r="XEI80" s="92"/>
      <c r="XEJ80" s="92"/>
      <c r="XEK80" s="92"/>
      <c r="XEL80" s="92"/>
      <c r="XEM80" s="92"/>
      <c r="XEN80" s="92"/>
      <c r="XEO80" s="92"/>
      <c r="XEP80" s="92"/>
      <c r="XEQ80" s="92"/>
      <c r="XER80" s="92"/>
      <c r="XES80" s="92"/>
      <c r="XET80" s="92"/>
      <c r="XEU80" s="92"/>
      <c r="XEV80" s="92"/>
      <c r="XEW80" s="92"/>
      <c r="XEX80" s="92"/>
      <c r="XEY80" s="92"/>
      <c r="XEZ80" s="92"/>
      <c r="XFA80" s="92"/>
      <c r="XFB80" s="92"/>
      <c r="XFC80" s="92"/>
      <c r="XFD80" s="92"/>
    </row>
    <row r="81" spans="1:197 16339:16384" s="30" customFormat="1" ht="22.5" customHeight="1">
      <c r="A81" s="37" t="s">
        <v>541</v>
      </c>
      <c r="B81" s="38" t="s">
        <v>542</v>
      </c>
      <c r="C81" s="38" t="s">
        <v>543</v>
      </c>
      <c r="D81" s="39"/>
      <c r="E81" s="38">
        <v>22170</v>
      </c>
      <c r="F81" s="38"/>
      <c r="G81" s="38" t="s">
        <v>153</v>
      </c>
      <c r="H81" s="39">
        <v>1</v>
      </c>
      <c r="I81" s="39"/>
      <c r="J81" s="39" t="s">
        <v>87</v>
      </c>
      <c r="K81" s="48"/>
      <c r="L81" s="49" t="s">
        <v>89</v>
      </c>
      <c r="M81" s="50"/>
      <c r="N81" s="51">
        <v>44888</v>
      </c>
      <c r="O81" s="51" t="s">
        <v>89</v>
      </c>
      <c r="P81" s="106">
        <v>44893</v>
      </c>
      <c r="Q81" s="51" t="s">
        <v>89</v>
      </c>
      <c r="R81" s="106">
        <v>44903</v>
      </c>
      <c r="S81" s="51" t="s">
        <v>89</v>
      </c>
      <c r="T81" s="106">
        <v>45000</v>
      </c>
      <c r="U81" s="51" t="s">
        <v>89</v>
      </c>
      <c r="V81" s="106"/>
      <c r="W81" s="51" t="s">
        <v>89</v>
      </c>
      <c r="X81" s="106">
        <v>45000</v>
      </c>
      <c r="Y81" s="63" t="s">
        <v>89</v>
      </c>
      <c r="Z81" s="66"/>
      <c r="AA81" s="343" t="s">
        <v>544</v>
      </c>
      <c r="AB81" s="63">
        <v>44887</v>
      </c>
      <c r="AC81" s="64">
        <v>45000</v>
      </c>
      <c r="AD81" s="63">
        <v>45000</v>
      </c>
      <c r="AE81" s="49" t="str">
        <f t="shared" ca="1" si="8"/>
        <v/>
      </c>
      <c r="AF81" s="65">
        <v>45010</v>
      </c>
      <c r="AG81" s="49"/>
      <c r="AH81" s="82">
        <v>74.5</v>
      </c>
      <c r="AI81" s="82"/>
      <c r="AJ81" s="82"/>
      <c r="AK81" s="82" t="s">
        <v>236</v>
      </c>
      <c r="AL81" s="82" t="s">
        <v>89</v>
      </c>
      <c r="AM81" s="83"/>
      <c r="AN81" s="82">
        <v>74.5</v>
      </c>
      <c r="AO81" s="90">
        <f t="shared" si="5"/>
        <v>1</v>
      </c>
      <c r="AP81" s="82">
        <f t="shared" si="6"/>
        <v>0</v>
      </c>
      <c r="AQ81" s="88"/>
      <c r="AR81" s="89" t="str">
        <f t="shared" si="7"/>
        <v>\</v>
      </c>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s="88"/>
      <c r="CF81" s="88"/>
      <c r="CG81" s="88"/>
      <c r="CH81" s="88"/>
      <c r="CI81" s="88"/>
      <c r="CJ81" s="88"/>
      <c r="CK81" s="88"/>
      <c r="CL81" s="88"/>
      <c r="CM81" s="88"/>
      <c r="CN81" s="88"/>
      <c r="CO81" s="88"/>
      <c r="CP81" s="88"/>
      <c r="CQ81" s="88"/>
      <c r="CR81" s="88"/>
      <c r="CS81" s="88"/>
      <c r="CT81" s="88"/>
      <c r="CU81" s="88"/>
      <c r="CV81" s="88"/>
      <c r="CW81" s="88"/>
      <c r="CX81" s="88"/>
      <c r="CY81" s="88"/>
      <c r="CZ81" s="88"/>
      <c r="DA81" s="88"/>
      <c r="DB81" s="88"/>
      <c r="DC81" s="88"/>
      <c r="DD81" s="88"/>
      <c r="DE81" s="88"/>
      <c r="DF81" s="88"/>
      <c r="DG81" s="88"/>
      <c r="DH81" s="88"/>
      <c r="DI81" s="88"/>
      <c r="DJ81" s="88"/>
      <c r="DK81" s="88"/>
      <c r="DL81" s="88"/>
      <c r="DM81" s="88"/>
      <c r="DN81" s="88"/>
      <c r="DO81" s="88"/>
      <c r="DP81" s="88"/>
      <c r="DQ81" s="88"/>
      <c r="DR81" s="88"/>
      <c r="DS81" s="88"/>
      <c r="DT81" s="88"/>
      <c r="DU81" s="88"/>
      <c r="DV81" s="88"/>
      <c r="DW81" s="88"/>
      <c r="DX81" s="88"/>
      <c r="DY81" s="88"/>
      <c r="DZ81" s="88"/>
      <c r="EA81" s="88"/>
      <c r="EB81" s="88"/>
      <c r="EC81" s="88"/>
      <c r="ED81" s="88"/>
      <c r="EE81" s="88"/>
      <c r="EF81" s="88"/>
      <c r="EG81" s="88"/>
      <c r="EH81" s="88"/>
      <c r="EI81" s="88"/>
      <c r="EJ81" s="88"/>
      <c r="EK81" s="88"/>
      <c r="EL81" s="88"/>
      <c r="EM81" s="88"/>
      <c r="EN81" s="88"/>
      <c r="EO81" s="88"/>
      <c r="EP81" s="88"/>
      <c r="EQ81" s="88"/>
      <c r="ER81" s="88"/>
      <c r="ES81" s="88"/>
      <c r="ET81" s="88"/>
      <c r="EU81" s="88"/>
      <c r="EV81" s="88"/>
      <c r="EW81" s="88"/>
      <c r="EX81" s="88"/>
      <c r="EY81" s="88"/>
      <c r="EZ81" s="88"/>
      <c r="FA81" s="88"/>
      <c r="FB81" s="88"/>
      <c r="FC81" s="88"/>
      <c r="FD81" s="88"/>
      <c r="FE81" s="88"/>
      <c r="FF81" s="88"/>
      <c r="FG81" s="88"/>
      <c r="FH81" s="88"/>
      <c r="FI81" s="88"/>
      <c r="FJ81" s="88"/>
      <c r="FK81" s="88"/>
      <c r="FL81" s="88"/>
      <c r="FM81" s="88"/>
      <c r="FN81" s="88"/>
      <c r="FO81" s="88"/>
      <c r="FP81" s="88"/>
      <c r="FQ81" s="88"/>
      <c r="FR81" s="88"/>
      <c r="FS81" s="88"/>
      <c r="FT81" s="88"/>
      <c r="FU81" s="88"/>
      <c r="FV81" s="88"/>
      <c r="FW81" s="88"/>
      <c r="FX81" s="88"/>
      <c r="FY81" s="88"/>
      <c r="FZ81" s="88"/>
      <c r="GA81" s="88"/>
      <c r="GB81" s="88"/>
      <c r="GC81" s="88"/>
      <c r="GD81" s="88"/>
      <c r="GE81" s="88"/>
      <c r="GF81" s="88"/>
      <c r="GG81" s="88"/>
      <c r="GH81" s="88"/>
      <c r="GI81" s="88"/>
      <c r="GJ81" s="88"/>
      <c r="GK81" s="88"/>
      <c r="GL81" s="88"/>
      <c r="GM81" s="88"/>
      <c r="GN81" s="88"/>
      <c r="GO81" s="88"/>
      <c r="XDK81" s="92"/>
      <c r="XDL81" s="92"/>
      <c r="XDM81" s="92"/>
      <c r="XDN81" s="92"/>
      <c r="XDO81" s="92"/>
      <c r="XDP81" s="92"/>
      <c r="XDQ81" s="92"/>
      <c r="XDR81" s="92"/>
      <c r="XDS81" s="92"/>
      <c r="XDT81" s="92"/>
      <c r="XDU81" s="92"/>
      <c r="XDV81" s="92"/>
      <c r="XDW81" s="92"/>
      <c r="XDX81" s="92"/>
      <c r="XDY81" s="92"/>
      <c r="XDZ81" s="92"/>
      <c r="XEA81" s="92"/>
      <c r="XEB81" s="92"/>
      <c r="XEC81" s="92"/>
      <c r="XED81" s="92"/>
      <c r="XEE81" s="92"/>
      <c r="XEF81" s="92"/>
      <c r="XEG81" s="92"/>
      <c r="XEH81" s="92"/>
      <c r="XEI81" s="92"/>
      <c r="XEJ81" s="92"/>
      <c r="XEK81" s="92"/>
      <c r="XEL81" s="92"/>
      <c r="XEM81" s="92"/>
      <c r="XEN81" s="92"/>
      <c r="XEO81" s="92"/>
      <c r="XEP81" s="92"/>
      <c r="XEQ81" s="92"/>
      <c r="XER81" s="92"/>
      <c r="XES81" s="92"/>
      <c r="XET81" s="92"/>
      <c r="XEU81" s="92"/>
      <c r="XEV81" s="92"/>
      <c r="XEW81" s="92"/>
      <c r="XEX81" s="92"/>
      <c r="XEY81" s="92"/>
      <c r="XEZ81" s="92"/>
      <c r="XFA81" s="92"/>
      <c r="XFB81" s="92"/>
      <c r="XFC81" s="92"/>
      <c r="XFD81" s="92"/>
    </row>
    <row r="82" spans="1:197 16339:16384" s="30" customFormat="1" ht="22.5" customHeight="1">
      <c r="A82" s="37" t="s">
        <v>545</v>
      </c>
      <c r="B82" s="94" t="s">
        <v>546</v>
      </c>
      <c r="C82" s="38" t="s">
        <v>547</v>
      </c>
      <c r="D82" s="38"/>
      <c r="E82" s="38">
        <v>23085</v>
      </c>
      <c r="F82" s="94"/>
      <c r="G82" s="94" t="s">
        <v>548</v>
      </c>
      <c r="H82" s="95">
        <v>1</v>
      </c>
      <c r="I82" s="95" t="s">
        <v>337</v>
      </c>
      <c r="J82" s="95" t="s">
        <v>87</v>
      </c>
      <c r="K82" s="101"/>
      <c r="L82" s="102" t="s">
        <v>89</v>
      </c>
      <c r="M82" s="103"/>
      <c r="N82" s="109">
        <v>45135</v>
      </c>
      <c r="O82" s="108" t="s">
        <v>89</v>
      </c>
      <c r="P82" s="109">
        <v>45141</v>
      </c>
      <c r="Q82" s="107" t="s">
        <v>89</v>
      </c>
      <c r="R82" s="109">
        <v>45148</v>
      </c>
      <c r="S82" s="107" t="s">
        <v>89</v>
      </c>
      <c r="T82" s="109">
        <v>45207</v>
      </c>
      <c r="U82" s="107" t="s">
        <v>89</v>
      </c>
      <c r="V82" s="109">
        <v>45211</v>
      </c>
      <c r="W82" s="107" t="s">
        <v>89</v>
      </c>
      <c r="X82" s="109">
        <v>45214</v>
      </c>
      <c r="Y82" s="108" t="s">
        <v>89</v>
      </c>
      <c r="Z82" s="114"/>
      <c r="AA82" s="115" t="s">
        <v>549</v>
      </c>
      <c r="AB82" s="116">
        <v>45132</v>
      </c>
      <c r="AC82" s="64">
        <v>45214</v>
      </c>
      <c r="AD82" s="63">
        <v>45199</v>
      </c>
      <c r="AE82" s="102" t="str">
        <f t="shared" ca="1" si="8"/>
        <v/>
      </c>
      <c r="AF82" s="116">
        <v>45227</v>
      </c>
      <c r="AG82" s="115" t="s">
        <v>550</v>
      </c>
      <c r="AH82" s="82">
        <v>3.9849999999999999</v>
      </c>
      <c r="AI82" s="82"/>
      <c r="AJ82" s="82"/>
      <c r="AK82" s="350" t="s">
        <v>467</v>
      </c>
      <c r="AL82" s="82" t="s">
        <v>89</v>
      </c>
      <c r="AM82" s="83"/>
      <c r="AN82" s="82">
        <v>3.9849999999999999</v>
      </c>
      <c r="AO82" s="90">
        <f t="shared" si="5"/>
        <v>1</v>
      </c>
      <c r="AP82" s="82">
        <f t="shared" si="6"/>
        <v>0</v>
      </c>
      <c r="AQ82" s="88"/>
      <c r="AR82" s="89" t="str">
        <f t="shared" si="7"/>
        <v>\</v>
      </c>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c r="DC82" s="88"/>
      <c r="DD82" s="88"/>
      <c r="DE82" s="88"/>
      <c r="DF82" s="88"/>
      <c r="DG82" s="88"/>
      <c r="DH82" s="88"/>
      <c r="DI82" s="88"/>
      <c r="DJ82" s="88"/>
      <c r="DK82" s="88"/>
      <c r="DL82" s="88"/>
      <c r="DM82" s="88"/>
      <c r="DN82" s="88"/>
      <c r="DO82" s="88"/>
      <c r="DP82" s="88"/>
      <c r="DQ82" s="88"/>
      <c r="DR82" s="88"/>
      <c r="DS82" s="88"/>
      <c r="DT82" s="88"/>
      <c r="DU82" s="88"/>
      <c r="DV82" s="88"/>
      <c r="DW82" s="88"/>
      <c r="DX82" s="88"/>
      <c r="DY82" s="88"/>
      <c r="DZ82" s="88"/>
      <c r="EA82" s="88"/>
      <c r="EB82" s="88"/>
      <c r="EC82" s="88"/>
      <c r="ED82" s="88"/>
      <c r="EE82" s="88"/>
      <c r="EF82" s="88"/>
      <c r="EG82" s="88"/>
      <c r="EH82" s="88"/>
      <c r="EI82" s="88"/>
      <c r="EJ82" s="88"/>
      <c r="EK82" s="88"/>
      <c r="EL82" s="88"/>
      <c r="EM82" s="88"/>
      <c r="EN82" s="88"/>
      <c r="EO82" s="88"/>
      <c r="EP82" s="88"/>
      <c r="EQ82" s="88"/>
      <c r="ER82" s="88"/>
      <c r="ES82" s="88"/>
      <c r="ET82" s="88"/>
      <c r="EU82" s="88"/>
      <c r="EV82" s="88"/>
      <c r="EW82" s="88"/>
      <c r="EX82" s="88"/>
      <c r="EY82" s="88"/>
      <c r="EZ82" s="88"/>
      <c r="FA82" s="88"/>
      <c r="FB82" s="88"/>
      <c r="FC82" s="88"/>
      <c r="FD82" s="88"/>
      <c r="FE82" s="88"/>
      <c r="FF82" s="88"/>
      <c r="FG82" s="88"/>
      <c r="FH82" s="88"/>
      <c r="FI82" s="88"/>
      <c r="FJ82" s="88"/>
      <c r="FK82" s="88"/>
      <c r="FL82" s="88"/>
      <c r="FM82" s="88"/>
      <c r="FN82" s="88"/>
      <c r="FO82" s="88"/>
      <c r="FP82" s="88"/>
      <c r="FQ82" s="88"/>
      <c r="FR82" s="88"/>
      <c r="FS82" s="88"/>
      <c r="FT82" s="88"/>
      <c r="FU82" s="88"/>
      <c r="FV82" s="88"/>
      <c r="FW82" s="88"/>
      <c r="FX82" s="88"/>
      <c r="FY82" s="88"/>
      <c r="FZ82" s="88"/>
      <c r="GA82" s="88"/>
      <c r="GB82" s="88"/>
      <c r="GC82" s="88"/>
      <c r="GD82" s="88"/>
      <c r="GE82" s="88"/>
      <c r="GF82" s="88"/>
      <c r="GG82" s="88"/>
      <c r="GH82" s="88"/>
      <c r="GI82" s="88"/>
      <c r="GJ82" s="88"/>
      <c r="GK82" s="88"/>
      <c r="GL82" s="88"/>
      <c r="GM82" s="88"/>
      <c r="GN82" s="88"/>
      <c r="GO82" s="88"/>
      <c r="XDK82" s="92"/>
      <c r="XDL82" s="92"/>
      <c r="XDM82" s="92"/>
      <c r="XDN82" s="92"/>
      <c r="XDO82" s="92"/>
      <c r="XDP82" s="92"/>
      <c r="XDQ82" s="92"/>
      <c r="XDR82" s="92"/>
      <c r="XDS82" s="92"/>
      <c r="XDT82" s="92"/>
      <c r="XDU82" s="92"/>
      <c r="XDV82" s="92"/>
      <c r="XDW82" s="92"/>
      <c r="XDX82" s="92"/>
      <c r="XDY82" s="92"/>
      <c r="XDZ82" s="92"/>
      <c r="XEA82" s="92"/>
      <c r="XEB82" s="92"/>
      <c r="XEC82" s="92"/>
      <c r="XED82" s="92"/>
      <c r="XEE82" s="92"/>
      <c r="XEF82" s="92"/>
      <c r="XEG82" s="92"/>
      <c r="XEH82" s="92"/>
      <c r="XEI82" s="92"/>
      <c r="XEJ82" s="92"/>
      <c r="XEK82" s="92"/>
      <c r="XEL82" s="92"/>
      <c r="XEM82" s="92"/>
      <c r="XEN82" s="92"/>
      <c r="XEO82" s="92"/>
      <c r="XEP82" s="92"/>
      <c r="XEQ82" s="92"/>
      <c r="XER82" s="92"/>
      <c r="XES82" s="92"/>
      <c r="XET82" s="92"/>
      <c r="XEU82" s="92"/>
      <c r="XEV82" s="92"/>
      <c r="XEW82" s="92"/>
      <c r="XEX82" s="92"/>
      <c r="XEY82" s="92"/>
      <c r="XEZ82" s="92"/>
      <c r="XFA82" s="92"/>
      <c r="XFB82" s="92"/>
      <c r="XFC82" s="92"/>
      <c r="XFD82" s="92"/>
    </row>
    <row r="83" spans="1:197 16339:16384" s="30" customFormat="1" ht="22.5" customHeight="1">
      <c r="A83" s="96" t="s">
        <v>551</v>
      </c>
      <c r="B83" s="97" t="s">
        <v>552</v>
      </c>
      <c r="C83" s="346" t="s">
        <v>553</v>
      </c>
      <c r="D83" s="38"/>
      <c r="E83" s="38">
        <v>23095</v>
      </c>
      <c r="F83" s="97" t="s">
        <v>554</v>
      </c>
      <c r="G83" s="97" t="s">
        <v>555</v>
      </c>
      <c r="H83" s="95">
        <v>1</v>
      </c>
      <c r="I83" s="99" t="s">
        <v>86</v>
      </c>
      <c r="J83" s="95" t="s">
        <v>87</v>
      </c>
      <c r="K83" s="101"/>
      <c r="L83" s="102" t="s">
        <v>89</v>
      </c>
      <c r="M83" s="103"/>
      <c r="N83" s="104">
        <v>45146</v>
      </c>
      <c r="O83" s="105" t="s">
        <v>89</v>
      </c>
      <c r="P83" s="104">
        <v>45152</v>
      </c>
      <c r="Q83" s="103" t="s">
        <v>89</v>
      </c>
      <c r="R83" s="109">
        <v>45162</v>
      </c>
      <c r="S83" s="107" t="s">
        <v>89</v>
      </c>
      <c r="T83" s="104">
        <v>45229</v>
      </c>
      <c r="U83" s="103" t="s">
        <v>89</v>
      </c>
      <c r="V83" s="354" t="s">
        <v>556</v>
      </c>
      <c r="W83" s="111" t="s">
        <v>89</v>
      </c>
      <c r="X83" s="104">
        <v>45240</v>
      </c>
      <c r="Y83" s="102" t="s">
        <v>89</v>
      </c>
      <c r="Z83" s="114"/>
      <c r="AA83" s="115" t="s">
        <v>557</v>
      </c>
      <c r="AB83" s="116">
        <v>45146</v>
      </c>
      <c r="AC83" s="63">
        <v>45240</v>
      </c>
      <c r="AD83" s="63">
        <v>45240</v>
      </c>
      <c r="AE83" s="102" t="str">
        <f t="shared" ca="1" si="8"/>
        <v/>
      </c>
      <c r="AF83" s="116">
        <v>45240</v>
      </c>
      <c r="AG83" s="111"/>
      <c r="AH83" s="123">
        <v>75</v>
      </c>
      <c r="AI83" s="124"/>
      <c r="AJ83" s="124"/>
      <c r="AK83" s="353" t="s">
        <v>558</v>
      </c>
      <c r="AL83" s="82" t="s">
        <v>89</v>
      </c>
      <c r="AM83" s="83"/>
      <c r="AN83" s="82">
        <v>75</v>
      </c>
      <c r="AO83" s="90">
        <f t="shared" si="5"/>
        <v>1</v>
      </c>
      <c r="AP83" s="82">
        <f t="shared" si="6"/>
        <v>0</v>
      </c>
      <c r="AQ83" s="88"/>
      <c r="AR83" s="89" t="str">
        <f t="shared" si="7"/>
        <v>\</v>
      </c>
      <c r="AS83" s="88"/>
      <c r="AT83" s="88"/>
      <c r="AU83" s="88"/>
      <c r="AV83" s="88"/>
      <c r="AW83" s="88"/>
      <c r="AX83" s="88"/>
      <c r="AY83" s="88"/>
      <c r="AZ83" s="88"/>
      <c r="BA83" s="88"/>
      <c r="BB83" s="88"/>
      <c r="BC83" s="88"/>
      <c r="BD83" s="88"/>
      <c r="BE83" s="88"/>
      <c r="BF83" s="88"/>
      <c r="BG83" s="88"/>
      <c r="BH83" s="88"/>
      <c r="BI83" s="88"/>
      <c r="BJ83" s="88"/>
      <c r="BK83" s="88"/>
      <c r="BL83" s="88"/>
      <c r="BM83" s="88"/>
      <c r="BN83" s="88"/>
      <c r="BO83" s="88"/>
      <c r="BP83" s="88"/>
      <c r="BQ83" s="88"/>
      <c r="BR83" s="88"/>
      <c r="BS83" s="88"/>
      <c r="BT83" s="88"/>
      <c r="BU83" s="88"/>
      <c r="BV83" s="88"/>
      <c r="BW83" s="88"/>
      <c r="BX83" s="88"/>
      <c r="BY83" s="88"/>
      <c r="BZ83" s="88"/>
      <c r="CA83" s="88"/>
      <c r="CB83" s="88"/>
      <c r="CC83" s="88"/>
      <c r="CD83" s="88"/>
      <c r="CE83" s="88"/>
      <c r="CF83" s="88"/>
      <c r="CG83" s="88"/>
      <c r="CH83" s="88"/>
      <c r="CI83" s="88"/>
      <c r="CJ83" s="88"/>
      <c r="CK83" s="88"/>
      <c r="CL83" s="88"/>
      <c r="CM83" s="88"/>
      <c r="CN83" s="88"/>
      <c r="CO83" s="88"/>
      <c r="CP83" s="88"/>
      <c r="CQ83" s="88"/>
      <c r="CR83" s="88"/>
      <c r="CS83" s="88"/>
      <c r="CT83" s="88"/>
      <c r="CU83" s="88"/>
      <c r="CV83" s="88"/>
      <c r="CW83" s="88"/>
      <c r="CX83" s="88"/>
      <c r="CY83" s="88"/>
      <c r="CZ83" s="88"/>
      <c r="DA83" s="88"/>
      <c r="DB83" s="88"/>
      <c r="DC83" s="88"/>
      <c r="DD83" s="88"/>
      <c r="DE83" s="88"/>
      <c r="DF83" s="88"/>
      <c r="DG83" s="88"/>
      <c r="DH83" s="88"/>
      <c r="DI83" s="88"/>
      <c r="DJ83" s="88"/>
      <c r="DK83" s="88"/>
      <c r="DL83" s="88"/>
      <c r="DM83" s="88"/>
      <c r="DN83" s="88"/>
      <c r="DO83" s="88"/>
      <c r="DP83" s="88"/>
      <c r="DQ83" s="88"/>
      <c r="DR83" s="88"/>
      <c r="DS83" s="88"/>
      <c r="DT83" s="88"/>
      <c r="DU83" s="88"/>
      <c r="DV83" s="88"/>
      <c r="DW83" s="88"/>
      <c r="DX83" s="88"/>
      <c r="DY83" s="88"/>
      <c r="DZ83" s="88"/>
      <c r="EA83" s="88"/>
      <c r="EB83" s="88"/>
      <c r="EC83" s="88"/>
      <c r="ED83" s="88"/>
      <c r="EE83" s="88"/>
      <c r="EF83" s="88"/>
      <c r="EG83" s="88"/>
      <c r="EH83" s="88"/>
      <c r="EI83" s="88"/>
      <c r="EJ83" s="88"/>
      <c r="EK83" s="88"/>
      <c r="EL83" s="88"/>
      <c r="EM83" s="88"/>
      <c r="EN83" s="88"/>
      <c r="EO83" s="88"/>
      <c r="EP83" s="88"/>
      <c r="EQ83" s="88"/>
      <c r="ER83" s="88"/>
      <c r="ES83" s="88"/>
      <c r="ET83" s="88"/>
      <c r="EU83" s="88"/>
      <c r="EV83" s="88"/>
      <c r="EW83" s="88"/>
      <c r="EX83" s="88"/>
      <c r="EY83" s="88"/>
      <c r="EZ83" s="88"/>
      <c r="FA83" s="88"/>
      <c r="FB83" s="88"/>
      <c r="FC83" s="88"/>
      <c r="FD83" s="88"/>
      <c r="FE83" s="88"/>
      <c r="FF83" s="88"/>
      <c r="FG83" s="88"/>
      <c r="FH83" s="88"/>
      <c r="FI83" s="88"/>
      <c r="FJ83" s="88"/>
      <c r="FK83" s="88"/>
      <c r="FL83" s="88"/>
      <c r="FM83" s="88"/>
      <c r="FN83" s="88"/>
      <c r="FO83" s="88"/>
      <c r="FP83" s="88"/>
      <c r="FQ83" s="88"/>
      <c r="FR83" s="88"/>
      <c r="FS83" s="88"/>
      <c r="FT83" s="88"/>
      <c r="FU83" s="88"/>
      <c r="FV83" s="88"/>
      <c r="FW83" s="88"/>
      <c r="FX83" s="88"/>
      <c r="FY83" s="88"/>
      <c r="FZ83" s="88"/>
      <c r="GA83" s="88"/>
      <c r="GB83" s="88"/>
      <c r="GC83" s="88"/>
      <c r="GD83" s="88"/>
      <c r="GE83" s="88"/>
      <c r="GF83" s="88"/>
      <c r="GG83" s="88"/>
      <c r="GH83" s="88"/>
      <c r="GI83" s="88"/>
      <c r="GJ83" s="88"/>
      <c r="GK83" s="88"/>
      <c r="GL83" s="88"/>
      <c r="GM83" s="88"/>
      <c r="GN83" s="88"/>
      <c r="GO83" s="88"/>
      <c r="XDK83" s="92"/>
      <c r="XDL83" s="92"/>
      <c r="XDM83" s="92"/>
      <c r="XDN83" s="92"/>
      <c r="XDO83" s="92"/>
      <c r="XDP83" s="92"/>
      <c r="XDQ83" s="92"/>
      <c r="XDR83" s="92"/>
      <c r="XDS83" s="92"/>
      <c r="XDT83" s="92"/>
      <c r="XDU83" s="92"/>
      <c r="XDV83" s="92"/>
      <c r="XDW83" s="92"/>
      <c r="XDX83" s="92"/>
      <c r="XDY83" s="92"/>
      <c r="XDZ83" s="92"/>
      <c r="XEA83" s="92"/>
      <c r="XEB83" s="92"/>
      <c r="XEC83" s="92"/>
      <c r="XED83" s="92"/>
      <c r="XEE83" s="92"/>
      <c r="XEF83" s="92"/>
      <c r="XEG83" s="92"/>
      <c r="XEH83" s="92"/>
      <c r="XEI83" s="92"/>
      <c r="XEJ83" s="92"/>
      <c r="XEK83" s="92"/>
      <c r="XEL83" s="92"/>
      <c r="XEM83" s="92"/>
      <c r="XEN83" s="92"/>
      <c r="XEO83" s="92"/>
      <c r="XEP83" s="92"/>
      <c r="XEQ83" s="92"/>
      <c r="XER83" s="92"/>
      <c r="XES83" s="92"/>
      <c r="XET83" s="92"/>
      <c r="XEU83" s="92"/>
      <c r="XEV83" s="92"/>
      <c r="XEW83" s="92"/>
      <c r="XEX83" s="92"/>
      <c r="XEY83" s="92"/>
      <c r="XEZ83" s="92"/>
      <c r="XFA83" s="92"/>
      <c r="XFB83" s="92"/>
      <c r="XFC83" s="92"/>
      <c r="XFD83" s="92"/>
    </row>
    <row r="84" spans="1:197 16339:16384" s="30" customFormat="1" ht="22.5" customHeight="1">
      <c r="A84" s="37" t="s">
        <v>559</v>
      </c>
      <c r="B84" s="38" t="s">
        <v>560</v>
      </c>
      <c r="C84" s="346" t="s">
        <v>561</v>
      </c>
      <c r="D84" s="39"/>
      <c r="E84" s="38">
        <v>22181</v>
      </c>
      <c r="F84" s="38"/>
      <c r="G84" s="43" t="s">
        <v>146</v>
      </c>
      <c r="H84" s="39">
        <v>2</v>
      </c>
      <c r="I84" s="44" t="s">
        <v>337</v>
      </c>
      <c r="J84" s="39" t="s">
        <v>87</v>
      </c>
      <c r="K84" s="48"/>
      <c r="L84" s="49" t="s">
        <v>89</v>
      </c>
      <c r="M84" s="50"/>
      <c r="N84" s="51">
        <v>44936</v>
      </c>
      <c r="O84" s="51" t="s">
        <v>89</v>
      </c>
      <c r="P84" s="106">
        <v>44939</v>
      </c>
      <c r="Q84" s="51" t="s">
        <v>89</v>
      </c>
      <c r="R84" s="106">
        <v>44946</v>
      </c>
      <c r="S84" s="51" t="s">
        <v>89</v>
      </c>
      <c r="T84" s="112">
        <v>45054</v>
      </c>
      <c r="U84" s="56" t="s">
        <v>89</v>
      </c>
      <c r="V84" s="112"/>
      <c r="W84" s="56" t="s">
        <v>89</v>
      </c>
      <c r="X84" s="112">
        <v>45056</v>
      </c>
      <c r="Y84" s="56" t="s">
        <v>89</v>
      </c>
      <c r="Z84" s="120">
        <v>3</v>
      </c>
      <c r="AA84" s="71" t="s">
        <v>562</v>
      </c>
      <c r="AB84" s="63" t="s">
        <v>563</v>
      </c>
      <c r="AC84" s="64">
        <v>45056</v>
      </c>
      <c r="AD84" s="63">
        <v>45056</v>
      </c>
      <c r="AE84" s="49" t="str">
        <f t="shared" ca="1" si="8"/>
        <v/>
      </c>
      <c r="AF84" s="65"/>
      <c r="AG84" s="49"/>
      <c r="AH84" s="82">
        <f>IFERROR(VLOOKUP(B84,[1]明细汇总!$C$1:$H$65536,6,FALSE),0)</f>
        <v>101.7</v>
      </c>
      <c r="AI84" s="125"/>
      <c r="AJ84" s="125"/>
      <c r="AK84" s="82" t="str">
        <f>VLOOKUP(B84,[1]明细汇总!$C$1:$P$65536,14,FALSE)</f>
        <v>30%预付，70%发货</v>
      </c>
      <c r="AL84" s="82" t="s">
        <v>89</v>
      </c>
      <c r="AM84" s="83"/>
      <c r="AN84" s="82">
        <v>101.7</v>
      </c>
      <c r="AO84" s="90">
        <f t="shared" si="5"/>
        <v>1</v>
      </c>
      <c r="AP84" s="82">
        <f t="shared" si="6"/>
        <v>0</v>
      </c>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88"/>
      <c r="BO84" s="88"/>
      <c r="BP84" s="88"/>
      <c r="BQ84" s="88"/>
      <c r="BR84" s="88"/>
      <c r="BS84" s="88"/>
      <c r="BT84" s="88"/>
      <c r="BU84" s="88"/>
      <c r="BV84" s="88"/>
      <c r="BW84" s="88"/>
      <c r="BX84" s="88"/>
      <c r="BY84" s="88"/>
      <c r="BZ84" s="88"/>
      <c r="CA84" s="88"/>
      <c r="CB84" s="88"/>
      <c r="CC84" s="88"/>
      <c r="CD84" s="88"/>
      <c r="CE84" s="88"/>
      <c r="CF84" s="88"/>
      <c r="CG84" s="88"/>
      <c r="CH84" s="88"/>
      <c r="CI84" s="88"/>
      <c r="CJ84" s="88"/>
      <c r="CK84" s="88"/>
      <c r="CL84" s="88"/>
      <c r="CM84" s="88"/>
      <c r="CN84" s="88"/>
      <c r="CO84" s="88"/>
      <c r="CP84" s="88"/>
      <c r="CQ84" s="88"/>
      <c r="CR84" s="88"/>
      <c r="CS84" s="88"/>
      <c r="CT84" s="88"/>
      <c r="CU84" s="88"/>
      <c r="CV84" s="88"/>
      <c r="CW84" s="88"/>
      <c r="CX84" s="88"/>
      <c r="CY84" s="88"/>
      <c r="CZ84" s="88"/>
      <c r="DA84" s="88"/>
      <c r="DB84" s="88"/>
      <c r="DC84" s="88"/>
      <c r="DD84" s="88"/>
      <c r="DE84" s="88"/>
      <c r="DF84" s="88"/>
      <c r="DG84" s="88"/>
      <c r="DH84" s="88"/>
      <c r="DI84" s="88"/>
      <c r="DJ84" s="88"/>
      <c r="DK84" s="88"/>
      <c r="DL84" s="88"/>
      <c r="DM84" s="88"/>
      <c r="DN84" s="88"/>
      <c r="DO84" s="88"/>
      <c r="DP84" s="88"/>
      <c r="DQ84" s="88"/>
      <c r="DR84" s="88"/>
      <c r="DS84" s="88"/>
      <c r="DT84" s="88"/>
      <c r="DU84" s="88"/>
      <c r="DV84" s="88"/>
      <c r="DW84" s="88"/>
      <c r="DX84" s="88"/>
      <c r="DY84" s="88"/>
      <c r="DZ84" s="88"/>
      <c r="EA84" s="88"/>
      <c r="EB84" s="88"/>
      <c r="EC84" s="88"/>
      <c r="ED84" s="88"/>
      <c r="EE84" s="88"/>
      <c r="EF84" s="88"/>
      <c r="EG84" s="88"/>
      <c r="EH84" s="88"/>
      <c r="EI84" s="88"/>
      <c r="EJ84" s="88"/>
      <c r="EK84" s="88"/>
      <c r="EL84" s="88"/>
      <c r="EM84" s="88"/>
      <c r="EN84" s="88"/>
      <c r="EO84" s="88"/>
      <c r="EP84" s="88"/>
      <c r="EQ84" s="88"/>
      <c r="ER84" s="88"/>
      <c r="ES84" s="88"/>
      <c r="ET84" s="88"/>
      <c r="EU84" s="88"/>
      <c r="EV84" s="88"/>
      <c r="EW84" s="88"/>
      <c r="EX84" s="88"/>
      <c r="EY84" s="88"/>
      <c r="EZ84" s="88"/>
      <c r="FA84" s="88"/>
      <c r="FB84" s="88"/>
      <c r="FC84" s="88"/>
      <c r="FD84" s="88"/>
      <c r="FE84" s="88"/>
      <c r="FF84" s="88"/>
      <c r="FG84" s="88"/>
      <c r="FH84" s="88"/>
      <c r="FI84" s="88"/>
      <c r="FJ84" s="88"/>
      <c r="FK84" s="88"/>
      <c r="FL84" s="88"/>
      <c r="FM84" s="88"/>
      <c r="FN84" s="88"/>
      <c r="FO84" s="88"/>
      <c r="FP84" s="88"/>
      <c r="FQ84" s="88"/>
      <c r="FR84" s="88"/>
      <c r="FS84" s="88"/>
      <c r="FT84" s="88"/>
      <c r="FU84" s="88"/>
      <c r="FV84" s="88"/>
      <c r="FW84" s="88"/>
      <c r="FX84" s="88"/>
      <c r="FY84" s="88"/>
      <c r="FZ84" s="88"/>
      <c r="GA84" s="88"/>
      <c r="GB84" s="88"/>
      <c r="GC84" s="88"/>
      <c r="GD84" s="88"/>
      <c r="GE84" s="88"/>
      <c r="GF84" s="88"/>
      <c r="GG84" s="88"/>
      <c r="GH84" s="88"/>
      <c r="GI84" s="88"/>
      <c r="GJ84" s="88"/>
      <c r="GK84" s="88"/>
      <c r="GL84" s="88"/>
      <c r="GM84" s="88"/>
      <c r="GN84" s="88"/>
      <c r="GO84" s="88"/>
      <c r="XDK84" s="92"/>
      <c r="XDL84" s="92"/>
      <c r="XDM84" s="92"/>
      <c r="XDN84" s="92"/>
      <c r="XDO84" s="92"/>
      <c r="XDP84" s="92"/>
      <c r="XDQ84" s="92"/>
      <c r="XDR84" s="92"/>
      <c r="XDS84" s="92"/>
      <c r="XDT84" s="92"/>
      <c r="XDU84" s="92"/>
      <c r="XDV84" s="92"/>
      <c r="XDW84" s="92"/>
      <c r="XDX84" s="92"/>
      <c r="XDY84" s="92"/>
      <c r="XDZ84" s="92"/>
      <c r="XEA84" s="92"/>
      <c r="XEB84" s="92"/>
      <c r="XEC84" s="92"/>
      <c r="XED84" s="92"/>
      <c r="XEE84" s="92"/>
      <c r="XEF84" s="92"/>
      <c r="XEG84" s="92"/>
      <c r="XEH84" s="92"/>
      <c r="XEI84" s="92"/>
      <c r="XEJ84" s="92"/>
      <c r="XEK84" s="92"/>
      <c r="XEL84" s="92"/>
      <c r="XEM84" s="92"/>
      <c r="XEN84" s="92"/>
      <c r="XEO84" s="92"/>
      <c r="XEP84" s="92"/>
      <c r="XEQ84" s="92"/>
      <c r="XER84" s="92"/>
      <c r="XES84" s="92"/>
      <c r="XET84" s="92"/>
      <c r="XEU84" s="92"/>
      <c r="XEV84" s="92"/>
      <c r="XEW84" s="92"/>
      <c r="XEX84" s="92"/>
      <c r="XEY84" s="92"/>
      <c r="XEZ84" s="92"/>
      <c r="XFA84" s="92"/>
      <c r="XFB84" s="92"/>
      <c r="XFC84" s="92"/>
      <c r="XFD84" s="92"/>
    </row>
    <row r="85" spans="1:197 16339:16384" s="30" customFormat="1" ht="22.5" customHeight="1">
      <c r="A85" s="37" t="s">
        <v>564</v>
      </c>
      <c r="B85" s="38" t="s">
        <v>565</v>
      </c>
      <c r="C85" s="38">
        <v>87390018</v>
      </c>
      <c r="D85" s="39"/>
      <c r="E85" s="38">
        <v>23069</v>
      </c>
      <c r="F85" s="352" t="s">
        <v>566</v>
      </c>
      <c r="G85" s="38" t="s">
        <v>567</v>
      </c>
      <c r="H85" s="39">
        <v>1</v>
      </c>
      <c r="I85" s="39" t="s">
        <v>304</v>
      </c>
      <c r="J85" s="39" t="s">
        <v>87</v>
      </c>
      <c r="K85" s="48"/>
      <c r="L85" s="49" t="s">
        <v>89</v>
      </c>
      <c r="M85" s="50"/>
      <c r="N85" s="51">
        <v>45085</v>
      </c>
      <c r="O85" s="50" t="s">
        <v>89</v>
      </c>
      <c r="P85" s="106">
        <v>45091</v>
      </c>
      <c r="Q85" s="50" t="s">
        <v>89</v>
      </c>
      <c r="R85" s="106">
        <v>45098</v>
      </c>
      <c r="S85" s="50" t="s">
        <v>89</v>
      </c>
      <c r="T85" s="112">
        <v>45148</v>
      </c>
      <c r="U85" s="58" t="s">
        <v>89</v>
      </c>
      <c r="V85" s="112">
        <v>45153</v>
      </c>
      <c r="W85" s="56" t="s">
        <v>89</v>
      </c>
      <c r="X85" s="112">
        <v>45156</v>
      </c>
      <c r="Y85" s="49" t="s">
        <v>89</v>
      </c>
      <c r="Z85" s="120"/>
      <c r="AA85" s="71" t="s">
        <v>568</v>
      </c>
      <c r="AB85" s="63">
        <v>45084</v>
      </c>
      <c r="AC85" s="51">
        <v>45156</v>
      </c>
      <c r="AD85" s="63">
        <v>45156</v>
      </c>
      <c r="AE85" s="49" t="str">
        <f t="shared" ca="1" si="8"/>
        <v/>
      </c>
      <c r="AF85" s="65"/>
      <c r="AG85" s="49"/>
      <c r="AH85" s="82">
        <v>5.65</v>
      </c>
      <c r="AI85" s="125"/>
      <c r="AJ85" s="125"/>
      <c r="AK85" s="350" t="s">
        <v>306</v>
      </c>
      <c r="AL85" s="82" t="s">
        <v>89</v>
      </c>
      <c r="AM85" s="83"/>
      <c r="AN85" s="82">
        <v>5.65</v>
      </c>
      <c r="AO85" s="90">
        <f t="shared" si="5"/>
        <v>1</v>
      </c>
      <c r="AP85" s="82">
        <f t="shared" si="6"/>
        <v>0</v>
      </c>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88"/>
      <c r="CA85" s="88"/>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88"/>
      <c r="CZ85" s="88"/>
      <c r="DA85" s="88"/>
      <c r="DB85" s="88"/>
      <c r="DC85" s="88"/>
      <c r="DD85" s="88"/>
      <c r="DE85" s="88"/>
      <c r="DF85" s="88"/>
      <c r="DG85" s="88"/>
      <c r="DH85" s="88"/>
      <c r="DI85" s="88"/>
      <c r="DJ85" s="88"/>
      <c r="DK85" s="88"/>
      <c r="DL85" s="88"/>
      <c r="DM85" s="88"/>
      <c r="DN85" s="88"/>
      <c r="DO85" s="88"/>
      <c r="DP85" s="88"/>
      <c r="DQ85" s="88"/>
      <c r="DR85" s="88"/>
      <c r="DS85" s="88"/>
      <c r="DT85" s="88"/>
      <c r="DU85" s="88"/>
      <c r="DV85" s="88"/>
      <c r="DW85" s="88"/>
      <c r="DX85" s="88"/>
      <c r="DY85" s="88"/>
      <c r="DZ85" s="88"/>
      <c r="EA85" s="88"/>
      <c r="EB85" s="88"/>
      <c r="EC85" s="88"/>
      <c r="ED85" s="88"/>
      <c r="EE85" s="88"/>
      <c r="EF85" s="88"/>
      <c r="EG85" s="88"/>
      <c r="EH85" s="88"/>
      <c r="EI85" s="88"/>
      <c r="EJ85" s="88"/>
      <c r="EK85" s="88"/>
      <c r="EL85" s="88"/>
      <c r="EM85" s="88"/>
      <c r="EN85" s="88"/>
      <c r="EO85" s="88"/>
      <c r="EP85" s="88"/>
      <c r="EQ85" s="88"/>
      <c r="ER85" s="88"/>
      <c r="ES85" s="88"/>
      <c r="ET85" s="88"/>
      <c r="EU85" s="88"/>
      <c r="EV85" s="88"/>
      <c r="EW85" s="88"/>
      <c r="EX85" s="88"/>
      <c r="EY85" s="88"/>
      <c r="EZ85" s="88"/>
      <c r="FA85" s="88"/>
      <c r="FB85" s="88"/>
      <c r="FC85" s="88"/>
      <c r="FD85" s="88"/>
      <c r="FE85" s="88"/>
      <c r="FF85" s="88"/>
      <c r="FG85" s="88"/>
      <c r="FH85" s="88"/>
      <c r="FI85" s="88"/>
      <c r="FJ85" s="88"/>
      <c r="FK85" s="88"/>
      <c r="FL85" s="88"/>
      <c r="FM85" s="88"/>
      <c r="FN85" s="88"/>
      <c r="FO85" s="88"/>
      <c r="FP85" s="88"/>
      <c r="FQ85" s="88"/>
      <c r="FR85" s="88"/>
      <c r="FS85" s="88"/>
      <c r="FT85" s="88"/>
      <c r="FU85" s="88"/>
      <c r="FV85" s="88"/>
      <c r="FW85" s="88"/>
      <c r="FX85" s="88"/>
      <c r="FY85" s="88"/>
      <c r="FZ85" s="88"/>
      <c r="GA85" s="88"/>
      <c r="GB85" s="88"/>
      <c r="GC85" s="88"/>
      <c r="GD85" s="88"/>
      <c r="GE85" s="88"/>
      <c r="GF85" s="88"/>
      <c r="GG85" s="88"/>
      <c r="GH85" s="88"/>
      <c r="GI85" s="88"/>
      <c r="GJ85" s="88"/>
      <c r="GK85" s="88"/>
      <c r="GL85" s="88"/>
      <c r="GM85" s="88"/>
      <c r="GN85" s="88"/>
      <c r="GO85" s="88"/>
      <c r="XDK85" s="92"/>
      <c r="XDL85" s="92"/>
      <c r="XDM85" s="92"/>
      <c r="XDN85" s="92"/>
      <c r="XDO85" s="92"/>
      <c r="XDP85" s="92"/>
      <c r="XDQ85" s="92"/>
      <c r="XDR85" s="92"/>
      <c r="XDS85" s="92"/>
      <c r="XDT85" s="92"/>
      <c r="XDU85" s="92"/>
      <c r="XDV85" s="92"/>
      <c r="XDW85" s="92"/>
      <c r="XDX85" s="92"/>
      <c r="XDY85" s="92"/>
      <c r="XDZ85" s="92"/>
      <c r="XEA85" s="92"/>
      <c r="XEB85" s="92"/>
      <c r="XEC85" s="92"/>
      <c r="XED85" s="92"/>
      <c r="XEE85" s="92"/>
      <c r="XEF85" s="92"/>
      <c r="XEG85" s="92"/>
      <c r="XEH85" s="92"/>
      <c r="XEI85" s="92"/>
      <c r="XEJ85" s="92"/>
      <c r="XEK85" s="92"/>
      <c r="XEL85" s="92"/>
      <c r="XEM85" s="92"/>
      <c r="XEN85" s="92"/>
      <c r="XEO85" s="92"/>
      <c r="XEP85" s="92"/>
      <c r="XEQ85" s="92"/>
      <c r="XER85" s="92"/>
      <c r="XES85" s="92"/>
      <c r="XET85" s="92"/>
      <c r="XEU85" s="92"/>
      <c r="XEV85" s="92"/>
      <c r="XEW85" s="92"/>
      <c r="XEX85" s="92"/>
      <c r="XEY85" s="92"/>
      <c r="XEZ85" s="92"/>
      <c r="XFA85" s="92"/>
      <c r="XFB85" s="92"/>
      <c r="XFC85" s="92"/>
      <c r="XFD85" s="92"/>
    </row>
    <row r="86" spans="1:197 16339:16384" s="30" customFormat="1" ht="22.5" customHeight="1">
      <c r="A86" s="37" t="s">
        <v>569</v>
      </c>
      <c r="B86" s="38" t="s">
        <v>570</v>
      </c>
      <c r="C86" s="38">
        <v>58830019</v>
      </c>
      <c r="D86" s="39"/>
      <c r="E86" s="38">
        <v>23083</v>
      </c>
      <c r="F86" s="38"/>
      <c r="G86" s="352" t="s">
        <v>571</v>
      </c>
      <c r="H86" s="39">
        <v>2</v>
      </c>
      <c r="I86" s="39" t="s">
        <v>337</v>
      </c>
      <c r="J86" s="39" t="s">
        <v>87</v>
      </c>
      <c r="K86" s="48"/>
      <c r="L86" s="49" t="s">
        <v>89</v>
      </c>
      <c r="M86" s="50" t="s">
        <v>12</v>
      </c>
      <c r="N86" s="51">
        <v>45124</v>
      </c>
      <c r="O86" s="50" t="s">
        <v>89</v>
      </c>
      <c r="P86" s="106">
        <v>45128</v>
      </c>
      <c r="Q86" s="50" t="s">
        <v>89</v>
      </c>
      <c r="R86" s="106">
        <v>45138</v>
      </c>
      <c r="S86" s="50" t="s">
        <v>89</v>
      </c>
      <c r="T86" s="112">
        <v>45229</v>
      </c>
      <c r="U86" s="58"/>
      <c r="V86" s="112">
        <v>45237</v>
      </c>
      <c r="W86" s="56"/>
      <c r="X86" s="112">
        <v>45245</v>
      </c>
      <c r="Y86" s="58"/>
      <c r="Z86" s="120">
        <v>2</v>
      </c>
      <c r="AA86" s="71" t="s">
        <v>572</v>
      </c>
      <c r="AB86" s="63">
        <v>45124</v>
      </c>
      <c r="AC86" s="64">
        <v>45245</v>
      </c>
      <c r="AD86" s="63">
        <v>45245</v>
      </c>
      <c r="AE86" s="49" t="str">
        <f t="shared" ca="1" si="8"/>
        <v/>
      </c>
      <c r="AF86" s="117" t="s">
        <v>573</v>
      </c>
      <c r="AG86" s="49"/>
      <c r="AH86" s="82">
        <v>97.6</v>
      </c>
      <c r="AI86" s="125"/>
      <c r="AJ86" s="125"/>
      <c r="AK86" s="350" t="s">
        <v>540</v>
      </c>
      <c r="AL86" s="82" t="s">
        <v>89</v>
      </c>
      <c r="AM86" s="83"/>
      <c r="AN86" s="82">
        <v>97.52</v>
      </c>
      <c r="AO86" s="90">
        <f t="shared" si="5"/>
        <v>0.99918032786885203</v>
      </c>
      <c r="AP86" s="82">
        <f t="shared" si="6"/>
        <v>7.9999999999998295E-2</v>
      </c>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88"/>
      <c r="CA86" s="88"/>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88"/>
      <c r="CZ86" s="88"/>
      <c r="DA86" s="88"/>
      <c r="DB86" s="88"/>
      <c r="DC86" s="88"/>
      <c r="DD86" s="88"/>
      <c r="DE86" s="88"/>
      <c r="DF86" s="88"/>
      <c r="DG86" s="88"/>
      <c r="DH86" s="88"/>
      <c r="DI86" s="88"/>
      <c r="DJ86" s="88"/>
      <c r="DK86" s="88"/>
      <c r="DL86" s="88"/>
      <c r="DM86" s="88"/>
      <c r="DN86" s="88"/>
      <c r="DO86" s="88"/>
      <c r="DP86" s="88"/>
      <c r="DQ86" s="88"/>
      <c r="DR86" s="88"/>
      <c r="DS86" s="88"/>
      <c r="DT86" s="88"/>
      <c r="DU86" s="88"/>
      <c r="DV86" s="88"/>
      <c r="DW86" s="88"/>
      <c r="DX86" s="88"/>
      <c r="DY86" s="88"/>
      <c r="DZ86" s="88"/>
      <c r="EA86" s="88"/>
      <c r="EB86" s="88"/>
      <c r="EC86" s="88"/>
      <c r="ED86" s="88"/>
      <c r="EE86" s="88"/>
      <c r="EF86" s="88"/>
      <c r="EG86" s="88"/>
      <c r="EH86" s="88"/>
      <c r="EI86" s="88"/>
      <c r="EJ86" s="88"/>
      <c r="EK86" s="88"/>
      <c r="EL86" s="88"/>
      <c r="EM86" s="88"/>
      <c r="EN86" s="88"/>
      <c r="EO86" s="88"/>
      <c r="EP86" s="88"/>
      <c r="EQ86" s="88"/>
      <c r="ER86" s="88"/>
      <c r="ES86" s="88"/>
      <c r="ET86" s="88"/>
      <c r="EU86" s="88"/>
      <c r="EV86" s="88"/>
      <c r="EW86" s="88"/>
      <c r="EX86" s="88"/>
      <c r="EY86" s="88"/>
      <c r="EZ86" s="88"/>
      <c r="FA86" s="88"/>
      <c r="FB86" s="88"/>
      <c r="FC86" s="88"/>
      <c r="FD86" s="88"/>
      <c r="FE86" s="88"/>
      <c r="FF86" s="88"/>
      <c r="FG86" s="88"/>
      <c r="FH86" s="88"/>
      <c r="FI86" s="88"/>
      <c r="FJ86" s="88"/>
      <c r="FK86" s="88"/>
      <c r="FL86" s="88"/>
      <c r="FM86" s="88"/>
      <c r="FN86" s="88"/>
      <c r="FO86" s="88"/>
      <c r="FP86" s="88"/>
      <c r="FQ86" s="88"/>
      <c r="FR86" s="88"/>
      <c r="FS86" s="88"/>
      <c r="FT86" s="88"/>
      <c r="FU86" s="88"/>
      <c r="FV86" s="88"/>
      <c r="FW86" s="88"/>
      <c r="FX86" s="88"/>
      <c r="FY86" s="88"/>
      <c r="FZ86" s="88"/>
      <c r="GA86" s="88"/>
      <c r="GB86" s="88"/>
      <c r="GC86" s="88"/>
      <c r="GD86" s="88"/>
      <c r="GE86" s="88"/>
      <c r="GF86" s="88"/>
      <c r="GG86" s="88"/>
      <c r="GH86" s="88"/>
      <c r="GI86" s="88"/>
      <c r="GJ86" s="88"/>
      <c r="GK86" s="88"/>
      <c r="GL86" s="88"/>
      <c r="GM86" s="88"/>
      <c r="GN86" s="88"/>
      <c r="GO86" s="88"/>
      <c r="XDK86" s="92"/>
      <c r="XDL86" s="92"/>
      <c r="XDM86" s="92"/>
      <c r="XDN86" s="92"/>
      <c r="XDO86" s="92"/>
      <c r="XDP86" s="92"/>
      <c r="XDQ86" s="92"/>
      <c r="XDR86" s="92"/>
      <c r="XDS86" s="92"/>
      <c r="XDT86" s="92"/>
      <c r="XDU86" s="92"/>
      <c r="XDV86" s="92"/>
      <c r="XDW86" s="92"/>
      <c r="XDX86" s="92"/>
      <c r="XDY86" s="92"/>
      <c r="XDZ86" s="92"/>
      <c r="XEA86" s="92"/>
      <c r="XEB86" s="92"/>
      <c r="XEC86" s="92"/>
      <c r="XED86" s="92"/>
      <c r="XEE86" s="92"/>
      <c r="XEF86" s="92"/>
      <c r="XEG86" s="92"/>
      <c r="XEH86" s="92"/>
      <c r="XEI86" s="92"/>
      <c r="XEJ86" s="92"/>
      <c r="XEK86" s="92"/>
      <c r="XEL86" s="92"/>
      <c r="XEM86" s="92"/>
      <c r="XEN86" s="92"/>
      <c r="XEO86" s="92"/>
      <c r="XEP86" s="92"/>
      <c r="XEQ86" s="92"/>
      <c r="XER86" s="92"/>
      <c r="XES86" s="92"/>
      <c r="XET86" s="92"/>
      <c r="XEU86" s="92"/>
      <c r="XEV86" s="92"/>
      <c r="XEW86" s="92"/>
      <c r="XEX86" s="92"/>
      <c r="XEY86" s="92"/>
      <c r="XEZ86" s="92"/>
      <c r="XFA86" s="92"/>
      <c r="XFB86" s="92"/>
      <c r="XFC86" s="92"/>
      <c r="XFD86" s="92"/>
    </row>
    <row r="87" spans="1:197 16339:16384" s="30" customFormat="1" ht="22.5" customHeight="1">
      <c r="A87" s="37" t="s">
        <v>574</v>
      </c>
      <c r="B87" s="38" t="s">
        <v>575</v>
      </c>
      <c r="C87" s="38">
        <v>87390020</v>
      </c>
      <c r="D87" s="39"/>
      <c r="E87" s="38"/>
      <c r="F87" s="38" t="s">
        <v>576</v>
      </c>
      <c r="G87" s="38" t="s">
        <v>577</v>
      </c>
      <c r="H87" s="39" t="s">
        <v>455</v>
      </c>
      <c r="I87" s="39" t="s">
        <v>578</v>
      </c>
      <c r="J87" s="39" t="s">
        <v>221</v>
      </c>
      <c r="K87" s="48"/>
      <c r="L87" s="49" t="s">
        <v>89</v>
      </c>
      <c r="M87" s="50"/>
      <c r="N87" s="50"/>
      <c r="O87" s="50" t="s">
        <v>89</v>
      </c>
      <c r="P87" s="110"/>
      <c r="Q87" s="50" t="s">
        <v>89</v>
      </c>
      <c r="R87" s="110"/>
      <c r="S87" s="50" t="s">
        <v>89</v>
      </c>
      <c r="T87" s="110"/>
      <c r="U87" s="50" t="s">
        <v>89</v>
      </c>
      <c r="V87" s="110"/>
      <c r="W87" s="51" t="s">
        <v>89</v>
      </c>
      <c r="X87" s="110"/>
      <c r="Y87" s="49" t="s">
        <v>89</v>
      </c>
      <c r="Z87" s="120"/>
      <c r="AA87" s="71" t="s">
        <v>579</v>
      </c>
      <c r="AB87" s="63"/>
      <c r="AC87" s="64">
        <v>45230</v>
      </c>
      <c r="AD87" s="63">
        <v>45230</v>
      </c>
      <c r="AE87" s="49" t="str">
        <f t="shared" ca="1" si="8"/>
        <v/>
      </c>
      <c r="AF87" s="49"/>
      <c r="AG87" s="49"/>
      <c r="AH87" s="82">
        <v>4.9810400000000001</v>
      </c>
      <c r="AI87" s="125"/>
      <c r="AJ87" s="125"/>
      <c r="AK87" s="85" t="s">
        <v>306</v>
      </c>
      <c r="AL87" s="82" t="s">
        <v>89</v>
      </c>
      <c r="AM87" s="83"/>
      <c r="AN87" s="82">
        <v>4.9810400000000001</v>
      </c>
      <c r="AO87" s="90">
        <f t="shared" si="5"/>
        <v>1</v>
      </c>
      <c r="AP87" s="82">
        <f t="shared" si="6"/>
        <v>0</v>
      </c>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88"/>
      <c r="CA87" s="88"/>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88"/>
      <c r="CZ87" s="88"/>
      <c r="DA87" s="88"/>
      <c r="DB87" s="88"/>
      <c r="DC87" s="88"/>
      <c r="DD87" s="88"/>
      <c r="DE87" s="88"/>
      <c r="DF87" s="88"/>
      <c r="DG87" s="88"/>
      <c r="DH87" s="88"/>
      <c r="DI87" s="88"/>
      <c r="DJ87" s="88"/>
      <c r="DK87" s="88"/>
      <c r="DL87" s="88"/>
      <c r="DM87" s="88"/>
      <c r="DN87" s="88"/>
      <c r="DO87" s="88"/>
      <c r="DP87" s="88"/>
      <c r="DQ87" s="88"/>
      <c r="DR87" s="88"/>
      <c r="DS87" s="88"/>
      <c r="DT87" s="88"/>
      <c r="DU87" s="88"/>
      <c r="DV87" s="88"/>
      <c r="DW87" s="88"/>
      <c r="DX87" s="88"/>
      <c r="DY87" s="88"/>
      <c r="DZ87" s="88"/>
      <c r="EA87" s="88"/>
      <c r="EB87" s="88"/>
      <c r="EC87" s="88"/>
      <c r="ED87" s="88"/>
      <c r="EE87" s="88"/>
      <c r="EF87" s="88"/>
      <c r="EG87" s="88"/>
      <c r="EH87" s="88"/>
      <c r="EI87" s="88"/>
      <c r="EJ87" s="88"/>
      <c r="EK87" s="88"/>
      <c r="EL87" s="88"/>
      <c r="EM87" s="88"/>
      <c r="EN87" s="88"/>
      <c r="EO87" s="88"/>
      <c r="EP87" s="88"/>
      <c r="EQ87" s="88"/>
      <c r="ER87" s="88"/>
      <c r="ES87" s="88"/>
      <c r="ET87" s="88"/>
      <c r="EU87" s="88"/>
      <c r="EV87" s="88"/>
      <c r="EW87" s="88"/>
      <c r="EX87" s="88"/>
      <c r="EY87" s="88"/>
      <c r="EZ87" s="88"/>
      <c r="FA87" s="88"/>
      <c r="FB87" s="88"/>
      <c r="FC87" s="88"/>
      <c r="FD87" s="88"/>
      <c r="FE87" s="88"/>
      <c r="FF87" s="88"/>
      <c r="FG87" s="88"/>
      <c r="FH87" s="88"/>
      <c r="FI87" s="88"/>
      <c r="FJ87" s="88"/>
      <c r="FK87" s="88"/>
      <c r="FL87" s="88"/>
      <c r="FM87" s="88"/>
      <c r="FN87" s="88"/>
      <c r="FO87" s="88"/>
      <c r="FP87" s="88"/>
      <c r="FQ87" s="88"/>
      <c r="FR87" s="88"/>
      <c r="FS87" s="88"/>
      <c r="FT87" s="88"/>
      <c r="FU87" s="88"/>
      <c r="FV87" s="88"/>
      <c r="FW87" s="88"/>
      <c r="FX87" s="88"/>
      <c r="FY87" s="88"/>
      <c r="FZ87" s="88"/>
      <c r="GA87" s="88"/>
      <c r="GB87" s="88"/>
      <c r="GC87" s="88"/>
      <c r="GD87" s="88"/>
      <c r="GE87" s="88"/>
      <c r="GF87" s="88"/>
      <c r="GG87" s="88"/>
      <c r="GH87" s="88"/>
      <c r="GI87" s="88"/>
      <c r="GJ87" s="88"/>
      <c r="GK87" s="88"/>
      <c r="GL87" s="88"/>
      <c r="GM87" s="88"/>
      <c r="GN87" s="88"/>
      <c r="GO87" s="88"/>
      <c r="XDK87" s="92"/>
      <c r="XDL87" s="92"/>
      <c r="XDM87" s="92"/>
      <c r="XDN87" s="92"/>
      <c r="XDO87" s="92"/>
      <c r="XDP87" s="92"/>
      <c r="XDQ87" s="92"/>
      <c r="XDR87" s="92"/>
      <c r="XDS87" s="92"/>
      <c r="XDT87" s="92"/>
      <c r="XDU87" s="92"/>
      <c r="XDV87" s="92"/>
      <c r="XDW87" s="92"/>
      <c r="XDX87" s="92"/>
      <c r="XDY87" s="92"/>
      <c r="XDZ87" s="92"/>
      <c r="XEA87" s="92"/>
      <c r="XEB87" s="92"/>
      <c r="XEC87" s="92"/>
      <c r="XED87" s="92"/>
      <c r="XEE87" s="92"/>
      <c r="XEF87" s="92"/>
      <c r="XEG87" s="92"/>
      <c r="XEH87" s="92"/>
      <c r="XEI87" s="92"/>
      <c r="XEJ87" s="92"/>
      <c r="XEK87" s="92"/>
      <c r="XEL87" s="92"/>
      <c r="XEM87" s="92"/>
      <c r="XEN87" s="92"/>
      <c r="XEO87" s="92"/>
      <c r="XEP87" s="92"/>
      <c r="XEQ87" s="92"/>
      <c r="XER87" s="92"/>
      <c r="XES87" s="92"/>
      <c r="XET87" s="92"/>
      <c r="XEU87" s="92"/>
      <c r="XEV87" s="92"/>
      <c r="XEW87" s="92"/>
      <c r="XEX87" s="92"/>
      <c r="XEY87" s="92"/>
      <c r="XEZ87" s="92"/>
      <c r="XFA87" s="92"/>
      <c r="XFB87" s="92"/>
      <c r="XFC87" s="92"/>
      <c r="XFD87" s="92"/>
    </row>
    <row r="88" spans="1:197 16339:16384" s="30" customFormat="1" ht="22.5" customHeight="1">
      <c r="A88" s="37" t="s">
        <v>580</v>
      </c>
      <c r="B88" s="100" t="s">
        <v>581</v>
      </c>
      <c r="C88" s="38">
        <v>76300004</v>
      </c>
      <c r="D88" s="39"/>
      <c r="E88" s="38">
        <v>23076</v>
      </c>
      <c r="F88" s="38"/>
      <c r="G88" s="346" t="s">
        <v>582</v>
      </c>
      <c r="H88" s="44" t="s">
        <v>583</v>
      </c>
      <c r="I88" s="39" t="s">
        <v>337</v>
      </c>
      <c r="J88" s="39" t="s">
        <v>87</v>
      </c>
      <c r="K88" s="48"/>
      <c r="L88" s="49" t="s">
        <v>89</v>
      </c>
      <c r="M88" s="50"/>
      <c r="N88" s="51">
        <v>45121</v>
      </c>
      <c r="O88" s="50" t="s">
        <v>89</v>
      </c>
      <c r="P88" s="106">
        <v>45127</v>
      </c>
      <c r="Q88" s="50" t="s">
        <v>89</v>
      </c>
      <c r="R88" s="106">
        <v>45135</v>
      </c>
      <c r="S88" s="50" t="s">
        <v>89</v>
      </c>
      <c r="T88" s="106">
        <v>45189</v>
      </c>
      <c r="U88" s="50" t="s">
        <v>89</v>
      </c>
      <c r="V88" s="106">
        <v>45195</v>
      </c>
      <c r="W88" s="51" t="s">
        <v>89</v>
      </c>
      <c r="X88" s="106">
        <v>45199</v>
      </c>
      <c r="Y88" s="49" t="s">
        <v>89</v>
      </c>
      <c r="Z88" s="120"/>
      <c r="AA88" s="71" t="s">
        <v>584</v>
      </c>
      <c r="AB88" s="63">
        <v>45132</v>
      </c>
      <c r="AC88" s="64">
        <v>45199</v>
      </c>
      <c r="AD88" s="63">
        <v>45199</v>
      </c>
      <c r="AE88" s="49" t="str">
        <f t="shared" ca="1" si="8"/>
        <v/>
      </c>
      <c r="AF88" s="63">
        <v>45191</v>
      </c>
      <c r="AG88" s="49"/>
      <c r="AH88" s="85">
        <v>51.1</v>
      </c>
      <c r="AI88" s="125"/>
      <c r="AJ88" s="125"/>
      <c r="AK88" s="350" t="s">
        <v>585</v>
      </c>
      <c r="AL88" s="82" t="s">
        <v>89</v>
      </c>
      <c r="AM88" s="83"/>
      <c r="AN88" s="82">
        <v>51.1</v>
      </c>
      <c r="AO88" s="90">
        <f t="shared" si="5"/>
        <v>1</v>
      </c>
      <c r="AP88" s="82">
        <f t="shared" si="6"/>
        <v>0</v>
      </c>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88"/>
      <c r="CA88" s="88"/>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88"/>
      <c r="CZ88" s="88"/>
      <c r="DA88" s="88"/>
      <c r="DB88" s="88"/>
      <c r="DC88" s="88"/>
      <c r="DD88" s="88"/>
      <c r="DE88" s="88"/>
      <c r="DF88" s="88"/>
      <c r="DG88" s="88"/>
      <c r="DH88" s="88"/>
      <c r="DI88" s="88"/>
      <c r="DJ88" s="88"/>
      <c r="DK88" s="88"/>
      <c r="DL88" s="88"/>
      <c r="DM88" s="88"/>
      <c r="DN88" s="88"/>
      <c r="DO88" s="88"/>
      <c r="DP88" s="88"/>
      <c r="DQ88" s="88"/>
      <c r="DR88" s="88"/>
      <c r="DS88" s="88"/>
      <c r="DT88" s="88"/>
      <c r="DU88" s="88"/>
      <c r="DV88" s="88"/>
      <c r="DW88" s="88"/>
      <c r="DX88" s="88"/>
      <c r="DY88" s="88"/>
      <c r="DZ88" s="88"/>
      <c r="EA88" s="88"/>
      <c r="EB88" s="88"/>
      <c r="EC88" s="88"/>
      <c r="ED88" s="88"/>
      <c r="EE88" s="88"/>
      <c r="EF88" s="88"/>
      <c r="EG88" s="88"/>
      <c r="EH88" s="88"/>
      <c r="EI88" s="88"/>
      <c r="EJ88" s="88"/>
      <c r="EK88" s="88"/>
      <c r="EL88" s="88"/>
      <c r="EM88" s="88"/>
      <c r="EN88" s="88"/>
      <c r="EO88" s="88"/>
      <c r="EP88" s="88"/>
      <c r="EQ88" s="88"/>
      <c r="ER88" s="88"/>
      <c r="ES88" s="88"/>
      <c r="ET88" s="88"/>
      <c r="EU88" s="88"/>
      <c r="EV88" s="88"/>
      <c r="EW88" s="88"/>
      <c r="EX88" s="88"/>
      <c r="EY88" s="88"/>
      <c r="EZ88" s="88"/>
      <c r="FA88" s="88"/>
      <c r="FB88" s="88"/>
      <c r="FC88" s="88"/>
      <c r="FD88" s="88"/>
      <c r="FE88" s="88"/>
      <c r="FF88" s="88"/>
      <c r="FG88" s="88"/>
      <c r="FH88" s="88"/>
      <c r="FI88" s="88"/>
      <c r="FJ88" s="88"/>
      <c r="FK88" s="88"/>
      <c r="FL88" s="88"/>
      <c r="FM88" s="88"/>
      <c r="FN88" s="88"/>
      <c r="FO88" s="88"/>
      <c r="FP88" s="88"/>
      <c r="FQ88" s="88"/>
      <c r="FR88" s="88"/>
      <c r="FS88" s="88"/>
      <c r="FT88" s="88"/>
      <c r="FU88" s="88"/>
      <c r="FV88" s="88"/>
      <c r="FW88" s="88"/>
      <c r="FX88" s="88"/>
      <c r="FY88" s="88"/>
      <c r="FZ88" s="88"/>
      <c r="GA88" s="88"/>
      <c r="GB88" s="88"/>
      <c r="GC88" s="88"/>
      <c r="GD88" s="88"/>
      <c r="GE88" s="88"/>
      <c r="GF88" s="88"/>
      <c r="GG88" s="88"/>
      <c r="GH88" s="88"/>
      <c r="GI88" s="88"/>
      <c r="GJ88" s="88"/>
      <c r="GK88" s="88"/>
      <c r="GL88" s="88"/>
      <c r="GM88" s="88"/>
      <c r="GN88" s="88"/>
      <c r="GO88" s="88"/>
      <c r="XDK88" s="92"/>
      <c r="XDL88" s="92"/>
      <c r="XDM88" s="92"/>
      <c r="XDN88" s="92"/>
      <c r="XDO88" s="92"/>
      <c r="XDP88" s="92"/>
      <c r="XDQ88" s="92"/>
      <c r="XDR88" s="92"/>
      <c r="XDS88" s="92"/>
      <c r="XDT88" s="92"/>
      <c r="XDU88" s="92"/>
      <c r="XDV88" s="92"/>
      <c r="XDW88" s="92"/>
      <c r="XDX88" s="92"/>
      <c r="XDY88" s="92"/>
      <c r="XDZ88" s="92"/>
      <c r="XEA88" s="92"/>
      <c r="XEB88" s="92"/>
      <c r="XEC88" s="92"/>
      <c r="XED88" s="92"/>
      <c r="XEE88" s="92"/>
      <c r="XEF88" s="92"/>
      <c r="XEG88" s="92"/>
      <c r="XEH88" s="92"/>
      <c r="XEI88" s="92"/>
      <c r="XEJ88" s="92"/>
      <c r="XEK88" s="92"/>
      <c r="XEL88" s="92"/>
      <c r="XEM88" s="92"/>
      <c r="XEN88" s="92"/>
      <c r="XEO88" s="92"/>
      <c r="XEP88" s="92"/>
      <c r="XEQ88" s="92"/>
      <c r="XER88" s="92"/>
      <c r="XES88" s="92"/>
      <c r="XET88" s="92"/>
      <c r="XEU88" s="92"/>
      <c r="XEV88" s="92"/>
      <c r="XEW88" s="92"/>
      <c r="XEX88" s="92"/>
      <c r="XEY88" s="92"/>
      <c r="XEZ88" s="92"/>
      <c r="XFA88" s="92"/>
      <c r="XFB88" s="92"/>
      <c r="XFC88" s="92"/>
      <c r="XFD88" s="92"/>
    </row>
    <row r="89" spans="1:197 16339:16384" s="30" customFormat="1" ht="22.5" customHeight="1">
      <c r="A89" s="37" t="s">
        <v>586</v>
      </c>
      <c r="B89" s="94" t="s">
        <v>587</v>
      </c>
      <c r="C89" s="38">
        <v>11000147</v>
      </c>
      <c r="D89" s="38"/>
      <c r="E89" s="38">
        <v>23088</v>
      </c>
      <c r="F89" s="94"/>
      <c r="G89" s="94" t="s">
        <v>588</v>
      </c>
      <c r="H89" s="95" t="s">
        <v>527</v>
      </c>
      <c r="I89" s="95" t="s">
        <v>304</v>
      </c>
      <c r="J89" s="95" t="s">
        <v>87</v>
      </c>
      <c r="K89" s="101"/>
      <c r="L89" s="102" t="s">
        <v>89</v>
      </c>
      <c r="M89" s="103"/>
      <c r="N89" s="104">
        <v>45134</v>
      </c>
      <c r="O89" s="105" t="s">
        <v>89</v>
      </c>
      <c r="P89" s="104">
        <v>45141</v>
      </c>
      <c r="Q89" s="103" t="s">
        <v>89</v>
      </c>
      <c r="R89" s="104">
        <v>45152</v>
      </c>
      <c r="S89" s="103" t="s">
        <v>89</v>
      </c>
      <c r="T89" s="109">
        <v>45213</v>
      </c>
      <c r="U89" s="107" t="s">
        <v>89</v>
      </c>
      <c r="V89" s="109">
        <v>45217</v>
      </c>
      <c r="W89" s="107" t="s">
        <v>89</v>
      </c>
      <c r="X89" s="109">
        <v>45219</v>
      </c>
      <c r="Y89" s="108" t="s">
        <v>89</v>
      </c>
      <c r="Z89" s="121"/>
      <c r="AA89" s="115" t="s">
        <v>589</v>
      </c>
      <c r="AB89" s="116">
        <v>45132</v>
      </c>
      <c r="AC89" s="64">
        <v>45219</v>
      </c>
      <c r="AD89" s="63">
        <v>45219</v>
      </c>
      <c r="AE89" s="102" t="str">
        <f t="shared" ca="1" si="8"/>
        <v/>
      </c>
      <c r="AF89" s="111"/>
      <c r="AG89" s="115" t="s">
        <v>590</v>
      </c>
      <c r="AH89" s="82">
        <v>16.149999999999999</v>
      </c>
      <c r="AI89" s="125"/>
      <c r="AJ89" s="126"/>
      <c r="AK89" s="350" t="s">
        <v>591</v>
      </c>
      <c r="AL89" s="82" t="s">
        <v>89</v>
      </c>
      <c r="AM89" s="83"/>
      <c r="AN89" s="82">
        <v>16.149999999999999</v>
      </c>
      <c r="AO89" s="90">
        <f t="shared" si="5"/>
        <v>1</v>
      </c>
      <c r="AP89" s="82">
        <f t="shared" si="6"/>
        <v>0</v>
      </c>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88"/>
      <c r="CA89" s="88"/>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88"/>
      <c r="CZ89" s="88"/>
      <c r="DA89" s="88"/>
      <c r="DB89" s="88"/>
      <c r="DC89" s="88"/>
      <c r="DD89" s="88"/>
      <c r="DE89" s="88"/>
      <c r="DF89" s="88"/>
      <c r="DG89" s="88"/>
      <c r="DH89" s="88"/>
      <c r="DI89" s="88"/>
      <c r="DJ89" s="88"/>
      <c r="DK89" s="88"/>
      <c r="DL89" s="88"/>
      <c r="DM89" s="88"/>
      <c r="DN89" s="88"/>
      <c r="DO89" s="88"/>
      <c r="DP89" s="88"/>
      <c r="DQ89" s="88"/>
      <c r="DR89" s="88"/>
      <c r="DS89" s="88"/>
      <c r="DT89" s="88"/>
      <c r="DU89" s="88"/>
      <c r="DV89" s="88"/>
      <c r="DW89" s="88"/>
      <c r="DX89" s="88"/>
      <c r="DY89" s="88"/>
      <c r="DZ89" s="88"/>
      <c r="EA89" s="88"/>
      <c r="EB89" s="88"/>
      <c r="EC89" s="88"/>
      <c r="ED89" s="88"/>
      <c r="EE89" s="88"/>
      <c r="EF89" s="88"/>
      <c r="EG89" s="88"/>
      <c r="EH89" s="88"/>
      <c r="EI89" s="88"/>
      <c r="EJ89" s="88"/>
      <c r="EK89" s="88"/>
      <c r="EL89" s="88"/>
      <c r="EM89" s="88"/>
      <c r="EN89" s="88"/>
      <c r="EO89" s="88"/>
      <c r="EP89" s="88"/>
      <c r="EQ89" s="88"/>
      <c r="ER89" s="88"/>
      <c r="ES89" s="88"/>
      <c r="ET89" s="88"/>
      <c r="EU89" s="88"/>
      <c r="EV89" s="88"/>
      <c r="EW89" s="88"/>
      <c r="EX89" s="88"/>
      <c r="EY89" s="88"/>
      <c r="EZ89" s="88"/>
      <c r="FA89" s="88"/>
      <c r="FB89" s="88"/>
      <c r="FC89" s="88"/>
      <c r="FD89" s="88"/>
      <c r="FE89" s="88"/>
      <c r="FF89" s="88"/>
      <c r="FG89" s="88"/>
      <c r="FH89" s="88"/>
      <c r="FI89" s="88"/>
      <c r="FJ89" s="88"/>
      <c r="FK89" s="88"/>
      <c r="FL89" s="88"/>
      <c r="FM89" s="88"/>
      <c r="FN89" s="88"/>
      <c r="FO89" s="88"/>
      <c r="FP89" s="88"/>
      <c r="FQ89" s="88"/>
      <c r="FR89" s="88"/>
      <c r="FS89" s="88"/>
      <c r="FT89" s="88"/>
      <c r="FU89" s="88"/>
      <c r="FV89" s="88"/>
      <c r="FW89" s="88"/>
      <c r="FX89" s="88"/>
      <c r="FY89" s="88"/>
      <c r="FZ89" s="88"/>
      <c r="GA89" s="88"/>
      <c r="GB89" s="88"/>
      <c r="GC89" s="88"/>
      <c r="GD89" s="88"/>
      <c r="GE89" s="88"/>
      <c r="GF89" s="88"/>
      <c r="GG89" s="88"/>
      <c r="GH89" s="88"/>
      <c r="GI89" s="88"/>
      <c r="GJ89" s="88"/>
      <c r="GK89" s="88"/>
      <c r="GL89" s="88"/>
      <c r="GM89" s="88"/>
      <c r="GN89" s="88"/>
      <c r="GO89" s="88"/>
      <c r="XDK89" s="92"/>
      <c r="XDL89" s="92"/>
      <c r="XDM89" s="92"/>
      <c r="XDN89" s="92"/>
      <c r="XDO89" s="92"/>
      <c r="XDP89" s="92"/>
      <c r="XDQ89" s="92"/>
      <c r="XDR89" s="92"/>
      <c r="XDS89" s="92"/>
      <c r="XDT89" s="92"/>
      <c r="XDU89" s="92"/>
      <c r="XDV89" s="92"/>
      <c r="XDW89" s="92"/>
      <c r="XDX89" s="92"/>
      <c r="XDY89" s="92"/>
      <c r="XDZ89" s="92"/>
      <c r="XEA89" s="92"/>
      <c r="XEB89" s="92"/>
      <c r="XEC89" s="92"/>
      <c r="XED89" s="92"/>
      <c r="XEE89" s="92"/>
      <c r="XEF89" s="92"/>
      <c r="XEG89" s="92"/>
      <c r="XEH89" s="92"/>
      <c r="XEI89" s="92"/>
      <c r="XEJ89" s="92"/>
      <c r="XEK89" s="92"/>
      <c r="XEL89" s="92"/>
      <c r="XEM89" s="92"/>
      <c r="XEN89" s="92"/>
      <c r="XEO89" s="92"/>
      <c r="XEP89" s="92"/>
      <c r="XEQ89" s="92"/>
      <c r="XER89" s="92"/>
      <c r="XES89" s="92"/>
      <c r="XET89" s="92"/>
      <c r="XEU89" s="92"/>
      <c r="XEV89" s="92"/>
      <c r="XEW89" s="92"/>
      <c r="XEX89" s="92"/>
      <c r="XEY89" s="92"/>
      <c r="XEZ89" s="92"/>
      <c r="XFA89" s="92"/>
      <c r="XFB89" s="92"/>
      <c r="XFC89" s="92"/>
      <c r="XFD89" s="92"/>
    </row>
    <row r="90" spans="1:197 16339:16384" s="30" customFormat="1" ht="22.5" customHeight="1">
      <c r="A90" s="96" t="s">
        <v>592</v>
      </c>
      <c r="B90" s="97" t="s">
        <v>593</v>
      </c>
      <c r="C90" s="94">
        <v>40940042</v>
      </c>
      <c r="D90" s="97" t="s">
        <v>594</v>
      </c>
      <c r="E90" s="94">
        <v>23096</v>
      </c>
      <c r="F90" s="97" t="s">
        <v>595</v>
      </c>
      <c r="G90" s="97" t="s">
        <v>596</v>
      </c>
      <c r="H90" s="95">
        <v>2</v>
      </c>
      <c r="I90" s="99" t="s">
        <v>283</v>
      </c>
      <c r="J90" s="95" t="s">
        <v>87</v>
      </c>
      <c r="K90" s="101"/>
      <c r="L90" s="102" t="s">
        <v>89</v>
      </c>
      <c r="M90" s="103"/>
      <c r="N90" s="104">
        <v>45153</v>
      </c>
      <c r="O90" s="105" t="s">
        <v>89</v>
      </c>
      <c r="P90" s="104">
        <v>45159</v>
      </c>
      <c r="Q90" s="103" t="s">
        <v>89</v>
      </c>
      <c r="R90" s="104">
        <v>45166</v>
      </c>
      <c r="S90" s="103" t="s">
        <v>89</v>
      </c>
      <c r="T90" s="109">
        <v>45234</v>
      </c>
      <c r="U90" s="107" t="s">
        <v>89</v>
      </c>
      <c r="V90" s="109">
        <v>45238</v>
      </c>
      <c r="W90" s="107" t="s">
        <v>89</v>
      </c>
      <c r="X90" s="104">
        <v>45240</v>
      </c>
      <c r="Y90" s="102" t="s">
        <v>89</v>
      </c>
      <c r="Z90" s="121"/>
      <c r="AA90" s="115" t="s">
        <v>597</v>
      </c>
      <c r="AB90" s="116">
        <v>45152</v>
      </c>
      <c r="AC90" s="63">
        <v>45240</v>
      </c>
      <c r="AD90" s="63">
        <v>45240</v>
      </c>
      <c r="AE90" s="102" t="str">
        <f t="shared" ca="1" si="8"/>
        <v/>
      </c>
      <c r="AF90" s="111"/>
      <c r="AG90" s="111"/>
      <c r="AH90" s="123">
        <v>28.6</v>
      </c>
      <c r="AI90" s="125"/>
      <c r="AJ90" s="127"/>
      <c r="AK90" s="353" t="s">
        <v>467</v>
      </c>
      <c r="AL90" s="82" t="s">
        <v>89</v>
      </c>
      <c r="AM90" s="83"/>
      <c r="AN90" s="82">
        <v>28.6</v>
      </c>
      <c r="AO90" s="90">
        <f t="shared" si="5"/>
        <v>1</v>
      </c>
      <c r="AP90" s="82">
        <f t="shared" si="6"/>
        <v>0</v>
      </c>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88"/>
      <c r="BO90" s="88"/>
      <c r="BP90" s="88"/>
      <c r="BQ90" s="88"/>
      <c r="BR90" s="88"/>
      <c r="BS90" s="88"/>
      <c r="BT90" s="88"/>
      <c r="BU90" s="88"/>
      <c r="BV90" s="88"/>
      <c r="BW90" s="88"/>
      <c r="BX90" s="88"/>
      <c r="BY90" s="88"/>
      <c r="BZ90" s="88"/>
      <c r="CA90" s="88"/>
      <c r="CB90" s="88"/>
      <c r="CC90" s="88"/>
      <c r="CD90" s="88"/>
      <c r="CE90" s="88"/>
      <c r="CF90" s="88"/>
      <c r="CG90" s="88"/>
      <c r="CH90" s="88"/>
      <c r="CI90" s="88"/>
      <c r="CJ90" s="88"/>
      <c r="CK90" s="88"/>
      <c r="CL90" s="88"/>
      <c r="CM90" s="88"/>
      <c r="CN90" s="88"/>
      <c r="CO90" s="88"/>
      <c r="CP90" s="88"/>
      <c r="CQ90" s="88"/>
      <c r="CR90" s="88"/>
      <c r="CS90" s="88"/>
      <c r="CT90" s="88"/>
      <c r="CU90" s="88"/>
      <c r="CV90" s="88"/>
      <c r="CW90" s="88"/>
      <c r="CX90" s="88"/>
      <c r="CY90" s="88"/>
      <c r="CZ90" s="88"/>
      <c r="DA90" s="88"/>
      <c r="DB90" s="88"/>
      <c r="DC90" s="88"/>
      <c r="DD90" s="88"/>
      <c r="DE90" s="88"/>
      <c r="DF90" s="88"/>
      <c r="DG90" s="88"/>
      <c r="DH90" s="88"/>
      <c r="DI90" s="88"/>
      <c r="DJ90" s="88"/>
      <c r="DK90" s="88"/>
      <c r="DL90" s="88"/>
      <c r="DM90" s="88"/>
      <c r="DN90" s="88"/>
      <c r="DO90" s="88"/>
      <c r="DP90" s="88"/>
      <c r="DQ90" s="88"/>
      <c r="DR90" s="88"/>
      <c r="DS90" s="88"/>
      <c r="DT90" s="88"/>
      <c r="DU90" s="88"/>
      <c r="DV90" s="88"/>
      <c r="DW90" s="88"/>
      <c r="DX90" s="88"/>
      <c r="DY90" s="88"/>
      <c r="DZ90" s="88"/>
      <c r="EA90" s="88"/>
      <c r="EB90" s="88"/>
      <c r="EC90" s="88"/>
      <c r="ED90" s="88"/>
      <c r="EE90" s="88"/>
      <c r="EF90" s="88"/>
      <c r="EG90" s="88"/>
      <c r="EH90" s="88"/>
      <c r="EI90" s="88"/>
      <c r="EJ90" s="88"/>
      <c r="EK90" s="88"/>
      <c r="EL90" s="88"/>
      <c r="EM90" s="88"/>
      <c r="EN90" s="88"/>
      <c r="EO90" s="88"/>
      <c r="EP90" s="88"/>
      <c r="EQ90" s="88"/>
      <c r="ER90" s="88"/>
      <c r="ES90" s="88"/>
      <c r="ET90" s="88"/>
      <c r="EU90" s="88"/>
      <c r="EV90" s="88"/>
      <c r="EW90" s="88"/>
      <c r="EX90" s="88"/>
      <c r="EY90" s="88"/>
      <c r="EZ90" s="88"/>
      <c r="FA90" s="88"/>
      <c r="FB90" s="88"/>
      <c r="FC90" s="88"/>
      <c r="FD90" s="88"/>
      <c r="FE90" s="88"/>
      <c r="FF90" s="88"/>
      <c r="FG90" s="88"/>
      <c r="FH90" s="88"/>
      <c r="FI90" s="88"/>
      <c r="FJ90" s="88"/>
      <c r="FK90" s="88"/>
      <c r="FL90" s="88"/>
      <c r="FM90" s="88"/>
      <c r="FN90" s="88"/>
      <c r="FO90" s="88"/>
      <c r="FP90" s="88"/>
      <c r="FQ90" s="88"/>
      <c r="FR90" s="88"/>
      <c r="FS90" s="88"/>
      <c r="FT90" s="88"/>
      <c r="FU90" s="88"/>
      <c r="FV90" s="88"/>
      <c r="FW90" s="88"/>
      <c r="FX90" s="88"/>
      <c r="FY90" s="88"/>
      <c r="FZ90" s="88"/>
      <c r="GA90" s="88"/>
      <c r="GB90" s="88"/>
      <c r="GC90" s="88"/>
      <c r="GD90" s="88"/>
      <c r="GE90" s="88"/>
      <c r="GF90" s="88"/>
      <c r="GG90" s="88"/>
      <c r="GH90" s="88"/>
      <c r="GI90" s="88"/>
      <c r="GJ90" s="88"/>
      <c r="GK90" s="88"/>
      <c r="GL90" s="88"/>
      <c r="GM90" s="88"/>
      <c r="GN90" s="88"/>
      <c r="GO90" s="88"/>
      <c r="XDK90" s="92"/>
      <c r="XDL90" s="92"/>
      <c r="XDM90" s="92"/>
      <c r="XDN90" s="92"/>
      <c r="XDO90" s="92"/>
      <c r="XDP90" s="92"/>
      <c r="XDQ90" s="92"/>
      <c r="XDR90" s="92"/>
      <c r="XDS90" s="92"/>
      <c r="XDT90" s="92"/>
      <c r="XDU90" s="92"/>
      <c r="XDV90" s="92"/>
      <c r="XDW90" s="92"/>
      <c r="XDX90" s="92"/>
      <c r="XDY90" s="92"/>
      <c r="XDZ90" s="92"/>
      <c r="XEA90" s="92"/>
      <c r="XEB90" s="92"/>
      <c r="XEC90" s="92"/>
      <c r="XED90" s="92"/>
      <c r="XEE90" s="92"/>
      <c r="XEF90" s="92"/>
      <c r="XEG90" s="92"/>
      <c r="XEH90" s="92"/>
      <c r="XEI90" s="92"/>
      <c r="XEJ90" s="92"/>
      <c r="XEK90" s="92"/>
      <c r="XEL90" s="92"/>
      <c r="XEM90" s="92"/>
      <c r="XEN90" s="92"/>
      <c r="XEO90" s="92"/>
      <c r="XEP90" s="92"/>
      <c r="XEQ90" s="92"/>
      <c r="XER90" s="92"/>
      <c r="XES90" s="92"/>
      <c r="XET90" s="92"/>
      <c r="XEU90" s="92"/>
      <c r="XEV90" s="92"/>
      <c r="XEW90" s="92"/>
      <c r="XEX90" s="92"/>
      <c r="XEY90" s="92"/>
      <c r="XEZ90" s="92"/>
      <c r="XFA90" s="92"/>
      <c r="XFB90" s="92"/>
      <c r="XFC90" s="92"/>
      <c r="XFD90" s="92"/>
    </row>
    <row r="91" spans="1:197 16339:16384" s="30" customFormat="1" ht="22.5" customHeight="1">
      <c r="A91" s="96" t="s">
        <v>598</v>
      </c>
      <c r="B91" s="97" t="s">
        <v>599</v>
      </c>
      <c r="C91" s="97" t="s">
        <v>600</v>
      </c>
      <c r="D91" s="97" t="s">
        <v>510</v>
      </c>
      <c r="E91" s="94">
        <v>23086</v>
      </c>
      <c r="F91" s="97" t="s">
        <v>601</v>
      </c>
      <c r="G91" s="340" t="s">
        <v>602</v>
      </c>
      <c r="H91" s="95">
        <v>2</v>
      </c>
      <c r="I91" s="99" t="s">
        <v>348</v>
      </c>
      <c r="J91" s="95" t="s">
        <v>87</v>
      </c>
      <c r="K91" s="101"/>
      <c r="L91" s="102" t="s">
        <v>89</v>
      </c>
      <c r="M91" s="103"/>
      <c r="N91" s="104">
        <v>45153</v>
      </c>
      <c r="O91" s="105" t="s">
        <v>89</v>
      </c>
      <c r="P91" s="104">
        <v>45159</v>
      </c>
      <c r="Q91" s="103" t="s">
        <v>89</v>
      </c>
      <c r="R91" s="104">
        <v>45166</v>
      </c>
      <c r="S91" s="103" t="s">
        <v>89</v>
      </c>
      <c r="T91" s="104">
        <v>45217</v>
      </c>
      <c r="U91" s="103" t="s">
        <v>89</v>
      </c>
      <c r="V91" s="104">
        <v>45224</v>
      </c>
      <c r="W91" s="111" t="s">
        <v>89</v>
      </c>
      <c r="X91" s="104">
        <v>45240</v>
      </c>
      <c r="Y91" s="102" t="s">
        <v>89</v>
      </c>
      <c r="Z91" s="121"/>
      <c r="AA91" s="115" t="s">
        <v>520</v>
      </c>
      <c r="AB91" s="116">
        <v>45152</v>
      </c>
      <c r="AC91" s="63">
        <v>45240</v>
      </c>
      <c r="AD91" s="63">
        <v>45240</v>
      </c>
      <c r="AE91" s="102" t="str">
        <f t="shared" ca="1" si="8"/>
        <v/>
      </c>
      <c r="AF91" s="116">
        <v>45219</v>
      </c>
      <c r="AG91" s="111"/>
      <c r="AH91" s="123">
        <v>0.7</v>
      </c>
      <c r="AI91" s="125"/>
      <c r="AJ91" s="127"/>
      <c r="AK91" s="353" t="s">
        <v>467</v>
      </c>
      <c r="AL91" s="82" t="s">
        <v>89</v>
      </c>
      <c r="AM91" s="83"/>
      <c r="AN91" s="82">
        <v>0.7</v>
      </c>
      <c r="AO91" s="90">
        <f t="shared" si="5"/>
        <v>1</v>
      </c>
      <c r="AP91" s="82">
        <f t="shared" si="6"/>
        <v>0</v>
      </c>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8"/>
      <c r="BZ91" s="88"/>
      <c r="CA91" s="88"/>
      <c r="CB91" s="88"/>
      <c r="CC91" s="88"/>
      <c r="CD91" s="88"/>
      <c r="CE91" s="88"/>
      <c r="CF91" s="88"/>
      <c r="CG91" s="88"/>
      <c r="CH91" s="88"/>
      <c r="CI91" s="88"/>
      <c r="CJ91" s="88"/>
      <c r="CK91" s="88"/>
      <c r="CL91" s="88"/>
      <c r="CM91" s="88"/>
      <c r="CN91" s="88"/>
      <c r="CO91" s="88"/>
      <c r="CP91" s="88"/>
      <c r="CQ91" s="88"/>
      <c r="CR91" s="88"/>
      <c r="CS91" s="88"/>
      <c r="CT91" s="88"/>
      <c r="CU91" s="88"/>
      <c r="CV91" s="88"/>
      <c r="CW91" s="88"/>
      <c r="CX91" s="88"/>
      <c r="CY91" s="88"/>
      <c r="CZ91" s="88"/>
      <c r="DA91" s="88"/>
      <c r="DB91" s="88"/>
      <c r="DC91" s="88"/>
      <c r="DD91" s="88"/>
      <c r="DE91" s="88"/>
      <c r="DF91" s="88"/>
      <c r="DG91" s="88"/>
      <c r="DH91" s="88"/>
      <c r="DI91" s="88"/>
      <c r="DJ91" s="88"/>
      <c r="DK91" s="88"/>
      <c r="DL91" s="88"/>
      <c r="DM91" s="88"/>
      <c r="DN91" s="88"/>
      <c r="DO91" s="88"/>
      <c r="DP91" s="88"/>
      <c r="DQ91" s="88"/>
      <c r="DR91" s="88"/>
      <c r="DS91" s="88"/>
      <c r="DT91" s="88"/>
      <c r="DU91" s="88"/>
      <c r="DV91" s="88"/>
      <c r="DW91" s="88"/>
      <c r="DX91" s="88"/>
      <c r="DY91" s="88"/>
      <c r="DZ91" s="88"/>
      <c r="EA91" s="88"/>
      <c r="EB91" s="88"/>
      <c r="EC91" s="88"/>
      <c r="ED91" s="88"/>
      <c r="EE91" s="88"/>
      <c r="EF91" s="88"/>
      <c r="EG91" s="88"/>
      <c r="EH91" s="88"/>
      <c r="EI91" s="88"/>
      <c r="EJ91" s="88"/>
      <c r="EK91" s="88"/>
      <c r="EL91" s="88"/>
      <c r="EM91" s="88"/>
      <c r="EN91" s="88"/>
      <c r="EO91" s="88"/>
      <c r="EP91" s="88"/>
      <c r="EQ91" s="88"/>
      <c r="ER91" s="88"/>
      <c r="ES91" s="88"/>
      <c r="ET91" s="88"/>
      <c r="EU91" s="88"/>
      <c r="EV91" s="88"/>
      <c r="EW91" s="88"/>
      <c r="EX91" s="88"/>
      <c r="EY91" s="88"/>
      <c r="EZ91" s="88"/>
      <c r="FA91" s="88"/>
      <c r="FB91" s="88"/>
      <c r="FC91" s="88"/>
      <c r="FD91" s="88"/>
      <c r="FE91" s="88"/>
      <c r="FF91" s="88"/>
      <c r="FG91" s="88"/>
      <c r="FH91" s="88"/>
      <c r="FI91" s="88"/>
      <c r="FJ91" s="88"/>
      <c r="FK91" s="88"/>
      <c r="FL91" s="88"/>
      <c r="FM91" s="88"/>
      <c r="FN91" s="88"/>
      <c r="FO91" s="88"/>
      <c r="FP91" s="88"/>
      <c r="FQ91" s="88"/>
      <c r="FR91" s="88"/>
      <c r="FS91" s="88"/>
      <c r="FT91" s="88"/>
      <c r="FU91" s="88"/>
      <c r="FV91" s="88"/>
      <c r="FW91" s="88"/>
      <c r="FX91" s="88"/>
      <c r="FY91" s="88"/>
      <c r="FZ91" s="88"/>
      <c r="GA91" s="88"/>
      <c r="GB91" s="88"/>
      <c r="GC91" s="88"/>
      <c r="GD91" s="88"/>
      <c r="GE91" s="88"/>
      <c r="GF91" s="88"/>
      <c r="GG91" s="88"/>
      <c r="GH91" s="88"/>
      <c r="GI91" s="88"/>
      <c r="GJ91" s="88"/>
      <c r="GK91" s="88"/>
      <c r="GL91" s="88"/>
      <c r="GM91" s="88"/>
      <c r="GN91" s="88"/>
      <c r="GO91" s="88"/>
      <c r="XDK91" s="92"/>
      <c r="XDL91" s="92"/>
      <c r="XDM91" s="92"/>
      <c r="XDN91" s="92"/>
      <c r="XDO91" s="92"/>
      <c r="XDP91" s="92"/>
      <c r="XDQ91" s="92"/>
      <c r="XDR91" s="92"/>
      <c r="XDS91" s="92"/>
      <c r="XDT91" s="92"/>
      <c r="XDU91" s="92"/>
      <c r="XDV91" s="92"/>
      <c r="XDW91" s="92"/>
      <c r="XDX91" s="92"/>
      <c r="XDY91" s="92"/>
      <c r="XDZ91" s="92"/>
      <c r="XEA91" s="92"/>
      <c r="XEB91" s="92"/>
      <c r="XEC91" s="92"/>
      <c r="XED91" s="92"/>
      <c r="XEE91" s="92"/>
      <c r="XEF91" s="92"/>
      <c r="XEG91" s="92"/>
      <c r="XEH91" s="92"/>
      <c r="XEI91" s="92"/>
      <c r="XEJ91" s="92"/>
      <c r="XEK91" s="92"/>
      <c r="XEL91" s="92"/>
      <c r="XEM91" s="92"/>
      <c r="XEN91" s="92"/>
      <c r="XEO91" s="92"/>
      <c r="XEP91" s="92"/>
      <c r="XEQ91" s="92"/>
      <c r="XER91" s="92"/>
      <c r="XES91" s="92"/>
      <c r="XET91" s="92"/>
      <c r="XEU91" s="92"/>
      <c r="XEV91" s="92"/>
      <c r="XEW91" s="92"/>
      <c r="XEX91" s="92"/>
      <c r="XEY91" s="92"/>
      <c r="XEZ91" s="92"/>
      <c r="XFA91" s="92"/>
      <c r="XFB91" s="92"/>
      <c r="XFC91" s="92"/>
      <c r="XFD91" s="92"/>
    </row>
    <row r="92" spans="1:197 16339:16384" s="30" customFormat="1" ht="22.5" customHeight="1">
      <c r="A92" s="96" t="s">
        <v>603</v>
      </c>
      <c r="B92" s="97" t="s">
        <v>604</v>
      </c>
      <c r="C92" s="97">
        <v>43720008</v>
      </c>
      <c r="D92" s="97" t="s">
        <v>524</v>
      </c>
      <c r="E92" s="94">
        <v>23103</v>
      </c>
      <c r="F92" s="97" t="s">
        <v>605</v>
      </c>
      <c r="G92" s="97" t="s">
        <v>606</v>
      </c>
      <c r="H92" s="95">
        <v>1</v>
      </c>
      <c r="I92" s="99" t="s">
        <v>283</v>
      </c>
      <c r="J92" s="95" t="s">
        <v>87</v>
      </c>
      <c r="K92" s="101"/>
      <c r="L92" s="102" t="s">
        <v>89</v>
      </c>
      <c r="M92" s="103"/>
      <c r="N92" s="104">
        <v>45174</v>
      </c>
      <c r="O92" s="105" t="s">
        <v>89</v>
      </c>
      <c r="P92" s="104">
        <v>45177</v>
      </c>
      <c r="Q92" s="103" t="s">
        <v>89</v>
      </c>
      <c r="R92" s="109">
        <v>45184</v>
      </c>
      <c r="S92" s="107" t="s">
        <v>89</v>
      </c>
      <c r="T92" s="104">
        <v>45240</v>
      </c>
      <c r="U92" s="103" t="s">
        <v>89</v>
      </c>
      <c r="V92" s="104">
        <v>45245</v>
      </c>
      <c r="W92" s="111" t="s">
        <v>89</v>
      </c>
      <c r="X92" s="104">
        <v>45250</v>
      </c>
      <c r="Y92" s="102" t="s">
        <v>89</v>
      </c>
      <c r="Z92" s="121"/>
      <c r="AA92" s="115" t="s">
        <v>607</v>
      </c>
      <c r="AB92" s="116">
        <v>45170</v>
      </c>
      <c r="AC92" s="63">
        <v>45250</v>
      </c>
      <c r="AD92" s="63">
        <v>45250</v>
      </c>
      <c r="AE92" s="102" t="str">
        <f t="shared" ca="1" si="8"/>
        <v/>
      </c>
      <c r="AF92" s="111"/>
      <c r="AG92" s="111"/>
      <c r="AH92" s="123">
        <v>1.8</v>
      </c>
      <c r="AI92" s="125"/>
      <c r="AJ92" s="127"/>
      <c r="AK92" s="85" t="s">
        <v>608</v>
      </c>
      <c r="AL92" s="82" t="s">
        <v>89</v>
      </c>
      <c r="AM92" s="83"/>
      <c r="AN92" s="82">
        <v>1.8</v>
      </c>
      <c r="AO92" s="90">
        <f t="shared" si="5"/>
        <v>1</v>
      </c>
      <c r="AP92" s="82">
        <f t="shared" si="6"/>
        <v>0</v>
      </c>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c r="DC92" s="88"/>
      <c r="DD92" s="88"/>
      <c r="DE92" s="88"/>
      <c r="DF92" s="88"/>
      <c r="DG92" s="88"/>
      <c r="DH92" s="88"/>
      <c r="DI92" s="88"/>
      <c r="DJ92" s="88"/>
      <c r="DK92" s="88"/>
      <c r="DL92" s="88"/>
      <c r="DM92" s="88"/>
      <c r="DN92" s="88"/>
      <c r="DO92" s="88"/>
      <c r="DP92" s="88"/>
      <c r="DQ92" s="88"/>
      <c r="DR92" s="88"/>
      <c r="DS92" s="88"/>
      <c r="DT92" s="88"/>
      <c r="DU92" s="88"/>
      <c r="DV92" s="88"/>
      <c r="DW92" s="88"/>
      <c r="DX92" s="88"/>
      <c r="DY92" s="88"/>
      <c r="DZ92" s="88"/>
      <c r="EA92" s="88"/>
      <c r="EB92" s="88"/>
      <c r="EC92" s="88"/>
      <c r="ED92" s="88"/>
      <c r="EE92" s="88"/>
      <c r="EF92" s="88"/>
      <c r="EG92" s="88"/>
      <c r="EH92" s="88"/>
      <c r="EI92" s="88"/>
      <c r="EJ92" s="88"/>
      <c r="EK92" s="88"/>
      <c r="EL92" s="88"/>
      <c r="EM92" s="88"/>
      <c r="EN92" s="88"/>
      <c r="EO92" s="88"/>
      <c r="EP92" s="88"/>
      <c r="EQ92" s="88"/>
      <c r="ER92" s="88"/>
      <c r="ES92" s="88"/>
      <c r="ET92" s="88"/>
      <c r="EU92" s="88"/>
      <c r="EV92" s="88"/>
      <c r="EW92" s="88"/>
      <c r="EX92" s="88"/>
      <c r="EY92" s="88"/>
      <c r="EZ92" s="88"/>
      <c r="FA92" s="88"/>
      <c r="FB92" s="88"/>
      <c r="FC92" s="88"/>
      <c r="FD92" s="88"/>
      <c r="FE92" s="88"/>
      <c r="FF92" s="88"/>
      <c r="FG92" s="88"/>
      <c r="FH92" s="88"/>
      <c r="FI92" s="88"/>
      <c r="FJ92" s="88"/>
      <c r="FK92" s="88"/>
      <c r="FL92" s="88"/>
      <c r="FM92" s="88"/>
      <c r="FN92" s="88"/>
      <c r="FO92" s="88"/>
      <c r="FP92" s="88"/>
      <c r="FQ92" s="88"/>
      <c r="FR92" s="88"/>
      <c r="FS92" s="88"/>
      <c r="FT92" s="88"/>
      <c r="FU92" s="88"/>
      <c r="FV92" s="88"/>
      <c r="FW92" s="88"/>
      <c r="FX92" s="88"/>
      <c r="FY92" s="88"/>
      <c r="FZ92" s="88"/>
      <c r="GA92" s="88"/>
      <c r="GB92" s="88"/>
      <c r="GC92" s="88"/>
      <c r="GD92" s="88"/>
      <c r="GE92" s="88"/>
      <c r="GF92" s="88"/>
      <c r="GG92" s="88"/>
      <c r="GH92" s="88"/>
      <c r="GI92" s="88"/>
      <c r="GJ92" s="88"/>
      <c r="GK92" s="88"/>
      <c r="GL92" s="88"/>
      <c r="GM92" s="88"/>
      <c r="GN92" s="88"/>
      <c r="GO92" s="88"/>
      <c r="XDK92" s="92"/>
      <c r="XDL92" s="92"/>
      <c r="XDM92" s="92"/>
      <c r="XDN92" s="92"/>
      <c r="XDO92" s="92"/>
      <c r="XDP92" s="92"/>
      <c r="XDQ92" s="92"/>
      <c r="XDR92" s="92"/>
      <c r="XDS92" s="92"/>
      <c r="XDT92" s="92"/>
      <c r="XDU92" s="92"/>
      <c r="XDV92" s="92"/>
      <c r="XDW92" s="92"/>
      <c r="XDX92" s="92"/>
      <c r="XDY92" s="92"/>
      <c r="XDZ92" s="92"/>
      <c r="XEA92" s="92"/>
      <c r="XEB92" s="92"/>
      <c r="XEC92" s="92"/>
      <c r="XED92" s="92"/>
      <c r="XEE92" s="92"/>
      <c r="XEF92" s="92"/>
      <c r="XEG92" s="92"/>
      <c r="XEH92" s="92"/>
      <c r="XEI92" s="92"/>
      <c r="XEJ92" s="92"/>
      <c r="XEK92" s="92"/>
      <c r="XEL92" s="92"/>
      <c r="XEM92" s="92"/>
      <c r="XEN92" s="92"/>
      <c r="XEO92" s="92"/>
      <c r="XEP92" s="92"/>
      <c r="XEQ92" s="92"/>
      <c r="XER92" s="92"/>
      <c r="XES92" s="92"/>
      <c r="XET92" s="92"/>
      <c r="XEU92" s="92"/>
      <c r="XEV92" s="92"/>
      <c r="XEW92" s="92"/>
      <c r="XEX92" s="92"/>
      <c r="XEY92" s="92"/>
      <c r="XEZ92" s="92"/>
      <c r="XFA92" s="92"/>
      <c r="XFB92" s="92"/>
      <c r="XFC92" s="92"/>
      <c r="XFD92" s="92"/>
    </row>
    <row r="93" spans="1:197 16339:16384" ht="14.25" customHeight="1">
      <c r="AR93" s="89" t="str">
        <f t="shared" ref="AR93:AR99" si="9">IF(AD93&lt;=AF93,"\","是")</f>
        <v>\</v>
      </c>
    </row>
    <row r="94" spans="1:197 16339:16384">
      <c r="AR94" s="89" t="str">
        <f t="shared" si="9"/>
        <v>\</v>
      </c>
    </row>
    <row r="95" spans="1:197 16339:16384">
      <c r="AR95" s="89" t="str">
        <f t="shared" si="9"/>
        <v>\</v>
      </c>
    </row>
    <row r="96" spans="1:197 16339:16384">
      <c r="AR96" s="89" t="str">
        <f t="shared" si="9"/>
        <v>\</v>
      </c>
    </row>
    <row r="97" spans="44:44">
      <c r="AR97" s="89" t="str">
        <f t="shared" si="9"/>
        <v>\</v>
      </c>
    </row>
    <row r="98" spans="44:44">
      <c r="AR98" s="89" t="str">
        <f t="shared" si="9"/>
        <v>\</v>
      </c>
    </row>
    <row r="99" spans="44:44">
      <c r="AR99" s="89" t="str">
        <f t="shared" si="9"/>
        <v>\</v>
      </c>
    </row>
    <row r="100" spans="44:44">
      <c r="AR100" s="89" t="str">
        <f t="shared" ref="AR100:AR106" si="10">IF(AD100&lt;=AF100,"\","是")</f>
        <v>\</v>
      </c>
    </row>
    <row r="101" spans="44:44">
      <c r="AR101" s="89" t="str">
        <f t="shared" si="10"/>
        <v>\</v>
      </c>
    </row>
    <row r="102" spans="44:44">
      <c r="AR102" s="89" t="str">
        <f t="shared" si="10"/>
        <v>\</v>
      </c>
    </row>
    <row r="103" spans="44:44">
      <c r="AR103" s="89" t="str">
        <f t="shared" si="10"/>
        <v>\</v>
      </c>
    </row>
    <row r="104" spans="44:44">
      <c r="AR104" s="89" t="str">
        <f t="shared" si="10"/>
        <v>\</v>
      </c>
    </row>
    <row r="105" spans="44:44">
      <c r="AR105" s="89" t="str">
        <f t="shared" si="10"/>
        <v>\</v>
      </c>
    </row>
    <row r="106" spans="44:44">
      <c r="AR106" s="89" t="str">
        <f t="shared" si="10"/>
        <v>\</v>
      </c>
    </row>
  </sheetData>
  <sheetProtection formatCells="0" insertHyperlinks="0" autoFilter="0"/>
  <autoFilter ref="A2:XFD106" xr:uid="{00000000-0009-0000-0000-000004000000}"/>
  <mergeCells count="6">
    <mergeCell ref="X1:Y1"/>
    <mergeCell ref="N1:O1"/>
    <mergeCell ref="P1:Q1"/>
    <mergeCell ref="R1:S1"/>
    <mergeCell ref="T1:U1"/>
    <mergeCell ref="V1:W1"/>
  </mergeCells>
  <phoneticPr fontId="78" type="noConversion"/>
  <conditionalFormatting sqref="A17:A92">
    <cfRule type="expression" dxfId="72" priority="3">
      <formula>$K17="☑"</formula>
    </cfRule>
    <cfRule type="expression" dxfId="71" priority="4">
      <formula>$Z17=3</formula>
    </cfRule>
    <cfRule type="expression" dxfId="70" priority="5">
      <formula>$Z17=2</formula>
    </cfRule>
    <cfRule type="expression" dxfId="69" priority="6">
      <formula>$Z17=1</formula>
    </cfRule>
  </conditionalFormatting>
  <conditionalFormatting sqref="F58">
    <cfRule type="expression" dxfId="68" priority="368">
      <formula>$Z58=2</formula>
    </cfRule>
    <cfRule type="expression" dxfId="67" priority="369">
      <formula>$Z58=1</formula>
    </cfRule>
    <cfRule type="expression" dxfId="66" priority="367">
      <formula>$Z58=3</formula>
    </cfRule>
    <cfRule type="expression" dxfId="65" priority="366">
      <formula>$K58="☑"</formula>
    </cfRule>
  </conditionalFormatting>
  <conditionalFormatting sqref="M63:Z63">
    <cfRule type="timePeriod" dxfId="64" priority="308" timePeriod="last7Days">
      <formula>AND(TODAY()-FLOOR(M63,1)&lt;=6,FLOOR(M63,1)&lt;=TODAY())</formula>
    </cfRule>
  </conditionalFormatting>
  <conditionalFormatting sqref="N52">
    <cfRule type="timePeriod" dxfId="63" priority="416" timePeriod="last7Days">
      <formula>AND(TODAY()-FLOOR(N52,1)&lt;=6,FLOOR(N52,1)&lt;=TODAY())</formula>
    </cfRule>
  </conditionalFormatting>
  <conditionalFormatting sqref="N56:N57">
    <cfRule type="timePeriod" dxfId="62" priority="373" timePeriod="last7Days">
      <formula>AND(TODAY()-FLOOR(N56,1)&lt;=6,FLOOR(N56,1)&lt;=TODAY())</formula>
    </cfRule>
  </conditionalFormatting>
  <conditionalFormatting sqref="N66:N67">
    <cfRule type="timePeriod" dxfId="61" priority="279" timePeriod="last7Days">
      <formula>AND(TODAY()-FLOOR(N66,1)&lt;=6,FLOOR(N66,1)&lt;=TODAY())</formula>
    </cfRule>
  </conditionalFormatting>
  <conditionalFormatting sqref="N69">
    <cfRule type="timePeriod" dxfId="60" priority="259" timePeriod="last7Days">
      <formula>AND(TODAY()-FLOOR(N69,1)&lt;=6,FLOOR(N69,1)&lt;=TODAY())</formula>
    </cfRule>
  </conditionalFormatting>
  <conditionalFormatting sqref="N71:N80">
    <cfRule type="timePeriod" dxfId="59" priority="121" timePeriod="last7Days">
      <formula>AND(TODAY()-FLOOR(N71,1)&lt;=6,FLOOR(N71,1)&lt;=TODAY())</formula>
    </cfRule>
  </conditionalFormatting>
  <conditionalFormatting sqref="N82:N83">
    <cfRule type="timePeriod" dxfId="58" priority="90" timePeriod="last7Days">
      <formula>AND(TODAY()-FLOOR(N82,1)&lt;=6,FLOOR(N82,1)&lt;=TODAY())</formula>
    </cfRule>
  </conditionalFormatting>
  <conditionalFormatting sqref="N85:N92">
    <cfRule type="timePeriod" dxfId="57" priority="9" timePeriod="last7Days">
      <formula>AND(TODAY()-FLOOR(N85,1)&lt;=6,FLOOR(N85,1)&lt;=TODAY())</formula>
    </cfRule>
  </conditionalFormatting>
  <conditionalFormatting sqref="N55:R55 T55:X55">
    <cfRule type="timePeriod" dxfId="56" priority="393" timePeriod="last7Days">
      <formula>AND(TODAY()-FLOOR(N55,1)&lt;=6,FLOOR(N55,1)&lt;=TODAY())</formula>
    </cfRule>
  </conditionalFormatting>
  <conditionalFormatting sqref="N20:T20">
    <cfRule type="timePeriod" dxfId="55" priority="546" timePeriod="last7Days">
      <formula>AND(TODAY()-FLOOR(N20,1)&lt;=6,FLOOR(N20,1)&lt;=TODAY())</formula>
    </cfRule>
  </conditionalFormatting>
  <conditionalFormatting sqref="N54:T54">
    <cfRule type="timePeriod" dxfId="54" priority="397" timePeriod="last7Days">
      <formula>AND(TODAY()-FLOOR(N54,1)&lt;=6,FLOOR(N54,1)&lt;=TODAY())</formula>
    </cfRule>
  </conditionalFormatting>
  <conditionalFormatting sqref="N53:V53">
    <cfRule type="timePeriod" dxfId="53" priority="411" timePeriod="last7Days">
      <formula>AND(TODAY()-FLOOR(N53,1)&lt;=6,FLOOR(N53,1)&lt;=TODAY())</formula>
    </cfRule>
  </conditionalFormatting>
  <conditionalFormatting sqref="N58:W62">
    <cfRule type="timePeriod" dxfId="52" priority="319" timePeriod="last7Days">
      <formula>AND(TODAY()-FLOOR(N58,1)&lt;=6,FLOOR(N58,1)&lt;=TODAY())</formula>
    </cfRule>
  </conditionalFormatting>
  <conditionalFormatting sqref="N17:Z19">
    <cfRule type="timePeriod" dxfId="51" priority="561" timePeriod="last7Days">
      <formula>AND(TODAY()-FLOOR(N17,1)&lt;=6,FLOOR(N17,1)&lt;=TODAY())</formula>
    </cfRule>
  </conditionalFormatting>
  <conditionalFormatting sqref="N21:Z51">
    <cfRule type="timePeriod" dxfId="50" priority="423" timePeriod="last7Days">
      <formula>AND(TODAY()-FLOOR(N21,1)&lt;=6,FLOOR(N21,1)&lt;=TODAY())</formula>
    </cfRule>
  </conditionalFormatting>
  <conditionalFormatting sqref="N64:Z65">
    <cfRule type="timePeriod" dxfId="49" priority="298" timePeriod="last7Days">
      <formula>AND(TODAY()-FLOOR(N64,1)&lt;=6,FLOOR(N64,1)&lt;=TODAY())</formula>
    </cfRule>
  </conditionalFormatting>
  <conditionalFormatting sqref="N68:Z68">
    <cfRule type="timePeriod" dxfId="48" priority="266" timePeriod="last7Days">
      <formula>AND(TODAY()-FLOOR(N68,1)&lt;=6,FLOOR(N68,1)&lt;=TODAY())</formula>
    </cfRule>
  </conditionalFormatting>
  <conditionalFormatting sqref="N70:Z70">
    <cfRule type="timePeriod" dxfId="47" priority="247" timePeriod="last7Days">
      <formula>AND(TODAY()-FLOOR(N70,1)&lt;=6,FLOOR(N70,1)&lt;=TODAY())</formula>
    </cfRule>
  </conditionalFormatting>
  <conditionalFormatting sqref="N81:Z81">
    <cfRule type="timePeriod" dxfId="46" priority="107" timePeriod="last7Days">
      <formula>AND(TODAY()-FLOOR(N81,1)&lt;=6,FLOOR(N81,1)&lt;=TODAY())</formula>
    </cfRule>
  </conditionalFormatting>
  <conditionalFormatting sqref="N84:Z84">
    <cfRule type="timePeriod" dxfId="45" priority="76" timePeriod="last7Days">
      <formula>AND(TODAY()-FLOOR(N84,1)&lt;=6,FLOOR(N84,1)&lt;=TODAY())</formula>
    </cfRule>
  </conditionalFormatting>
  <conditionalFormatting sqref="O52">
    <cfRule type="cellIs" priority="417" operator="lessThanOrEqual">
      <formula>$N$10</formula>
    </cfRule>
  </conditionalFormatting>
  <conditionalFormatting sqref="O56:O57">
    <cfRule type="cellIs" priority="374" operator="lessThanOrEqual">
      <formula>$N$10</formula>
    </cfRule>
  </conditionalFormatting>
  <conditionalFormatting sqref="O66:O67">
    <cfRule type="cellIs" priority="280" operator="lessThanOrEqual">
      <formula>$N$10</formula>
    </cfRule>
  </conditionalFormatting>
  <conditionalFormatting sqref="O69">
    <cfRule type="cellIs" priority="260" operator="lessThanOrEqual">
      <formula>$N$10</formula>
    </cfRule>
  </conditionalFormatting>
  <conditionalFormatting sqref="O71:O80">
    <cfRule type="cellIs" priority="122" operator="lessThanOrEqual">
      <formula>$N$10</formula>
    </cfRule>
  </conditionalFormatting>
  <conditionalFormatting sqref="O82:O83">
    <cfRule type="cellIs" priority="91" operator="lessThanOrEqual">
      <formula>$N$10</formula>
    </cfRule>
  </conditionalFormatting>
  <conditionalFormatting sqref="O85:O92">
    <cfRule type="cellIs" priority="10" operator="lessThanOrEqual">
      <formula>$N$10</formula>
    </cfRule>
  </conditionalFormatting>
  <conditionalFormatting sqref="P52 R52 T52">
    <cfRule type="timePeriod" dxfId="44" priority="415" timePeriod="last7Days">
      <formula>AND(TODAY()-FLOOR(P52,1)&lt;=6,FLOOR(P52,1)&lt;=TODAY())</formula>
    </cfRule>
  </conditionalFormatting>
  <conditionalFormatting sqref="P56:P57">
    <cfRule type="timePeriod" dxfId="43" priority="365" timePeriod="last7Days">
      <formula>AND(TODAY()-FLOOR(P56,1)&lt;=6,FLOOR(P56,1)&lt;=TODAY())</formula>
    </cfRule>
  </conditionalFormatting>
  <conditionalFormatting sqref="P66:P67 R66:R67 T66:T67 X67">
    <cfRule type="timePeriod" dxfId="42" priority="278" timePeriod="last7Days">
      <formula>AND(TODAY()-FLOOR(P66,1)&lt;=6,FLOOR(P66,1)&lt;=TODAY())</formula>
    </cfRule>
  </conditionalFormatting>
  <conditionalFormatting sqref="P69 R69 T69 X69">
    <cfRule type="timePeriod" dxfId="41" priority="258" timePeriod="last7Days">
      <formula>AND(TODAY()-FLOOR(P69,1)&lt;=6,FLOOR(P69,1)&lt;=TODAY())</formula>
    </cfRule>
  </conditionalFormatting>
  <conditionalFormatting sqref="P71:P80 R71:R80 T71:T80 X76:X80">
    <cfRule type="timePeriod" dxfId="40" priority="120" timePeriod="last7Days">
      <formula>AND(TODAY()-FLOOR(P71,1)&lt;=6,FLOOR(P71,1)&lt;=TODAY())</formula>
    </cfRule>
  </conditionalFormatting>
  <conditionalFormatting sqref="P82:P83 T82:T83 X82:X83">
    <cfRule type="timePeriod" dxfId="39" priority="89" timePeriod="last7Days">
      <formula>AND(TODAY()-FLOOR(P82,1)&lt;=6,FLOOR(P82,1)&lt;=TODAY())</formula>
    </cfRule>
  </conditionalFormatting>
  <conditionalFormatting sqref="P85:P92 R85:R92 T85:T92 X89:X92">
    <cfRule type="timePeriod" dxfId="38" priority="8" timePeriod="last7Days">
      <formula>AND(TODAY()-FLOOR(P85,1)&lt;=6,FLOOR(P85,1)&lt;=TODAY())</formula>
    </cfRule>
  </conditionalFormatting>
  <conditionalFormatting sqref="R56:R57">
    <cfRule type="timePeriod" dxfId="37" priority="364" timePeriod="last7Days">
      <formula>AND(TODAY()-FLOOR(R56,1)&lt;=6,FLOOR(R56,1)&lt;=TODAY())</formula>
    </cfRule>
  </conditionalFormatting>
  <conditionalFormatting sqref="R82:R83">
    <cfRule type="timePeriod" dxfId="36" priority="81" timePeriod="last7Days">
      <formula>AND(TODAY()-FLOOR(R82,1)&lt;=6,FLOOR(R82,1)&lt;=TODAY())</formula>
    </cfRule>
  </conditionalFormatting>
  <conditionalFormatting sqref="T56:T57">
    <cfRule type="timePeriod" dxfId="35" priority="363" timePeriod="last7Days">
      <formula>AND(TODAY()-FLOOR(T56,1)&lt;=6,FLOOR(T56,1)&lt;=TODAY())</formula>
    </cfRule>
  </conditionalFormatting>
  <conditionalFormatting sqref="V52">
    <cfRule type="timePeriod" dxfId="34" priority="412" timePeriod="last7Days">
      <formula>AND(TODAY()-FLOOR(V52,1)&lt;=6,FLOOR(V52,1)&lt;=TODAY())</formula>
    </cfRule>
  </conditionalFormatting>
  <conditionalFormatting sqref="V54">
    <cfRule type="timePeriod" dxfId="33" priority="405" timePeriod="last7Days">
      <formula>AND(TODAY()-FLOOR(V54,1)&lt;=6,FLOOR(V54,1)&lt;=TODAY())</formula>
    </cfRule>
  </conditionalFormatting>
  <conditionalFormatting sqref="V67">
    <cfRule type="timePeriod" dxfId="32" priority="276" timePeriod="last7Days">
      <formula>AND(TODAY()-FLOOR(V67,1)&lt;=6,FLOOR(V67,1)&lt;=TODAY())</formula>
    </cfRule>
  </conditionalFormatting>
  <conditionalFormatting sqref="V69">
    <cfRule type="timePeriod" dxfId="31" priority="256" timePeriod="last7Days">
      <formula>AND(TODAY()-FLOOR(V69,1)&lt;=6,FLOOR(V69,1)&lt;=TODAY())</formula>
    </cfRule>
  </conditionalFormatting>
  <conditionalFormatting sqref="V76:V80">
    <cfRule type="timePeriod" dxfId="30" priority="118" timePeriod="last7Days">
      <formula>AND(TODAY()-FLOOR(V76,1)&lt;=6,FLOOR(V76,1)&lt;=TODAY())</formula>
    </cfRule>
  </conditionalFormatting>
  <conditionalFormatting sqref="V82:V83">
    <cfRule type="timePeriod" dxfId="29" priority="87" timePeriod="last7Days">
      <formula>AND(TODAY()-FLOOR(V82,1)&lt;=6,FLOOR(V82,1)&lt;=TODAY())</formula>
    </cfRule>
  </conditionalFormatting>
  <conditionalFormatting sqref="V89:V92">
    <cfRule type="timePeriod" dxfId="28" priority="7" timePeriod="last7Days">
      <formula>AND(TODAY()-FLOOR(V89,1)&lt;=6,FLOOR(V89,1)&lt;=TODAY())</formula>
    </cfRule>
  </conditionalFormatting>
  <conditionalFormatting sqref="V20:X20">
    <cfRule type="timePeriod" dxfId="27" priority="544" timePeriod="last7Days">
      <formula>AND(TODAY()-FLOOR(V20,1)&lt;=6,FLOOR(V20,1)&lt;=TODAY())</formula>
    </cfRule>
  </conditionalFormatting>
  <conditionalFormatting sqref="V56:X57">
    <cfRule type="timePeriod" dxfId="26" priority="361" timePeriod="last7Days">
      <formula>AND(TODAY()-FLOOR(V56,1)&lt;=6,FLOOR(V56,1)&lt;=TODAY())</formula>
    </cfRule>
  </conditionalFormatting>
  <conditionalFormatting sqref="V66:X66">
    <cfRule type="timePeriod" dxfId="25" priority="286" timePeriod="last7Days">
      <formula>AND(TODAY()-FLOOR(V66,1)&lt;=6,FLOOR(V66,1)&lt;=TODAY())</formula>
    </cfRule>
  </conditionalFormatting>
  <conditionalFormatting sqref="V71:X75">
    <cfRule type="timePeriod" dxfId="24" priority="169" timePeriod="last7Days">
      <formula>AND(TODAY()-FLOOR(V71,1)&lt;=6,FLOOR(V71,1)&lt;=TODAY())</formula>
    </cfRule>
  </conditionalFormatting>
  <conditionalFormatting sqref="V85:X88">
    <cfRule type="timePeriod" dxfId="23" priority="36" timePeriod="last7Days">
      <formula>AND(TODAY()-FLOOR(V85,1)&lt;=6,FLOOR(V85,1)&lt;=TODAY())</formula>
    </cfRule>
  </conditionalFormatting>
  <conditionalFormatting sqref="W52:X54">
    <cfRule type="timePeriod" dxfId="22" priority="404" timePeriod="last7Days">
      <formula>AND(TODAY()-FLOOR(W52,1)&lt;=6,FLOOR(W52,1)&lt;=TODAY())</formula>
    </cfRule>
  </conditionalFormatting>
  <conditionalFormatting sqref="X58">
    <cfRule type="timePeriod" dxfId="21" priority="355" timePeriod="last7Days">
      <formula>AND(TODAY()-FLOOR(X58,1)&lt;=6,FLOOR(X58,1)&lt;=TODAY())</formula>
    </cfRule>
  </conditionalFormatting>
  <conditionalFormatting sqref="X59:Z62">
    <cfRule type="timePeriod" dxfId="20" priority="321" timePeriod="last7Days">
      <formula>AND(TODAY()-FLOOR(X59,1)&lt;=6,FLOOR(X59,1)&lt;=TODAY())</formula>
    </cfRule>
  </conditionalFormatting>
  <conditionalFormatting sqref="AC20">
    <cfRule type="timePeriod" dxfId="19" priority="552" timePeriod="last7Days">
      <formula>AND(TODAY()-FLOOR(AC20,1)&lt;=6,FLOOR(AC20,1)&lt;=TODAY())</formula>
    </cfRule>
  </conditionalFormatting>
  <conditionalFormatting sqref="AC23">
    <cfRule type="timePeriod" dxfId="18" priority="516" timePeriod="last7Days">
      <formula>AND(TODAY()-FLOOR(AC23,1)&lt;=6,FLOOR(AC23,1)&lt;=TODAY())</formula>
    </cfRule>
  </conditionalFormatting>
  <conditionalFormatting sqref="AC28:AC30">
    <cfRule type="timePeriod" dxfId="17" priority="496" timePeriod="last7Days">
      <formula>AND(TODAY()-FLOOR(AC28,1)&lt;=6,FLOOR(AC28,1)&lt;=TODAY())</formula>
    </cfRule>
  </conditionalFormatting>
  <conditionalFormatting sqref="AC33">
    <cfRule type="timePeriod" dxfId="16" priority="498" timePeriod="last7Days">
      <formula>AND(TODAY()-FLOOR(AC33,1)&lt;=6,FLOOR(AC33,1)&lt;=TODAY())</formula>
    </cfRule>
  </conditionalFormatting>
  <conditionalFormatting sqref="AC36">
    <cfRule type="timePeriod" dxfId="15" priority="467" timePeriod="last7Days">
      <formula>AND(TODAY()-FLOOR(AC36,1)&lt;=6,FLOOR(AC36,1)&lt;=TODAY())</formula>
    </cfRule>
  </conditionalFormatting>
  <conditionalFormatting sqref="AC38:AC40">
    <cfRule type="timePeriod" dxfId="14" priority="460" timePeriod="last7Days">
      <formula>AND(TODAY()-FLOOR(AC38,1)&lt;=6,FLOOR(AC38,1)&lt;=TODAY())</formula>
    </cfRule>
  </conditionalFormatting>
  <conditionalFormatting sqref="AC42:AC48">
    <cfRule type="timePeriod" dxfId="13" priority="431" timePeriod="last7Days">
      <formula>AND(TODAY()-FLOOR(AC42,1)&lt;=6,FLOOR(AC42,1)&lt;=TODAY())</formula>
    </cfRule>
  </conditionalFormatting>
  <conditionalFormatting sqref="AC51">
    <cfRule type="timePeriod" dxfId="12" priority="426" timePeriod="last7Days">
      <formula>AND(TODAY()-FLOOR(AC51,1)&lt;=6,FLOOR(AC51,1)&lt;=TODAY())</formula>
    </cfRule>
  </conditionalFormatting>
  <conditionalFormatting sqref="AC57:AC62">
    <cfRule type="timePeriod" dxfId="11" priority="225" timePeriod="last7Days">
      <formula>AND(TODAY()-FLOOR(AC57,1)&lt;=6,FLOOR(AC57,1)&lt;=TODAY())</formula>
    </cfRule>
  </conditionalFormatting>
  <conditionalFormatting sqref="AC68">
    <cfRule type="timePeriod" dxfId="10" priority="268" timePeriod="last7Days">
      <formula>AND(TODAY()-FLOOR(AC68,1)&lt;=6,FLOOR(AC68,1)&lt;=TODAY())</formula>
    </cfRule>
  </conditionalFormatting>
  <conditionalFormatting sqref="AC70:AC74">
    <cfRule type="timePeriod" dxfId="9" priority="177" timePeriod="last7Days">
      <formula>AND(TODAY()-FLOOR(AC70,1)&lt;=6,FLOOR(AC70,1)&lt;=TODAY())</formula>
    </cfRule>
  </conditionalFormatting>
  <conditionalFormatting sqref="AC76:AC77">
    <cfRule type="timePeriod" dxfId="8" priority="143" timePeriod="last7Days">
      <formula>AND(TODAY()-FLOOR(AC76,1)&lt;=6,FLOOR(AC76,1)&lt;=TODAY())</formula>
    </cfRule>
  </conditionalFormatting>
  <conditionalFormatting sqref="AC80">
    <cfRule type="timePeriod" dxfId="7" priority="113" timePeriod="last7Days">
      <formula>AND(TODAY()-FLOOR(AC80,1)&lt;=6,FLOOR(AC80,1)&lt;=TODAY())</formula>
    </cfRule>
  </conditionalFormatting>
  <conditionalFormatting sqref="AC83">
    <cfRule type="timePeriod" dxfId="6" priority="82" timePeriod="last7Days">
      <formula>AND(TODAY()-FLOOR(AC83,1)&lt;=6,FLOOR(AC83,1)&lt;=TODAY())</formula>
    </cfRule>
  </conditionalFormatting>
  <conditionalFormatting sqref="AC85">
    <cfRule type="timePeriod" dxfId="5" priority="56" timePeriod="last7Days">
      <formula>AND(TODAY()-FLOOR(AC85,1)&lt;=6,FLOOR(AC85,1)&lt;=TODAY())</formula>
    </cfRule>
  </conditionalFormatting>
  <conditionalFormatting sqref="AC90:AC91">
    <cfRule type="timePeriod" dxfId="4" priority="11" timePeriod="last7Days">
      <formula>AND(TODAY()-FLOOR(AC90,1)&lt;=6,FLOOR(AC90,1)&lt;=TODAY())</formula>
    </cfRule>
  </conditionalFormatting>
  <conditionalFormatting sqref="AC78:AD79">
    <cfRule type="timePeriod" dxfId="3" priority="124" timePeriod="last7Days">
      <formula>AND(TODAY()-FLOOR(AC78,1)&lt;=6,FLOOR(AC78,1)&lt;=TODAY())</formula>
    </cfRule>
  </conditionalFormatting>
  <conditionalFormatting sqref="AC92:AD92">
    <cfRule type="timePeriod" dxfId="2" priority="2" timePeriod="last7Days">
      <formula>AND(TODAY()-FLOOR(AC92,1)&lt;=6,FLOOR(AC92,1)&lt;=TODAY())</formula>
    </cfRule>
  </conditionalFormatting>
  <conditionalFormatting sqref="AD17:AD77">
    <cfRule type="timePeriod" dxfId="1" priority="149" timePeriod="last7Days">
      <formula>AND(TODAY()-FLOOR(AD17,1)&lt;=6,FLOOR(AD17,1)&lt;=TODAY())</formula>
    </cfRule>
  </conditionalFormatting>
  <conditionalFormatting sqref="AD80:AD91">
    <cfRule type="timePeriod" dxfId="0" priority="17" timePeriod="last7Days">
      <formula>AND(TODAY()-FLOOR(AD80,1)&lt;=6,FLOOR(AD80,1)&lt;=TODAY())</formula>
    </cfRule>
  </conditionalFormatting>
  <conditionalFormatting sqref="AE17">
    <cfRule type="dataBar" priority="583">
      <dataBar>
        <cfvo type="min"/>
        <cfvo type="max"/>
        <color rgb="FF638EC6"/>
      </dataBar>
      <extLst>
        <ext xmlns:x14="http://schemas.microsoft.com/office/spreadsheetml/2009/9/main" uri="{B025F937-C7B1-47D3-B67F-A62EFF666E3E}">
          <x14:id>{216E34EA-F038-4EE4-9FB7-9627D8E45583}</x14:id>
        </ext>
      </extLst>
    </cfRule>
  </conditionalFormatting>
  <conditionalFormatting sqref="AE18">
    <cfRule type="dataBar" priority="574">
      <dataBar>
        <cfvo type="min"/>
        <cfvo type="max"/>
        <color rgb="FF638EC6"/>
      </dataBar>
      <extLst>
        <ext xmlns:x14="http://schemas.microsoft.com/office/spreadsheetml/2009/9/main" uri="{B025F937-C7B1-47D3-B67F-A62EFF666E3E}">
          <x14:id>{52FCF54E-3BF8-48D0-8088-07A6017E1368}</x14:id>
        </ext>
      </extLst>
    </cfRule>
  </conditionalFormatting>
  <conditionalFormatting sqref="AE19">
    <cfRule type="dataBar" priority="565">
      <dataBar>
        <cfvo type="min"/>
        <cfvo type="max"/>
        <color rgb="FF638EC6"/>
      </dataBar>
      <extLst>
        <ext xmlns:x14="http://schemas.microsoft.com/office/spreadsheetml/2009/9/main" uri="{B025F937-C7B1-47D3-B67F-A62EFF666E3E}">
          <x14:id>{38D4680A-9CC9-4A23-9C9D-06AFB5E86308}</x14:id>
        </ext>
      </extLst>
    </cfRule>
  </conditionalFormatting>
  <conditionalFormatting sqref="AE20">
    <cfRule type="dataBar" priority="556">
      <dataBar>
        <cfvo type="min"/>
        <cfvo type="max"/>
        <color rgb="FF638EC6"/>
      </dataBar>
      <extLst>
        <ext xmlns:x14="http://schemas.microsoft.com/office/spreadsheetml/2009/9/main" uri="{B025F937-C7B1-47D3-B67F-A62EFF666E3E}">
          <x14:id>{53286651-908D-40D4-8E9C-770308B5C5DE}</x14:id>
        </ext>
      </extLst>
    </cfRule>
  </conditionalFormatting>
  <conditionalFormatting sqref="AE21">
    <cfRule type="dataBar" priority="539">
      <dataBar>
        <cfvo type="min"/>
        <cfvo type="max"/>
        <color rgb="FF638EC6"/>
      </dataBar>
      <extLst>
        <ext xmlns:x14="http://schemas.microsoft.com/office/spreadsheetml/2009/9/main" uri="{B025F937-C7B1-47D3-B67F-A62EFF666E3E}">
          <x14:id>{428C2F75-0662-48F6-BA94-F0A34CD5AAF4}</x14:id>
        </ext>
      </extLst>
    </cfRule>
  </conditionalFormatting>
  <conditionalFormatting sqref="AE22">
    <cfRule type="dataBar" priority="530">
      <dataBar>
        <cfvo type="min"/>
        <cfvo type="max"/>
        <color rgb="FF638EC6"/>
      </dataBar>
      <extLst>
        <ext xmlns:x14="http://schemas.microsoft.com/office/spreadsheetml/2009/9/main" uri="{B025F937-C7B1-47D3-B67F-A62EFF666E3E}">
          <x14:id>{9118A0F9-6239-484A-999A-D8DBDBB33787}</x14:id>
        </ext>
      </extLst>
    </cfRule>
  </conditionalFormatting>
  <conditionalFormatting sqref="AE23">
    <cfRule type="dataBar" priority="521">
      <dataBar>
        <cfvo type="min"/>
        <cfvo type="max"/>
        <color rgb="FF638EC6"/>
      </dataBar>
      <extLst>
        <ext xmlns:x14="http://schemas.microsoft.com/office/spreadsheetml/2009/9/main" uri="{B025F937-C7B1-47D3-B67F-A62EFF666E3E}">
          <x14:id>{6E14A672-B21A-4644-BCE0-CE538DA6EA59}</x14:id>
        </ext>
      </extLst>
    </cfRule>
  </conditionalFormatting>
  <conditionalFormatting sqref="AE24:AE27">
    <cfRule type="dataBar" priority="510">
      <dataBar>
        <cfvo type="min"/>
        <cfvo type="max"/>
        <color rgb="FF638EC6"/>
      </dataBar>
      <extLst>
        <ext xmlns:x14="http://schemas.microsoft.com/office/spreadsheetml/2009/9/main" uri="{B025F937-C7B1-47D3-B67F-A62EFF666E3E}">
          <x14:id>{05136F53-48BB-48DE-B9C3-D52B7D1FCA54}</x14:id>
        </ext>
      </extLst>
    </cfRule>
  </conditionalFormatting>
  <conditionalFormatting sqref="AE28:AE33">
    <cfRule type="dataBar" priority="501">
      <dataBar>
        <cfvo type="min"/>
        <cfvo type="max"/>
        <color rgb="FF638EC6"/>
      </dataBar>
      <extLst>
        <ext xmlns:x14="http://schemas.microsoft.com/office/spreadsheetml/2009/9/main" uri="{B025F937-C7B1-47D3-B67F-A62EFF666E3E}">
          <x14:id>{6159D371-255E-4914-A18B-2B8E4BB7E499}</x14:id>
        </ext>
      </extLst>
    </cfRule>
  </conditionalFormatting>
  <conditionalFormatting sqref="AE34">
    <cfRule type="dataBar" priority="488">
      <dataBar>
        <cfvo type="min"/>
        <cfvo type="max"/>
        <color rgb="FF638EC6"/>
      </dataBar>
      <extLst>
        <ext xmlns:x14="http://schemas.microsoft.com/office/spreadsheetml/2009/9/main" uri="{B025F937-C7B1-47D3-B67F-A62EFF666E3E}">
          <x14:id>{F87ABC60-97AB-46BB-ABF5-D955373A77D1}</x14:id>
        </ext>
      </extLst>
    </cfRule>
  </conditionalFormatting>
  <conditionalFormatting sqref="AE35">
    <cfRule type="dataBar" priority="479">
      <dataBar>
        <cfvo type="min"/>
        <cfvo type="max"/>
        <color rgb="FF638EC6"/>
      </dataBar>
      <extLst>
        <ext xmlns:x14="http://schemas.microsoft.com/office/spreadsheetml/2009/9/main" uri="{B025F937-C7B1-47D3-B67F-A62EFF666E3E}">
          <x14:id>{6AEA8537-F7FD-4BB3-8FB6-13A70C2454CA}</x14:id>
        </ext>
      </extLst>
    </cfRule>
  </conditionalFormatting>
  <conditionalFormatting sqref="AE36:AE43">
    <cfRule type="dataBar" priority="470">
      <dataBar>
        <cfvo type="min"/>
        <cfvo type="max"/>
        <color rgb="FF638EC6"/>
      </dataBar>
      <extLst>
        <ext xmlns:x14="http://schemas.microsoft.com/office/spreadsheetml/2009/9/main" uri="{B025F937-C7B1-47D3-B67F-A62EFF666E3E}">
          <x14:id>{732A4970-3056-48BD-BC24-BDD0049C9F27}</x14:id>
        </ext>
      </extLst>
    </cfRule>
  </conditionalFormatting>
  <conditionalFormatting sqref="AE44">
    <cfRule type="dataBar" priority="454">
      <dataBar>
        <cfvo type="min"/>
        <cfvo type="max"/>
        <color rgb="FF638EC6"/>
      </dataBar>
      <extLst>
        <ext xmlns:x14="http://schemas.microsoft.com/office/spreadsheetml/2009/9/main" uri="{B025F937-C7B1-47D3-B67F-A62EFF666E3E}">
          <x14:id>{A7605D3A-3F7F-4CB5-829E-56CCC3BC252D}</x14:id>
        </ext>
      </extLst>
    </cfRule>
  </conditionalFormatting>
  <conditionalFormatting sqref="AE45:AE48">
    <cfRule type="dataBar" priority="443">
      <dataBar>
        <cfvo type="min"/>
        <cfvo type="max"/>
        <color rgb="FF638EC6"/>
      </dataBar>
      <extLst>
        <ext xmlns:x14="http://schemas.microsoft.com/office/spreadsheetml/2009/9/main" uri="{B025F937-C7B1-47D3-B67F-A62EFF666E3E}">
          <x14:id>{3A835C2C-4C72-4F4C-884B-F8A7C84DE9D1}</x14:id>
        </ext>
      </extLst>
    </cfRule>
  </conditionalFormatting>
  <conditionalFormatting sqref="AE49:AE51">
    <cfRule type="dataBar" priority="430">
      <dataBar>
        <cfvo type="min"/>
        <cfvo type="max"/>
        <color rgb="FF638EC6"/>
      </dataBar>
      <extLst>
        <ext xmlns:x14="http://schemas.microsoft.com/office/spreadsheetml/2009/9/main" uri="{B025F937-C7B1-47D3-B67F-A62EFF666E3E}">
          <x14:id>{FF3B3B86-D83D-442E-9C4E-5EB5A61AAB87}</x14:id>
        </ext>
      </extLst>
    </cfRule>
  </conditionalFormatting>
  <conditionalFormatting sqref="AE52:AE54">
    <cfRule type="dataBar" priority="418">
      <dataBar>
        <cfvo type="min"/>
        <cfvo type="max"/>
        <color rgb="FF638EC6"/>
      </dataBar>
      <extLst>
        <ext xmlns:x14="http://schemas.microsoft.com/office/spreadsheetml/2009/9/main" uri="{B025F937-C7B1-47D3-B67F-A62EFF666E3E}">
          <x14:id>{765D42A9-DC6F-49B5-82F1-F7CB571A99A9}</x14:id>
        </ext>
      </extLst>
    </cfRule>
  </conditionalFormatting>
  <conditionalFormatting sqref="AE55">
    <cfRule type="dataBar" priority="396">
      <dataBar>
        <cfvo type="min"/>
        <cfvo type="max"/>
        <color rgb="FF638EC6"/>
      </dataBar>
      <extLst>
        <ext xmlns:x14="http://schemas.microsoft.com/office/spreadsheetml/2009/9/main" uri="{B025F937-C7B1-47D3-B67F-A62EFF666E3E}">
          <x14:id>{899121A8-AB46-4055-8753-FDF6163AB1BB}</x14:id>
        </ext>
      </extLst>
    </cfRule>
  </conditionalFormatting>
  <conditionalFormatting sqref="AE56">
    <cfRule type="dataBar" priority="388">
      <dataBar>
        <cfvo type="min"/>
        <cfvo type="max"/>
        <color rgb="FF638EC6"/>
      </dataBar>
      <extLst>
        <ext xmlns:x14="http://schemas.microsoft.com/office/spreadsheetml/2009/9/main" uri="{B025F937-C7B1-47D3-B67F-A62EFF666E3E}">
          <x14:id>{A83234D7-3022-49C9-863F-27E7D4805A32}</x14:id>
        </ext>
      </extLst>
    </cfRule>
  </conditionalFormatting>
  <conditionalFormatting sqref="AE57:AE58">
    <cfRule type="dataBar" priority="375">
      <dataBar>
        <cfvo type="min"/>
        <cfvo type="max"/>
        <color rgb="FF638EC6"/>
      </dataBar>
      <extLst>
        <ext xmlns:x14="http://schemas.microsoft.com/office/spreadsheetml/2009/9/main" uri="{B025F937-C7B1-47D3-B67F-A62EFF666E3E}">
          <x14:id>{077D306F-01C6-41A2-B433-EA23D8343CF5}</x14:id>
        </ext>
      </extLst>
    </cfRule>
  </conditionalFormatting>
  <conditionalFormatting sqref="AE59">
    <cfRule type="dataBar" priority="353">
      <dataBar>
        <cfvo type="min"/>
        <cfvo type="max"/>
        <color rgb="FF638EC6"/>
      </dataBar>
      <extLst>
        <ext xmlns:x14="http://schemas.microsoft.com/office/spreadsheetml/2009/9/main" uri="{B025F937-C7B1-47D3-B67F-A62EFF666E3E}">
          <x14:id>{B4CEB61E-6EFB-44E1-8F64-D77C62D83AE2}</x14:id>
        </ext>
      </extLst>
    </cfRule>
  </conditionalFormatting>
  <conditionalFormatting sqref="AE60">
    <cfRule type="dataBar" priority="343">
      <dataBar>
        <cfvo type="min"/>
        <cfvo type="max"/>
        <color rgb="FF638EC6"/>
      </dataBar>
      <extLst>
        <ext xmlns:x14="http://schemas.microsoft.com/office/spreadsheetml/2009/9/main" uri="{B025F937-C7B1-47D3-B67F-A62EFF666E3E}">
          <x14:id>{119630CA-EF34-48A4-B110-39666F2A16EA}</x14:id>
        </ext>
      </extLst>
    </cfRule>
  </conditionalFormatting>
  <conditionalFormatting sqref="AE61">
    <cfRule type="dataBar" priority="333">
      <dataBar>
        <cfvo type="min"/>
        <cfvo type="max"/>
        <color rgb="FF638EC6"/>
      </dataBar>
      <extLst>
        <ext xmlns:x14="http://schemas.microsoft.com/office/spreadsheetml/2009/9/main" uri="{B025F937-C7B1-47D3-B67F-A62EFF666E3E}">
          <x14:id>{0B1D95B2-756F-4956-8C8D-75C3DF71E27B}</x14:id>
        </ext>
      </extLst>
    </cfRule>
  </conditionalFormatting>
  <conditionalFormatting sqref="AE62">
    <cfRule type="dataBar" priority="323">
      <dataBar>
        <cfvo type="min"/>
        <cfvo type="max"/>
        <color rgb="FF638EC6"/>
      </dataBar>
      <extLst>
        <ext xmlns:x14="http://schemas.microsoft.com/office/spreadsheetml/2009/9/main" uri="{B025F937-C7B1-47D3-B67F-A62EFF666E3E}">
          <x14:id>{4644C21E-E4A7-49BD-AE35-6A090576AA16}</x14:id>
        </ext>
      </extLst>
    </cfRule>
  </conditionalFormatting>
  <conditionalFormatting sqref="AE63">
    <cfRule type="dataBar" priority="313">
      <dataBar>
        <cfvo type="min"/>
        <cfvo type="max"/>
        <color rgb="FF638EC6"/>
      </dataBar>
      <extLst>
        <ext xmlns:x14="http://schemas.microsoft.com/office/spreadsheetml/2009/9/main" uri="{B025F937-C7B1-47D3-B67F-A62EFF666E3E}">
          <x14:id>{188A69D7-AB51-40ED-9BDC-220D0740D70E}</x14:id>
        </ext>
      </extLst>
    </cfRule>
  </conditionalFormatting>
  <conditionalFormatting sqref="AE64:AE65">
    <cfRule type="dataBar" priority="303">
      <dataBar>
        <cfvo type="min"/>
        <cfvo type="max"/>
        <color rgb="FF638EC6"/>
      </dataBar>
      <extLst>
        <ext xmlns:x14="http://schemas.microsoft.com/office/spreadsheetml/2009/9/main" uri="{B025F937-C7B1-47D3-B67F-A62EFF666E3E}">
          <x14:id>{3CC8C356-6528-4331-AC0B-63F503E33572}</x14:id>
        </ext>
      </extLst>
    </cfRule>
  </conditionalFormatting>
  <conditionalFormatting sqref="AE66">
    <cfRule type="dataBar" priority="293">
      <dataBar>
        <cfvo type="min"/>
        <cfvo type="max"/>
        <color rgb="FF638EC6"/>
      </dataBar>
      <extLst>
        <ext xmlns:x14="http://schemas.microsoft.com/office/spreadsheetml/2009/9/main" uri="{B025F937-C7B1-47D3-B67F-A62EFF666E3E}">
          <x14:id>{16356902-0743-4E25-977A-7917AC6FF392}</x14:id>
        </ext>
      </extLst>
    </cfRule>
  </conditionalFormatting>
  <conditionalFormatting sqref="AE67">
    <cfRule type="dataBar" priority="281">
      <dataBar>
        <cfvo type="min"/>
        <cfvo type="max"/>
        <color rgb="FF638EC6"/>
      </dataBar>
      <extLst>
        <ext xmlns:x14="http://schemas.microsoft.com/office/spreadsheetml/2009/9/main" uri="{B025F937-C7B1-47D3-B67F-A62EFF666E3E}">
          <x14:id>{D4759BD6-5ABF-445B-9C51-24F231E147A3}</x14:id>
        </ext>
      </extLst>
    </cfRule>
  </conditionalFormatting>
  <conditionalFormatting sqref="AE68">
    <cfRule type="dataBar" priority="271">
      <dataBar>
        <cfvo type="min"/>
        <cfvo type="max"/>
        <color rgb="FF638EC6"/>
      </dataBar>
      <extLst>
        <ext xmlns:x14="http://schemas.microsoft.com/office/spreadsheetml/2009/9/main" uri="{B025F937-C7B1-47D3-B67F-A62EFF666E3E}">
          <x14:id>{CC11BD81-311C-4550-934B-0CAB59ABE4EC}</x14:id>
        </ext>
      </extLst>
    </cfRule>
  </conditionalFormatting>
  <conditionalFormatting sqref="AE69">
    <cfRule type="dataBar" priority="261">
      <dataBar>
        <cfvo type="min"/>
        <cfvo type="max"/>
        <color rgb="FF638EC6"/>
      </dataBar>
      <extLst>
        <ext xmlns:x14="http://schemas.microsoft.com/office/spreadsheetml/2009/9/main" uri="{B025F937-C7B1-47D3-B67F-A62EFF666E3E}">
          <x14:id>{5293C345-FD30-4E47-BA55-0A717BCD43D3}</x14:id>
        </ext>
      </extLst>
    </cfRule>
  </conditionalFormatting>
  <conditionalFormatting sqref="AE70">
    <cfRule type="dataBar" priority="251">
      <dataBar>
        <cfvo type="min"/>
        <cfvo type="max"/>
        <color rgb="FF638EC6"/>
      </dataBar>
      <extLst>
        <ext xmlns:x14="http://schemas.microsoft.com/office/spreadsheetml/2009/9/main" uri="{B025F937-C7B1-47D3-B67F-A62EFF666E3E}">
          <x14:id>{C4885871-83B5-4F42-99D0-F5DF5D76E417}</x14:id>
        </ext>
      </extLst>
    </cfRule>
  </conditionalFormatting>
  <conditionalFormatting sqref="AE71">
    <cfRule type="dataBar" priority="242">
      <dataBar>
        <cfvo type="min"/>
        <cfvo type="max"/>
        <color rgb="FF638EC6"/>
      </dataBar>
      <extLst>
        <ext xmlns:x14="http://schemas.microsoft.com/office/spreadsheetml/2009/9/main" uri="{B025F937-C7B1-47D3-B67F-A62EFF666E3E}">
          <x14:id>{E1422F09-7BF6-4155-9634-F1FE50299731}</x14:id>
        </ext>
      </extLst>
    </cfRule>
  </conditionalFormatting>
  <conditionalFormatting sqref="AE72">
    <cfRule type="dataBar" priority="224">
      <dataBar>
        <cfvo type="min"/>
        <cfvo type="max"/>
        <color rgb="FF638EC6"/>
      </dataBar>
      <extLst>
        <ext xmlns:x14="http://schemas.microsoft.com/office/spreadsheetml/2009/9/main" uri="{B025F937-C7B1-47D3-B67F-A62EFF666E3E}">
          <x14:id>{25920855-57F0-496B-A333-FF5DE5FE4603}</x14:id>
        </ext>
      </extLst>
    </cfRule>
  </conditionalFormatting>
  <conditionalFormatting sqref="AE73">
    <cfRule type="dataBar" priority="208">
      <dataBar>
        <cfvo type="min"/>
        <cfvo type="max"/>
        <color rgb="FF638EC6"/>
      </dataBar>
      <extLst>
        <ext xmlns:x14="http://schemas.microsoft.com/office/spreadsheetml/2009/9/main" uri="{B025F937-C7B1-47D3-B67F-A62EFF666E3E}">
          <x14:id>{34267098-75F7-4D8F-AF54-39756B4EE5B7}</x14:id>
        </ext>
      </extLst>
    </cfRule>
  </conditionalFormatting>
  <conditionalFormatting sqref="AE74">
    <cfRule type="dataBar" priority="192">
      <dataBar>
        <cfvo type="min"/>
        <cfvo type="max"/>
        <color rgb="FF638EC6"/>
      </dataBar>
      <extLst>
        <ext xmlns:x14="http://schemas.microsoft.com/office/spreadsheetml/2009/9/main" uri="{B025F937-C7B1-47D3-B67F-A62EFF666E3E}">
          <x14:id>{2F8D5A3F-71B2-43CA-BB9E-810A460B405C}</x14:id>
        </ext>
      </extLst>
    </cfRule>
  </conditionalFormatting>
  <conditionalFormatting sqref="AE75">
    <cfRule type="dataBar" priority="176">
      <dataBar>
        <cfvo type="min"/>
        <cfvo type="max"/>
        <color rgb="FF638EC6"/>
      </dataBar>
      <extLst>
        <ext xmlns:x14="http://schemas.microsoft.com/office/spreadsheetml/2009/9/main" uri="{B025F937-C7B1-47D3-B67F-A62EFF666E3E}">
          <x14:id>{6B09E997-F276-4A14-BA9B-074DE8F3D82C}</x14:id>
        </ext>
      </extLst>
    </cfRule>
  </conditionalFormatting>
  <conditionalFormatting sqref="AE76">
    <cfRule type="dataBar" priority="164">
      <dataBar>
        <cfvo type="min"/>
        <cfvo type="max"/>
        <color rgb="FF638EC6"/>
      </dataBar>
      <extLst>
        <ext xmlns:x14="http://schemas.microsoft.com/office/spreadsheetml/2009/9/main" uri="{B025F937-C7B1-47D3-B67F-A62EFF666E3E}">
          <x14:id>{98FBACEE-0CF3-4D2A-81E0-668CA8ABFEFD}</x14:id>
        </ext>
      </extLst>
    </cfRule>
  </conditionalFormatting>
  <conditionalFormatting sqref="AE77">
    <cfRule type="dataBar" priority="153">
      <dataBar>
        <cfvo type="min"/>
        <cfvo type="max"/>
        <color rgb="FF638EC6"/>
      </dataBar>
      <extLst>
        <ext xmlns:x14="http://schemas.microsoft.com/office/spreadsheetml/2009/9/main" uri="{B025F937-C7B1-47D3-B67F-A62EFF666E3E}">
          <x14:id>{D309E496-6951-49E2-9B5B-77034488E84B}</x14:id>
        </ext>
      </extLst>
    </cfRule>
  </conditionalFormatting>
  <conditionalFormatting sqref="AE78">
    <cfRule type="dataBar" priority="142">
      <dataBar>
        <cfvo type="min"/>
        <cfvo type="max"/>
        <color rgb="FF638EC6"/>
      </dataBar>
      <extLst>
        <ext xmlns:x14="http://schemas.microsoft.com/office/spreadsheetml/2009/9/main" uri="{B025F937-C7B1-47D3-B67F-A62EFF666E3E}">
          <x14:id>{93893EA2-EC1C-4A0D-9F7D-1E3CE060AAD4}</x14:id>
        </ext>
      </extLst>
    </cfRule>
  </conditionalFormatting>
  <conditionalFormatting sqref="AE79">
    <cfRule type="dataBar" priority="123">
      <dataBar>
        <cfvo type="min"/>
        <cfvo type="max"/>
        <color rgb="FF638EC6"/>
      </dataBar>
      <extLst>
        <ext xmlns:x14="http://schemas.microsoft.com/office/spreadsheetml/2009/9/main" uri="{B025F937-C7B1-47D3-B67F-A62EFF666E3E}">
          <x14:id>{DA1560CD-2B80-45B8-94ED-05311022BEE9}</x14:id>
        </ext>
      </extLst>
    </cfRule>
  </conditionalFormatting>
  <conditionalFormatting sqref="AE80">
    <cfRule type="dataBar" priority="112">
      <dataBar>
        <cfvo type="min"/>
        <cfvo type="max"/>
        <color rgb="FF638EC6"/>
      </dataBar>
      <extLst>
        <ext xmlns:x14="http://schemas.microsoft.com/office/spreadsheetml/2009/9/main" uri="{B025F937-C7B1-47D3-B67F-A62EFF666E3E}">
          <x14:id>{140719C7-750A-46E5-8203-36111199AEFC}</x14:id>
        </ext>
      </extLst>
    </cfRule>
  </conditionalFormatting>
  <conditionalFormatting sqref="AE81">
    <cfRule type="dataBar" priority="111">
      <dataBar>
        <cfvo type="min"/>
        <cfvo type="max"/>
        <color rgb="FF638EC6"/>
      </dataBar>
      <extLst>
        <ext xmlns:x14="http://schemas.microsoft.com/office/spreadsheetml/2009/9/main" uri="{B025F937-C7B1-47D3-B67F-A62EFF666E3E}">
          <x14:id>{0E610955-3FEF-4736-A8D3-60EFCE838CDE}</x14:id>
        </ext>
      </extLst>
    </cfRule>
  </conditionalFormatting>
  <conditionalFormatting sqref="AE82">
    <cfRule type="dataBar" priority="102">
      <dataBar>
        <cfvo type="min"/>
        <cfvo type="max"/>
        <color rgb="FF638EC6"/>
      </dataBar>
      <extLst>
        <ext xmlns:x14="http://schemas.microsoft.com/office/spreadsheetml/2009/9/main" uri="{B025F937-C7B1-47D3-B67F-A62EFF666E3E}">
          <x14:id>{E15899FB-F4BF-4C19-9694-FEEF68135820}</x14:id>
        </ext>
      </extLst>
    </cfRule>
  </conditionalFormatting>
  <conditionalFormatting sqref="AE83">
    <cfRule type="dataBar" priority="92">
      <dataBar>
        <cfvo type="min"/>
        <cfvo type="max"/>
        <color rgb="FF638EC6"/>
      </dataBar>
      <extLst>
        <ext xmlns:x14="http://schemas.microsoft.com/office/spreadsheetml/2009/9/main" uri="{B025F937-C7B1-47D3-B67F-A62EFF666E3E}">
          <x14:id>{795EB93A-BA30-4F70-A43C-66AD48CF8022}</x14:id>
        </ext>
      </extLst>
    </cfRule>
  </conditionalFormatting>
  <conditionalFormatting sqref="AE84">
    <cfRule type="dataBar" priority="80">
      <dataBar>
        <cfvo type="min"/>
        <cfvo type="max"/>
        <color rgb="FF638EC6"/>
      </dataBar>
      <extLst>
        <ext xmlns:x14="http://schemas.microsoft.com/office/spreadsheetml/2009/9/main" uri="{B025F937-C7B1-47D3-B67F-A62EFF666E3E}">
          <x14:id>{2E10101B-1357-44E2-871C-5117CEC63D7C}</x14:id>
        </ext>
      </extLst>
    </cfRule>
  </conditionalFormatting>
  <conditionalFormatting sqref="AE85">
    <cfRule type="dataBar" priority="71">
      <dataBar>
        <cfvo type="min"/>
        <cfvo type="max"/>
        <color rgb="FF638EC6"/>
      </dataBar>
      <extLst>
        <ext xmlns:x14="http://schemas.microsoft.com/office/spreadsheetml/2009/9/main" uri="{B025F937-C7B1-47D3-B67F-A62EFF666E3E}">
          <x14:id>{041DD838-4F0E-44FD-9F89-E1EA03C41E7B}</x14:id>
        </ext>
      </extLst>
    </cfRule>
  </conditionalFormatting>
  <conditionalFormatting sqref="AE86">
    <cfRule type="dataBar" priority="55">
      <dataBar>
        <cfvo type="min"/>
        <cfvo type="max"/>
        <color rgb="FF638EC6"/>
      </dataBar>
      <extLst>
        <ext xmlns:x14="http://schemas.microsoft.com/office/spreadsheetml/2009/9/main" uri="{B025F937-C7B1-47D3-B67F-A62EFF666E3E}">
          <x14:id>{A30D8DB7-FE3D-42B3-B58B-0D1D3062EBF1}</x14:id>
        </ext>
      </extLst>
    </cfRule>
  </conditionalFormatting>
  <conditionalFormatting sqref="AE87:AE88">
    <cfRule type="dataBar" priority="43">
      <dataBar>
        <cfvo type="min"/>
        <cfvo type="max"/>
        <color rgb="FF638EC6"/>
      </dataBar>
      <extLst>
        <ext xmlns:x14="http://schemas.microsoft.com/office/spreadsheetml/2009/9/main" uri="{B025F937-C7B1-47D3-B67F-A62EFF666E3E}">
          <x14:id>{F4A52B7A-4CAD-47BF-B3E6-C7FC9A980301}</x14:id>
        </ext>
      </extLst>
    </cfRule>
  </conditionalFormatting>
  <conditionalFormatting sqref="AE89">
    <cfRule type="dataBar" priority="31">
      <dataBar>
        <cfvo type="min"/>
        <cfvo type="max"/>
        <color rgb="FF638EC6"/>
      </dataBar>
      <extLst>
        <ext xmlns:x14="http://schemas.microsoft.com/office/spreadsheetml/2009/9/main" uri="{B025F937-C7B1-47D3-B67F-A62EFF666E3E}">
          <x14:id>{8DD15505-F7F8-4CAF-9A6D-ADCF9108CA1A}</x14:id>
        </ext>
      </extLst>
    </cfRule>
  </conditionalFormatting>
  <conditionalFormatting sqref="AE90:AE91">
    <cfRule type="dataBar" priority="21">
      <dataBar>
        <cfvo type="min"/>
        <cfvo type="max"/>
        <color rgb="FF638EC6"/>
      </dataBar>
      <extLst>
        <ext xmlns:x14="http://schemas.microsoft.com/office/spreadsheetml/2009/9/main" uri="{B025F937-C7B1-47D3-B67F-A62EFF666E3E}">
          <x14:id>{4748DFBF-A96F-4F9C-9072-D721BFFBE111}</x14:id>
        </ext>
      </extLst>
    </cfRule>
  </conditionalFormatting>
  <conditionalFormatting sqref="AE92">
    <cfRule type="dataBar" priority="1">
      <dataBar>
        <cfvo type="min"/>
        <cfvo type="max"/>
        <color rgb="FF638EC6"/>
      </dataBar>
      <extLst>
        <ext xmlns:x14="http://schemas.microsoft.com/office/spreadsheetml/2009/9/main" uri="{B025F937-C7B1-47D3-B67F-A62EFF666E3E}">
          <x14:id>{D05A7D49-6CE3-489B-B656-333364A45240}</x14:id>
        </ext>
      </extLst>
    </cfRule>
  </conditionalFormatting>
  <dataValidations count="9">
    <dataValidation allowBlank="1" showInputMessage="1" showErrorMessage="1" sqref="N1 P1 R1 T1 V1 X1 Q2 S2 U2 W2 N20 P20 R20 T20 V20 X20 AC51:AD51 P52 R52 N69 P69 R69 T69 V69 X69 D20:D91 L1:L2 N49:N52 N56:N57 N64:N67 N71:N80 N82:N83 N85:N92 O1:O2 P49:P50 P56:P57 P64:P67 P71:P80 P82:P83 P85:P92 R49:R50 R56:R57 R64:R67 R71:R80 R82:R83 R85:R92 T49:T52 T56:T57 T64:T67 T71:T80 T82:T83 T85:T92 V49:V52 V56:V57 V64:V67 V71:V80 V82:V83 V85:V92 X49:X52 X56:X57 X64:X67 X71:X80 X82:X83 X85:X92 AA3:AA92 AH17:AH92 AJ84:AJ92 AK17:AK92 AM47:AM48 AN3:AP92 AI17:AJ83" xr:uid="{00000000-0002-0000-0400-000000000000}"/>
    <dataValidation type="list" allowBlank="1" showInputMessage="1" showErrorMessage="1" sqref="D3:D19" xr:uid="{00000000-0002-0000-0400-000001000000}">
      <formula1>"内部,外部-成套,外部-北京,外部-重庆"</formula1>
    </dataValidation>
    <dataValidation type="list" allowBlank="1" showInputMessage="1" showErrorMessage="1" sqref="J3:J92" xr:uid="{00000000-0002-0000-0400-000002000000}">
      <formula1>"重庆,北京"</formula1>
    </dataValidation>
    <dataValidation type="list" allowBlank="1" showErrorMessage="1" errorTitle="错误提示" error="请输入下拉列表中的一个值" sqref="M3:M92" xr:uid="{00000000-0002-0000-0400-000003000000}">
      <formula1>"图纸下达,预算下达,采购合同完成,制造完成,成品检验完成,发运完成"</formula1>
    </dataValidation>
    <dataValidation type="list" allowBlank="1" showInputMessage="1" showErrorMessage="1" sqref="O3:O16 Q3:Q16 S3:S16 U3:U16 W3:W16 Y3:Y16" xr:uid="{00000000-0002-0000-0400-000004000000}">
      <formula1>"已完成,进行中"</formula1>
    </dataValidation>
    <dataValidation type="list" allowBlank="1" showInputMessage="1" showErrorMessage="1" sqref="O17:O92 Q17:Q92 S17:S92 U17:U92 W17:W92 Y17:Y92 AI84:AI92 AL17:AL92 K17:L92" xr:uid="{00000000-0002-0000-0400-000005000000}">
      <formula1>"☑"</formula1>
    </dataValidation>
    <dataValidation type="list" allowBlank="1" showInputMessage="1" showErrorMessage="1" sqref="Z3:Z92" xr:uid="{00000000-0002-0000-0400-000006000000}">
      <formula1>"0,1,2,3"</formula1>
    </dataValidation>
    <dataValidation type="list" allowBlank="1" showInputMessage="1" showErrorMessage="1" sqref="AM3:AM46 AM49:AM92" xr:uid="{00000000-0002-0000-0400-000007000000}">
      <formula1>"预付款,进度款,提货款,到货款,调试款,验收款,质保金"</formula1>
    </dataValidation>
    <dataValidation type="list" allowBlank="1" showInputMessage="1" showErrorMessage="1" sqref="K3:L16 AH3:AL16" xr:uid="{00000000-0002-0000-0400-000008000000}">
      <formula1>"□,☑"</formula1>
    </dataValidation>
  </dataValidations>
  <pageMargins left="0.75" right="0.75" top="1" bottom="1" header="0.5" footer="0.5"/>
  <pageSetup paperSize="9" orientation="portrait"/>
  <legacyDrawing r:id="rId1"/>
  <extLst>
    <ext xmlns:x14="http://schemas.microsoft.com/office/spreadsheetml/2009/9/main" uri="{78C0D931-6437-407d-A8EE-F0AAD7539E65}">
      <x14:conditionalFormattings>
        <x14:conditionalFormatting xmlns:xm="http://schemas.microsoft.com/office/excel/2006/main">
          <x14:cfRule type="dataBar" id="{216E34EA-F038-4EE4-9FB7-9627D8E45583}">
            <x14:dataBar minLength="0" maxLength="100" border="1" negativeBarBorderColorSameAsPositive="0">
              <x14:cfvo type="autoMin"/>
              <x14:cfvo type="autoMax"/>
              <x14:borderColor rgb="FF638EC6"/>
              <x14:negativeFillColor rgb="FFFF0000"/>
              <x14:negativeBorderColor rgb="FFFF0000"/>
              <x14:axisColor rgb="FF000000"/>
            </x14:dataBar>
          </x14:cfRule>
          <xm:sqref>AE17</xm:sqref>
        </x14:conditionalFormatting>
        <x14:conditionalFormatting xmlns:xm="http://schemas.microsoft.com/office/excel/2006/main">
          <x14:cfRule type="dataBar" id="{52FCF54E-3BF8-48D0-8088-07A6017E1368}">
            <x14:dataBar minLength="0" maxLength="100" border="1" negativeBarBorderColorSameAsPositive="0">
              <x14:cfvo type="autoMin"/>
              <x14:cfvo type="autoMax"/>
              <x14:borderColor rgb="FF638EC6"/>
              <x14:negativeFillColor rgb="FFFF0000"/>
              <x14:negativeBorderColor rgb="FFFF0000"/>
              <x14:axisColor rgb="FF000000"/>
            </x14:dataBar>
          </x14:cfRule>
          <xm:sqref>AE18</xm:sqref>
        </x14:conditionalFormatting>
        <x14:conditionalFormatting xmlns:xm="http://schemas.microsoft.com/office/excel/2006/main">
          <x14:cfRule type="dataBar" id="{38D4680A-9CC9-4A23-9C9D-06AFB5E86308}">
            <x14:dataBar minLength="0" maxLength="100" border="1" negativeBarBorderColorSameAsPositive="0">
              <x14:cfvo type="autoMin"/>
              <x14:cfvo type="autoMax"/>
              <x14:borderColor rgb="FF638EC6"/>
              <x14:negativeFillColor rgb="FFFF0000"/>
              <x14:negativeBorderColor rgb="FFFF0000"/>
              <x14:axisColor rgb="FF000000"/>
            </x14:dataBar>
          </x14:cfRule>
          <xm:sqref>AE19</xm:sqref>
        </x14:conditionalFormatting>
        <x14:conditionalFormatting xmlns:xm="http://schemas.microsoft.com/office/excel/2006/main">
          <x14:cfRule type="dataBar" id="{53286651-908D-40D4-8E9C-770308B5C5DE}">
            <x14:dataBar minLength="0" maxLength="100" border="1" negativeBarBorderColorSameAsPositive="0">
              <x14:cfvo type="autoMin"/>
              <x14:cfvo type="autoMax"/>
              <x14:borderColor rgb="FF638EC6"/>
              <x14:negativeFillColor rgb="FFFF0000"/>
              <x14:negativeBorderColor rgb="FFFF0000"/>
              <x14:axisColor rgb="FF000000"/>
            </x14:dataBar>
          </x14:cfRule>
          <xm:sqref>AE20</xm:sqref>
        </x14:conditionalFormatting>
        <x14:conditionalFormatting xmlns:xm="http://schemas.microsoft.com/office/excel/2006/main">
          <x14:cfRule type="dataBar" id="{428C2F75-0662-48F6-BA94-F0A34CD5AAF4}">
            <x14:dataBar minLength="0" maxLength="100" border="1" negativeBarBorderColorSameAsPositive="0">
              <x14:cfvo type="autoMin"/>
              <x14:cfvo type="autoMax"/>
              <x14:borderColor rgb="FF638EC6"/>
              <x14:negativeFillColor rgb="FFFF0000"/>
              <x14:negativeBorderColor rgb="FFFF0000"/>
              <x14:axisColor rgb="FF000000"/>
            </x14:dataBar>
          </x14:cfRule>
          <xm:sqref>AE21</xm:sqref>
        </x14:conditionalFormatting>
        <x14:conditionalFormatting xmlns:xm="http://schemas.microsoft.com/office/excel/2006/main">
          <x14:cfRule type="dataBar" id="{9118A0F9-6239-484A-999A-D8DBDBB33787}">
            <x14:dataBar minLength="0" maxLength="100" border="1" negativeBarBorderColorSameAsPositive="0">
              <x14:cfvo type="autoMin"/>
              <x14:cfvo type="autoMax"/>
              <x14:borderColor rgb="FF638EC6"/>
              <x14:negativeFillColor rgb="FFFF0000"/>
              <x14:negativeBorderColor rgb="FFFF0000"/>
              <x14:axisColor rgb="FF000000"/>
            </x14:dataBar>
          </x14:cfRule>
          <xm:sqref>AE22</xm:sqref>
        </x14:conditionalFormatting>
        <x14:conditionalFormatting xmlns:xm="http://schemas.microsoft.com/office/excel/2006/main">
          <x14:cfRule type="dataBar" id="{6E14A672-B21A-4644-BCE0-CE538DA6EA59}">
            <x14:dataBar minLength="0" maxLength="100" border="1" negativeBarBorderColorSameAsPositive="0">
              <x14:cfvo type="autoMin"/>
              <x14:cfvo type="autoMax"/>
              <x14:borderColor rgb="FF638EC6"/>
              <x14:negativeFillColor rgb="FFFF0000"/>
              <x14:negativeBorderColor rgb="FFFF0000"/>
              <x14:axisColor rgb="FF000000"/>
            </x14:dataBar>
          </x14:cfRule>
          <xm:sqref>AE23</xm:sqref>
        </x14:conditionalFormatting>
        <x14:conditionalFormatting xmlns:xm="http://schemas.microsoft.com/office/excel/2006/main">
          <x14:cfRule type="dataBar" id="{05136F53-48BB-48DE-B9C3-D52B7D1FCA54}">
            <x14:dataBar minLength="0" maxLength="100" border="1" negativeBarBorderColorSameAsPositive="0">
              <x14:cfvo type="autoMin"/>
              <x14:cfvo type="autoMax"/>
              <x14:borderColor rgb="FF638EC6"/>
              <x14:negativeFillColor rgb="FFFF0000"/>
              <x14:negativeBorderColor rgb="FFFF0000"/>
              <x14:axisColor rgb="FF000000"/>
            </x14:dataBar>
          </x14:cfRule>
          <xm:sqref>AE24:AE27</xm:sqref>
        </x14:conditionalFormatting>
        <x14:conditionalFormatting xmlns:xm="http://schemas.microsoft.com/office/excel/2006/main">
          <x14:cfRule type="dataBar" id="{6159D371-255E-4914-A18B-2B8E4BB7E499}">
            <x14:dataBar minLength="0" maxLength="100" border="1" negativeBarBorderColorSameAsPositive="0">
              <x14:cfvo type="autoMin"/>
              <x14:cfvo type="autoMax"/>
              <x14:borderColor rgb="FF638EC6"/>
              <x14:negativeFillColor rgb="FFFF0000"/>
              <x14:negativeBorderColor rgb="FFFF0000"/>
              <x14:axisColor rgb="FF000000"/>
            </x14:dataBar>
          </x14:cfRule>
          <xm:sqref>AE28:AE33</xm:sqref>
        </x14:conditionalFormatting>
        <x14:conditionalFormatting xmlns:xm="http://schemas.microsoft.com/office/excel/2006/main">
          <x14:cfRule type="dataBar" id="{F87ABC60-97AB-46BB-ABF5-D955373A77D1}">
            <x14:dataBar minLength="0" maxLength="100" border="1" negativeBarBorderColorSameAsPositive="0">
              <x14:cfvo type="autoMin"/>
              <x14:cfvo type="autoMax"/>
              <x14:borderColor rgb="FF638EC6"/>
              <x14:negativeFillColor rgb="FFFF0000"/>
              <x14:negativeBorderColor rgb="FFFF0000"/>
              <x14:axisColor rgb="FF000000"/>
            </x14:dataBar>
          </x14:cfRule>
          <xm:sqref>AE34</xm:sqref>
        </x14:conditionalFormatting>
        <x14:conditionalFormatting xmlns:xm="http://schemas.microsoft.com/office/excel/2006/main">
          <x14:cfRule type="dataBar" id="{6AEA8537-F7FD-4BB3-8FB6-13A70C2454CA}">
            <x14:dataBar minLength="0" maxLength="100" border="1" negativeBarBorderColorSameAsPositive="0">
              <x14:cfvo type="autoMin"/>
              <x14:cfvo type="autoMax"/>
              <x14:borderColor rgb="FF638EC6"/>
              <x14:negativeFillColor rgb="FFFF0000"/>
              <x14:negativeBorderColor rgb="FFFF0000"/>
              <x14:axisColor rgb="FF000000"/>
            </x14:dataBar>
          </x14:cfRule>
          <xm:sqref>AE35</xm:sqref>
        </x14:conditionalFormatting>
        <x14:conditionalFormatting xmlns:xm="http://schemas.microsoft.com/office/excel/2006/main">
          <x14:cfRule type="dataBar" id="{732A4970-3056-48BD-BC24-BDD0049C9F27}">
            <x14:dataBar minLength="0" maxLength="100" border="1" negativeBarBorderColorSameAsPositive="0">
              <x14:cfvo type="autoMin"/>
              <x14:cfvo type="autoMax"/>
              <x14:borderColor rgb="FF638EC6"/>
              <x14:negativeFillColor rgb="FFFF0000"/>
              <x14:negativeBorderColor rgb="FFFF0000"/>
              <x14:axisColor rgb="FF000000"/>
            </x14:dataBar>
          </x14:cfRule>
          <xm:sqref>AE36:AE43</xm:sqref>
        </x14:conditionalFormatting>
        <x14:conditionalFormatting xmlns:xm="http://schemas.microsoft.com/office/excel/2006/main">
          <x14:cfRule type="dataBar" id="{A7605D3A-3F7F-4CB5-829E-56CCC3BC252D}">
            <x14:dataBar minLength="0" maxLength="100" border="1" negativeBarBorderColorSameAsPositive="0">
              <x14:cfvo type="autoMin"/>
              <x14:cfvo type="autoMax"/>
              <x14:borderColor rgb="FF638EC6"/>
              <x14:negativeFillColor rgb="FFFF0000"/>
              <x14:negativeBorderColor rgb="FFFF0000"/>
              <x14:axisColor rgb="FF000000"/>
            </x14:dataBar>
          </x14:cfRule>
          <xm:sqref>AE44</xm:sqref>
        </x14:conditionalFormatting>
        <x14:conditionalFormatting xmlns:xm="http://schemas.microsoft.com/office/excel/2006/main">
          <x14:cfRule type="dataBar" id="{3A835C2C-4C72-4F4C-884B-F8A7C84DE9D1}">
            <x14:dataBar minLength="0" maxLength="100" border="1" negativeBarBorderColorSameAsPositive="0">
              <x14:cfvo type="autoMin"/>
              <x14:cfvo type="autoMax"/>
              <x14:borderColor rgb="FF638EC6"/>
              <x14:negativeFillColor rgb="FFFF0000"/>
              <x14:negativeBorderColor rgb="FFFF0000"/>
              <x14:axisColor rgb="FF000000"/>
            </x14:dataBar>
          </x14:cfRule>
          <xm:sqref>AE45:AE48</xm:sqref>
        </x14:conditionalFormatting>
        <x14:conditionalFormatting xmlns:xm="http://schemas.microsoft.com/office/excel/2006/main">
          <x14:cfRule type="dataBar" id="{FF3B3B86-D83D-442E-9C4E-5EB5A61AAB87}">
            <x14:dataBar minLength="0" maxLength="100" border="1" negativeBarBorderColorSameAsPositive="0">
              <x14:cfvo type="autoMin"/>
              <x14:cfvo type="autoMax"/>
              <x14:borderColor rgb="FF638EC6"/>
              <x14:negativeFillColor rgb="FFFF0000"/>
              <x14:negativeBorderColor rgb="FFFF0000"/>
              <x14:axisColor rgb="FF000000"/>
            </x14:dataBar>
          </x14:cfRule>
          <xm:sqref>AE49:AE51</xm:sqref>
        </x14:conditionalFormatting>
        <x14:conditionalFormatting xmlns:xm="http://schemas.microsoft.com/office/excel/2006/main">
          <x14:cfRule type="dataBar" id="{765D42A9-DC6F-49B5-82F1-F7CB571A99A9}">
            <x14:dataBar minLength="0" maxLength="100" border="1" negativeBarBorderColorSameAsPositive="0">
              <x14:cfvo type="autoMin"/>
              <x14:cfvo type="autoMax"/>
              <x14:borderColor rgb="FF638EC6"/>
              <x14:negativeFillColor rgb="FFFF0000"/>
              <x14:negativeBorderColor rgb="FFFF0000"/>
              <x14:axisColor rgb="FF000000"/>
            </x14:dataBar>
          </x14:cfRule>
          <xm:sqref>AE52:AE54</xm:sqref>
        </x14:conditionalFormatting>
        <x14:conditionalFormatting xmlns:xm="http://schemas.microsoft.com/office/excel/2006/main">
          <x14:cfRule type="dataBar" id="{899121A8-AB46-4055-8753-FDF6163AB1BB}">
            <x14:dataBar minLength="0" maxLength="100" border="1" negativeBarBorderColorSameAsPositive="0">
              <x14:cfvo type="autoMin"/>
              <x14:cfvo type="autoMax"/>
              <x14:borderColor rgb="FF638EC6"/>
              <x14:negativeFillColor rgb="FFFF0000"/>
              <x14:negativeBorderColor rgb="FFFF0000"/>
              <x14:axisColor rgb="FF000000"/>
            </x14:dataBar>
          </x14:cfRule>
          <xm:sqref>AE55</xm:sqref>
        </x14:conditionalFormatting>
        <x14:conditionalFormatting xmlns:xm="http://schemas.microsoft.com/office/excel/2006/main">
          <x14:cfRule type="dataBar" id="{A83234D7-3022-49C9-863F-27E7D4805A32}">
            <x14:dataBar minLength="0" maxLength="100" border="1" negativeBarBorderColorSameAsPositive="0">
              <x14:cfvo type="autoMin"/>
              <x14:cfvo type="autoMax"/>
              <x14:borderColor rgb="FF638EC6"/>
              <x14:negativeFillColor rgb="FFFF0000"/>
              <x14:negativeBorderColor rgb="FFFF0000"/>
              <x14:axisColor rgb="FF000000"/>
            </x14:dataBar>
          </x14:cfRule>
          <xm:sqref>AE56</xm:sqref>
        </x14:conditionalFormatting>
        <x14:conditionalFormatting xmlns:xm="http://schemas.microsoft.com/office/excel/2006/main">
          <x14:cfRule type="dataBar" id="{077D306F-01C6-41A2-B433-EA23D8343CF5}">
            <x14:dataBar minLength="0" maxLength="100" border="1" negativeBarBorderColorSameAsPositive="0">
              <x14:cfvo type="autoMin"/>
              <x14:cfvo type="autoMax"/>
              <x14:borderColor rgb="FF638EC6"/>
              <x14:negativeFillColor rgb="FFFF0000"/>
              <x14:negativeBorderColor rgb="FFFF0000"/>
              <x14:axisColor rgb="FF000000"/>
            </x14:dataBar>
          </x14:cfRule>
          <xm:sqref>AE57:AE58</xm:sqref>
        </x14:conditionalFormatting>
        <x14:conditionalFormatting xmlns:xm="http://schemas.microsoft.com/office/excel/2006/main">
          <x14:cfRule type="dataBar" id="{B4CEB61E-6EFB-44E1-8F64-D77C62D83AE2}">
            <x14:dataBar minLength="0" maxLength="100" border="1" negativeBarBorderColorSameAsPositive="0">
              <x14:cfvo type="autoMin"/>
              <x14:cfvo type="autoMax"/>
              <x14:borderColor rgb="FF638EC6"/>
              <x14:negativeFillColor rgb="FFFF0000"/>
              <x14:negativeBorderColor rgb="FFFF0000"/>
              <x14:axisColor rgb="FF000000"/>
            </x14:dataBar>
          </x14:cfRule>
          <xm:sqref>AE59</xm:sqref>
        </x14:conditionalFormatting>
        <x14:conditionalFormatting xmlns:xm="http://schemas.microsoft.com/office/excel/2006/main">
          <x14:cfRule type="dataBar" id="{119630CA-EF34-48A4-B110-39666F2A16EA}">
            <x14:dataBar minLength="0" maxLength="100" border="1" negativeBarBorderColorSameAsPositive="0">
              <x14:cfvo type="autoMin"/>
              <x14:cfvo type="autoMax"/>
              <x14:borderColor rgb="FF638EC6"/>
              <x14:negativeFillColor rgb="FFFF0000"/>
              <x14:negativeBorderColor rgb="FFFF0000"/>
              <x14:axisColor rgb="FF000000"/>
            </x14:dataBar>
          </x14:cfRule>
          <xm:sqref>AE60</xm:sqref>
        </x14:conditionalFormatting>
        <x14:conditionalFormatting xmlns:xm="http://schemas.microsoft.com/office/excel/2006/main">
          <x14:cfRule type="dataBar" id="{0B1D95B2-756F-4956-8C8D-75C3DF71E27B}">
            <x14:dataBar minLength="0" maxLength="100" border="1" negativeBarBorderColorSameAsPositive="0">
              <x14:cfvo type="autoMin"/>
              <x14:cfvo type="autoMax"/>
              <x14:borderColor rgb="FF638EC6"/>
              <x14:negativeFillColor rgb="FFFF0000"/>
              <x14:negativeBorderColor rgb="FFFF0000"/>
              <x14:axisColor rgb="FF000000"/>
            </x14:dataBar>
          </x14:cfRule>
          <xm:sqref>AE61</xm:sqref>
        </x14:conditionalFormatting>
        <x14:conditionalFormatting xmlns:xm="http://schemas.microsoft.com/office/excel/2006/main">
          <x14:cfRule type="dataBar" id="{4644C21E-E4A7-49BD-AE35-6A090576AA16}">
            <x14:dataBar minLength="0" maxLength="100" border="1" negativeBarBorderColorSameAsPositive="0">
              <x14:cfvo type="autoMin"/>
              <x14:cfvo type="autoMax"/>
              <x14:borderColor rgb="FF638EC6"/>
              <x14:negativeFillColor rgb="FFFF0000"/>
              <x14:negativeBorderColor rgb="FFFF0000"/>
              <x14:axisColor rgb="FF000000"/>
            </x14:dataBar>
          </x14:cfRule>
          <xm:sqref>AE62</xm:sqref>
        </x14:conditionalFormatting>
        <x14:conditionalFormatting xmlns:xm="http://schemas.microsoft.com/office/excel/2006/main">
          <x14:cfRule type="dataBar" id="{188A69D7-AB51-40ED-9BDC-220D0740D70E}">
            <x14:dataBar minLength="0" maxLength="100" border="1" negativeBarBorderColorSameAsPositive="0">
              <x14:cfvo type="autoMin"/>
              <x14:cfvo type="autoMax"/>
              <x14:borderColor rgb="FF638EC6"/>
              <x14:negativeFillColor rgb="FFFF0000"/>
              <x14:negativeBorderColor rgb="FFFF0000"/>
              <x14:axisColor rgb="FF000000"/>
            </x14:dataBar>
          </x14:cfRule>
          <xm:sqref>AE63</xm:sqref>
        </x14:conditionalFormatting>
        <x14:conditionalFormatting xmlns:xm="http://schemas.microsoft.com/office/excel/2006/main">
          <x14:cfRule type="dataBar" id="{3CC8C356-6528-4331-AC0B-63F503E33572}">
            <x14:dataBar minLength="0" maxLength="100" border="1" negativeBarBorderColorSameAsPositive="0">
              <x14:cfvo type="autoMin"/>
              <x14:cfvo type="autoMax"/>
              <x14:borderColor rgb="FF638EC6"/>
              <x14:negativeFillColor rgb="FFFF0000"/>
              <x14:negativeBorderColor rgb="FFFF0000"/>
              <x14:axisColor rgb="FF000000"/>
            </x14:dataBar>
          </x14:cfRule>
          <xm:sqref>AE64:AE65</xm:sqref>
        </x14:conditionalFormatting>
        <x14:conditionalFormatting xmlns:xm="http://schemas.microsoft.com/office/excel/2006/main">
          <x14:cfRule type="dataBar" id="{16356902-0743-4E25-977A-7917AC6FF392}">
            <x14:dataBar minLength="0" maxLength="100" border="1" negativeBarBorderColorSameAsPositive="0">
              <x14:cfvo type="autoMin"/>
              <x14:cfvo type="autoMax"/>
              <x14:borderColor rgb="FF638EC6"/>
              <x14:negativeFillColor rgb="FFFF0000"/>
              <x14:negativeBorderColor rgb="FFFF0000"/>
              <x14:axisColor rgb="FF000000"/>
            </x14:dataBar>
          </x14:cfRule>
          <xm:sqref>AE66</xm:sqref>
        </x14:conditionalFormatting>
        <x14:conditionalFormatting xmlns:xm="http://schemas.microsoft.com/office/excel/2006/main">
          <x14:cfRule type="dataBar" id="{D4759BD6-5ABF-445B-9C51-24F231E147A3}">
            <x14:dataBar minLength="0" maxLength="100" border="1" negativeBarBorderColorSameAsPositive="0">
              <x14:cfvo type="autoMin"/>
              <x14:cfvo type="autoMax"/>
              <x14:borderColor rgb="FF638EC6"/>
              <x14:negativeFillColor rgb="FFFF0000"/>
              <x14:negativeBorderColor rgb="FFFF0000"/>
              <x14:axisColor rgb="FF000000"/>
            </x14:dataBar>
          </x14:cfRule>
          <xm:sqref>AE67</xm:sqref>
        </x14:conditionalFormatting>
        <x14:conditionalFormatting xmlns:xm="http://schemas.microsoft.com/office/excel/2006/main">
          <x14:cfRule type="dataBar" id="{CC11BD81-311C-4550-934B-0CAB59ABE4EC}">
            <x14:dataBar minLength="0" maxLength="100" border="1" negativeBarBorderColorSameAsPositive="0">
              <x14:cfvo type="autoMin"/>
              <x14:cfvo type="autoMax"/>
              <x14:borderColor rgb="FF638EC6"/>
              <x14:negativeFillColor rgb="FFFF0000"/>
              <x14:negativeBorderColor rgb="FFFF0000"/>
              <x14:axisColor rgb="FF000000"/>
            </x14:dataBar>
          </x14:cfRule>
          <xm:sqref>AE68</xm:sqref>
        </x14:conditionalFormatting>
        <x14:conditionalFormatting xmlns:xm="http://schemas.microsoft.com/office/excel/2006/main">
          <x14:cfRule type="dataBar" id="{5293C345-FD30-4E47-BA55-0A717BCD43D3}">
            <x14:dataBar minLength="0" maxLength="100" border="1" negativeBarBorderColorSameAsPositive="0">
              <x14:cfvo type="autoMin"/>
              <x14:cfvo type="autoMax"/>
              <x14:borderColor rgb="FF638EC6"/>
              <x14:negativeFillColor rgb="FFFF0000"/>
              <x14:negativeBorderColor rgb="FFFF0000"/>
              <x14:axisColor rgb="FF000000"/>
            </x14:dataBar>
          </x14:cfRule>
          <xm:sqref>AE69</xm:sqref>
        </x14:conditionalFormatting>
        <x14:conditionalFormatting xmlns:xm="http://schemas.microsoft.com/office/excel/2006/main">
          <x14:cfRule type="dataBar" id="{C4885871-83B5-4F42-99D0-F5DF5D76E417}">
            <x14:dataBar minLength="0" maxLength="100" border="1" negativeBarBorderColorSameAsPositive="0">
              <x14:cfvo type="autoMin"/>
              <x14:cfvo type="autoMax"/>
              <x14:borderColor rgb="FF638EC6"/>
              <x14:negativeFillColor rgb="FFFF0000"/>
              <x14:negativeBorderColor rgb="FFFF0000"/>
              <x14:axisColor rgb="FF000000"/>
            </x14:dataBar>
          </x14:cfRule>
          <xm:sqref>AE70</xm:sqref>
        </x14:conditionalFormatting>
        <x14:conditionalFormatting xmlns:xm="http://schemas.microsoft.com/office/excel/2006/main">
          <x14:cfRule type="dataBar" id="{E1422F09-7BF6-4155-9634-F1FE50299731}">
            <x14:dataBar minLength="0" maxLength="100" border="1" negativeBarBorderColorSameAsPositive="0">
              <x14:cfvo type="autoMin"/>
              <x14:cfvo type="autoMax"/>
              <x14:borderColor rgb="FF638EC6"/>
              <x14:negativeFillColor rgb="FFFF0000"/>
              <x14:negativeBorderColor rgb="FFFF0000"/>
              <x14:axisColor rgb="FF000000"/>
            </x14:dataBar>
          </x14:cfRule>
          <xm:sqref>AE71</xm:sqref>
        </x14:conditionalFormatting>
        <x14:conditionalFormatting xmlns:xm="http://schemas.microsoft.com/office/excel/2006/main">
          <x14:cfRule type="dataBar" id="{25920855-57F0-496B-A333-FF5DE5FE4603}">
            <x14:dataBar minLength="0" maxLength="100" border="1" negativeBarBorderColorSameAsPositive="0">
              <x14:cfvo type="autoMin"/>
              <x14:cfvo type="autoMax"/>
              <x14:borderColor rgb="FF638EC6"/>
              <x14:negativeFillColor rgb="FFFF0000"/>
              <x14:negativeBorderColor rgb="FFFF0000"/>
              <x14:axisColor rgb="FF000000"/>
            </x14:dataBar>
          </x14:cfRule>
          <xm:sqref>AE72</xm:sqref>
        </x14:conditionalFormatting>
        <x14:conditionalFormatting xmlns:xm="http://schemas.microsoft.com/office/excel/2006/main">
          <x14:cfRule type="dataBar" id="{34267098-75F7-4D8F-AF54-39756B4EE5B7}">
            <x14:dataBar minLength="0" maxLength="100" border="1" negativeBarBorderColorSameAsPositive="0">
              <x14:cfvo type="autoMin"/>
              <x14:cfvo type="autoMax"/>
              <x14:borderColor rgb="FF638EC6"/>
              <x14:negativeFillColor rgb="FFFF0000"/>
              <x14:negativeBorderColor rgb="FFFF0000"/>
              <x14:axisColor rgb="FF000000"/>
            </x14:dataBar>
          </x14:cfRule>
          <xm:sqref>AE73</xm:sqref>
        </x14:conditionalFormatting>
        <x14:conditionalFormatting xmlns:xm="http://schemas.microsoft.com/office/excel/2006/main">
          <x14:cfRule type="dataBar" id="{2F8D5A3F-71B2-43CA-BB9E-810A460B405C}">
            <x14:dataBar minLength="0" maxLength="100" border="1" negativeBarBorderColorSameAsPositive="0">
              <x14:cfvo type="autoMin"/>
              <x14:cfvo type="autoMax"/>
              <x14:borderColor rgb="FF638EC6"/>
              <x14:negativeFillColor rgb="FFFF0000"/>
              <x14:negativeBorderColor rgb="FFFF0000"/>
              <x14:axisColor rgb="FF000000"/>
            </x14:dataBar>
          </x14:cfRule>
          <xm:sqref>AE74</xm:sqref>
        </x14:conditionalFormatting>
        <x14:conditionalFormatting xmlns:xm="http://schemas.microsoft.com/office/excel/2006/main">
          <x14:cfRule type="dataBar" id="{6B09E997-F276-4A14-BA9B-074DE8F3D82C}">
            <x14:dataBar minLength="0" maxLength="100" border="1" negativeBarBorderColorSameAsPositive="0">
              <x14:cfvo type="autoMin"/>
              <x14:cfvo type="autoMax"/>
              <x14:borderColor rgb="FF638EC6"/>
              <x14:negativeFillColor rgb="FFFF0000"/>
              <x14:negativeBorderColor rgb="FFFF0000"/>
              <x14:axisColor rgb="FF000000"/>
            </x14:dataBar>
          </x14:cfRule>
          <xm:sqref>AE75</xm:sqref>
        </x14:conditionalFormatting>
        <x14:conditionalFormatting xmlns:xm="http://schemas.microsoft.com/office/excel/2006/main">
          <x14:cfRule type="dataBar" id="{98FBACEE-0CF3-4D2A-81E0-668CA8ABFEFD}">
            <x14:dataBar minLength="0" maxLength="100" border="1" negativeBarBorderColorSameAsPositive="0">
              <x14:cfvo type="autoMin"/>
              <x14:cfvo type="autoMax"/>
              <x14:borderColor rgb="FF638EC6"/>
              <x14:negativeFillColor rgb="FFFF0000"/>
              <x14:negativeBorderColor rgb="FFFF0000"/>
              <x14:axisColor rgb="FF000000"/>
            </x14:dataBar>
          </x14:cfRule>
          <xm:sqref>AE76</xm:sqref>
        </x14:conditionalFormatting>
        <x14:conditionalFormatting xmlns:xm="http://schemas.microsoft.com/office/excel/2006/main">
          <x14:cfRule type="dataBar" id="{D309E496-6951-49E2-9B5B-77034488E84B}">
            <x14:dataBar minLength="0" maxLength="100" border="1" negativeBarBorderColorSameAsPositive="0">
              <x14:cfvo type="autoMin"/>
              <x14:cfvo type="autoMax"/>
              <x14:borderColor rgb="FF638EC6"/>
              <x14:negativeFillColor rgb="FFFF0000"/>
              <x14:negativeBorderColor rgb="FFFF0000"/>
              <x14:axisColor rgb="FF000000"/>
            </x14:dataBar>
          </x14:cfRule>
          <xm:sqref>AE77</xm:sqref>
        </x14:conditionalFormatting>
        <x14:conditionalFormatting xmlns:xm="http://schemas.microsoft.com/office/excel/2006/main">
          <x14:cfRule type="dataBar" id="{93893EA2-EC1C-4A0D-9F7D-1E3CE060AAD4}">
            <x14:dataBar minLength="0" maxLength="100" border="1" negativeBarBorderColorSameAsPositive="0">
              <x14:cfvo type="autoMin"/>
              <x14:cfvo type="autoMax"/>
              <x14:borderColor rgb="FF638EC6"/>
              <x14:negativeFillColor rgb="FFFF0000"/>
              <x14:negativeBorderColor rgb="FFFF0000"/>
              <x14:axisColor rgb="FF000000"/>
            </x14:dataBar>
          </x14:cfRule>
          <xm:sqref>AE78</xm:sqref>
        </x14:conditionalFormatting>
        <x14:conditionalFormatting xmlns:xm="http://schemas.microsoft.com/office/excel/2006/main">
          <x14:cfRule type="dataBar" id="{DA1560CD-2B80-45B8-94ED-05311022BEE9}">
            <x14:dataBar minLength="0" maxLength="100" border="1" negativeBarBorderColorSameAsPositive="0">
              <x14:cfvo type="autoMin"/>
              <x14:cfvo type="autoMax"/>
              <x14:borderColor rgb="FF638EC6"/>
              <x14:negativeFillColor rgb="FFFF0000"/>
              <x14:negativeBorderColor rgb="FFFF0000"/>
              <x14:axisColor rgb="FF000000"/>
            </x14:dataBar>
          </x14:cfRule>
          <xm:sqref>AE79</xm:sqref>
        </x14:conditionalFormatting>
        <x14:conditionalFormatting xmlns:xm="http://schemas.microsoft.com/office/excel/2006/main">
          <x14:cfRule type="dataBar" id="{140719C7-750A-46E5-8203-36111199AEFC}">
            <x14:dataBar minLength="0" maxLength="100" border="1" negativeBarBorderColorSameAsPositive="0">
              <x14:cfvo type="autoMin"/>
              <x14:cfvo type="autoMax"/>
              <x14:borderColor rgb="FF638EC6"/>
              <x14:negativeFillColor rgb="FFFF0000"/>
              <x14:negativeBorderColor rgb="FFFF0000"/>
              <x14:axisColor rgb="FF000000"/>
            </x14:dataBar>
          </x14:cfRule>
          <xm:sqref>AE80</xm:sqref>
        </x14:conditionalFormatting>
        <x14:conditionalFormatting xmlns:xm="http://schemas.microsoft.com/office/excel/2006/main">
          <x14:cfRule type="dataBar" id="{0E610955-3FEF-4736-A8D3-60EFCE838CDE}">
            <x14:dataBar minLength="0" maxLength="100" border="1" negativeBarBorderColorSameAsPositive="0">
              <x14:cfvo type="autoMin"/>
              <x14:cfvo type="autoMax"/>
              <x14:borderColor rgb="FF638EC6"/>
              <x14:negativeFillColor rgb="FFFF0000"/>
              <x14:negativeBorderColor rgb="FFFF0000"/>
              <x14:axisColor rgb="FF000000"/>
            </x14:dataBar>
          </x14:cfRule>
          <xm:sqref>AE81</xm:sqref>
        </x14:conditionalFormatting>
        <x14:conditionalFormatting xmlns:xm="http://schemas.microsoft.com/office/excel/2006/main">
          <x14:cfRule type="dataBar" id="{E15899FB-F4BF-4C19-9694-FEEF68135820}">
            <x14:dataBar minLength="0" maxLength="100" border="1" negativeBarBorderColorSameAsPositive="0">
              <x14:cfvo type="autoMin"/>
              <x14:cfvo type="autoMax"/>
              <x14:borderColor rgb="FF638EC6"/>
              <x14:negativeFillColor rgb="FFFF0000"/>
              <x14:negativeBorderColor rgb="FFFF0000"/>
              <x14:axisColor rgb="FF000000"/>
            </x14:dataBar>
          </x14:cfRule>
          <xm:sqref>AE82</xm:sqref>
        </x14:conditionalFormatting>
        <x14:conditionalFormatting xmlns:xm="http://schemas.microsoft.com/office/excel/2006/main">
          <x14:cfRule type="dataBar" id="{795EB93A-BA30-4F70-A43C-66AD48CF8022}">
            <x14:dataBar minLength="0" maxLength="100" border="1" negativeBarBorderColorSameAsPositive="0">
              <x14:cfvo type="autoMin"/>
              <x14:cfvo type="autoMax"/>
              <x14:borderColor rgb="FF638EC6"/>
              <x14:negativeFillColor rgb="FFFF0000"/>
              <x14:negativeBorderColor rgb="FFFF0000"/>
              <x14:axisColor rgb="FF000000"/>
            </x14:dataBar>
          </x14:cfRule>
          <xm:sqref>AE83</xm:sqref>
        </x14:conditionalFormatting>
        <x14:conditionalFormatting xmlns:xm="http://schemas.microsoft.com/office/excel/2006/main">
          <x14:cfRule type="dataBar" id="{2E10101B-1357-44E2-871C-5117CEC63D7C}">
            <x14:dataBar minLength="0" maxLength="100" border="1" negativeBarBorderColorSameAsPositive="0">
              <x14:cfvo type="autoMin"/>
              <x14:cfvo type="autoMax"/>
              <x14:borderColor rgb="FF638EC6"/>
              <x14:negativeFillColor rgb="FFFF0000"/>
              <x14:negativeBorderColor rgb="FFFF0000"/>
              <x14:axisColor rgb="FF000000"/>
            </x14:dataBar>
          </x14:cfRule>
          <xm:sqref>AE84</xm:sqref>
        </x14:conditionalFormatting>
        <x14:conditionalFormatting xmlns:xm="http://schemas.microsoft.com/office/excel/2006/main">
          <x14:cfRule type="dataBar" id="{041DD838-4F0E-44FD-9F89-E1EA03C41E7B}">
            <x14:dataBar minLength="0" maxLength="100" border="1" negativeBarBorderColorSameAsPositive="0">
              <x14:cfvo type="autoMin"/>
              <x14:cfvo type="autoMax"/>
              <x14:borderColor rgb="FF638EC6"/>
              <x14:negativeFillColor rgb="FFFF0000"/>
              <x14:negativeBorderColor rgb="FFFF0000"/>
              <x14:axisColor rgb="FF000000"/>
            </x14:dataBar>
          </x14:cfRule>
          <xm:sqref>AE85</xm:sqref>
        </x14:conditionalFormatting>
        <x14:conditionalFormatting xmlns:xm="http://schemas.microsoft.com/office/excel/2006/main">
          <x14:cfRule type="dataBar" id="{A30D8DB7-FE3D-42B3-B58B-0D1D3062EBF1}">
            <x14:dataBar minLength="0" maxLength="100" border="1" negativeBarBorderColorSameAsPositive="0">
              <x14:cfvo type="autoMin"/>
              <x14:cfvo type="autoMax"/>
              <x14:borderColor rgb="FF638EC6"/>
              <x14:negativeFillColor rgb="FFFF0000"/>
              <x14:negativeBorderColor rgb="FFFF0000"/>
              <x14:axisColor rgb="FF000000"/>
            </x14:dataBar>
          </x14:cfRule>
          <xm:sqref>AE86</xm:sqref>
        </x14:conditionalFormatting>
        <x14:conditionalFormatting xmlns:xm="http://schemas.microsoft.com/office/excel/2006/main">
          <x14:cfRule type="dataBar" id="{F4A52B7A-4CAD-47BF-B3E6-C7FC9A980301}">
            <x14:dataBar minLength="0" maxLength="100" border="1" negativeBarBorderColorSameAsPositive="0">
              <x14:cfvo type="autoMin"/>
              <x14:cfvo type="autoMax"/>
              <x14:borderColor rgb="FF638EC6"/>
              <x14:negativeFillColor rgb="FFFF0000"/>
              <x14:negativeBorderColor rgb="FFFF0000"/>
              <x14:axisColor rgb="FF000000"/>
            </x14:dataBar>
          </x14:cfRule>
          <xm:sqref>AE87:AE88</xm:sqref>
        </x14:conditionalFormatting>
        <x14:conditionalFormatting xmlns:xm="http://schemas.microsoft.com/office/excel/2006/main">
          <x14:cfRule type="dataBar" id="{8DD15505-F7F8-4CAF-9A6D-ADCF9108CA1A}">
            <x14:dataBar minLength="0" maxLength="100" border="1" negativeBarBorderColorSameAsPositive="0">
              <x14:cfvo type="autoMin"/>
              <x14:cfvo type="autoMax"/>
              <x14:borderColor rgb="FF638EC6"/>
              <x14:negativeFillColor rgb="FFFF0000"/>
              <x14:negativeBorderColor rgb="FFFF0000"/>
              <x14:axisColor rgb="FF000000"/>
            </x14:dataBar>
          </x14:cfRule>
          <xm:sqref>AE89</xm:sqref>
        </x14:conditionalFormatting>
        <x14:conditionalFormatting xmlns:xm="http://schemas.microsoft.com/office/excel/2006/main">
          <x14:cfRule type="dataBar" id="{4748DFBF-A96F-4F9C-9072-D721BFFBE111}">
            <x14:dataBar minLength="0" maxLength="100" border="1" negativeBarBorderColorSameAsPositive="0">
              <x14:cfvo type="autoMin"/>
              <x14:cfvo type="autoMax"/>
              <x14:borderColor rgb="FF638EC6"/>
              <x14:negativeFillColor rgb="FFFF0000"/>
              <x14:negativeBorderColor rgb="FFFF0000"/>
              <x14:axisColor rgb="FF000000"/>
            </x14:dataBar>
          </x14:cfRule>
          <xm:sqref>AE90:AE91</xm:sqref>
        </x14:conditionalFormatting>
        <x14:conditionalFormatting xmlns:xm="http://schemas.microsoft.com/office/excel/2006/main">
          <x14:cfRule type="dataBar" id="{D05A7D49-6CE3-489B-B656-333364A45240}">
            <x14:dataBar minLength="0" maxLength="100" border="1" negativeBarBorderColorSameAsPositive="0">
              <x14:cfvo type="autoMin"/>
              <x14:cfvo type="autoMax"/>
              <x14:borderColor rgb="FF638EC6"/>
              <x14:negativeFillColor rgb="FFFF0000"/>
              <x14:negativeBorderColor rgb="FFFF0000"/>
              <x14:axisColor rgb="FF000000"/>
            </x14:dataBar>
          </x14:cfRule>
          <xm:sqref>AE92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33"/>
  <sheetViews>
    <sheetView zoomScale="130" zoomScaleNormal="130" workbookViewId="0">
      <selection activeCell="AG124" sqref="AG124"/>
    </sheetView>
  </sheetViews>
  <sheetFormatPr defaultColWidth="9.125" defaultRowHeight="13.5"/>
  <cols>
    <col min="7" max="7" width="28.875" customWidth="1"/>
    <col min="8" max="8" width="21.125" customWidth="1"/>
    <col min="12" max="13" width="14.25" customWidth="1"/>
  </cols>
  <sheetData>
    <row r="1" spans="1:30" ht="14.25" customHeight="1">
      <c r="A1" s="375" t="s">
        <v>609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row>
    <row r="2" spans="1:30" ht="14.25" customHeight="1">
      <c r="A2" s="376" t="s">
        <v>610</v>
      </c>
      <c r="B2" s="376"/>
      <c r="C2" s="376"/>
      <c r="D2" s="376"/>
      <c r="E2" s="1"/>
      <c r="F2" s="1"/>
      <c r="G2" s="1"/>
      <c r="H2" s="377" t="s">
        <v>611</v>
      </c>
      <c r="I2" s="377"/>
      <c r="J2" s="10"/>
      <c r="K2" s="11"/>
      <c r="L2" s="11"/>
      <c r="M2" s="12"/>
      <c r="N2" s="10"/>
      <c r="O2" s="1"/>
      <c r="P2" s="1"/>
      <c r="Q2" s="12"/>
      <c r="R2" s="378" t="s">
        <v>612</v>
      </c>
      <c r="S2" s="378"/>
      <c r="T2" s="12"/>
      <c r="U2" s="12"/>
      <c r="V2" s="22"/>
      <c r="W2" s="12"/>
      <c r="X2" s="12"/>
      <c r="Y2" s="12"/>
      <c r="Z2" s="376" t="s">
        <v>613</v>
      </c>
      <c r="AA2" s="376"/>
      <c r="AB2" s="376"/>
      <c r="AC2" s="376"/>
      <c r="AD2" s="376"/>
    </row>
    <row r="3" spans="1:30" ht="81" customHeight="1">
      <c r="A3" s="374" t="s">
        <v>614</v>
      </c>
      <c r="B3" s="372" t="s">
        <v>19</v>
      </c>
      <c r="C3" s="372" t="s">
        <v>615</v>
      </c>
      <c r="D3" s="372" t="s">
        <v>616</v>
      </c>
      <c r="E3" s="372" t="s">
        <v>617</v>
      </c>
      <c r="F3" s="372" t="s">
        <v>618</v>
      </c>
      <c r="G3" s="372" t="s">
        <v>619</v>
      </c>
      <c r="H3" s="373" t="s">
        <v>620</v>
      </c>
      <c r="I3" s="373"/>
      <c r="J3" s="373"/>
      <c r="K3" s="373"/>
      <c r="L3" s="373"/>
      <c r="M3" s="373"/>
      <c r="N3" s="373"/>
      <c r="O3" s="373"/>
      <c r="P3" s="374" t="s">
        <v>621</v>
      </c>
      <c r="Q3" s="374"/>
      <c r="R3" s="374"/>
      <c r="S3" s="23" t="s">
        <v>622</v>
      </c>
      <c r="T3" s="374" t="s">
        <v>623</v>
      </c>
      <c r="U3" s="374"/>
      <c r="V3" s="374"/>
      <c r="W3" s="374"/>
      <c r="X3" s="374"/>
      <c r="Y3" s="374"/>
      <c r="Z3" s="374" t="s">
        <v>624</v>
      </c>
      <c r="AA3" s="374"/>
      <c r="AB3" s="374"/>
      <c r="AC3" s="374"/>
      <c r="AD3" s="372" t="s">
        <v>625</v>
      </c>
    </row>
    <row r="4" spans="1:30" ht="27">
      <c r="A4" s="374"/>
      <c r="B4" s="372"/>
      <c r="C4" s="372"/>
      <c r="D4" s="372"/>
      <c r="E4" s="372"/>
      <c r="F4" s="372"/>
      <c r="G4" s="372"/>
      <c r="H4" s="3" t="s">
        <v>626</v>
      </c>
      <c r="I4" s="13" t="s">
        <v>627</v>
      </c>
      <c r="J4" s="13" t="s">
        <v>628</v>
      </c>
      <c r="K4" s="3" t="s">
        <v>23</v>
      </c>
      <c r="L4" s="13" t="s">
        <v>28</v>
      </c>
      <c r="M4" s="14" t="s">
        <v>629</v>
      </c>
      <c r="N4" s="13" t="s">
        <v>630</v>
      </c>
      <c r="O4" s="2" t="s">
        <v>631</v>
      </c>
      <c r="P4" s="2" t="s">
        <v>632</v>
      </c>
      <c r="Q4" s="2" t="s">
        <v>107</v>
      </c>
      <c r="R4" s="14" t="s">
        <v>633</v>
      </c>
      <c r="S4" s="14" t="s">
        <v>634</v>
      </c>
      <c r="T4" s="14" t="s">
        <v>635</v>
      </c>
      <c r="U4" s="14" t="s">
        <v>636</v>
      </c>
      <c r="V4" s="24" t="s">
        <v>110</v>
      </c>
      <c r="W4" s="14" t="s">
        <v>637</v>
      </c>
      <c r="X4" s="14" t="s">
        <v>638</v>
      </c>
      <c r="Y4" s="14" t="s">
        <v>639</v>
      </c>
      <c r="Z4" s="2" t="s">
        <v>640</v>
      </c>
      <c r="AA4" s="2" t="s">
        <v>641</v>
      </c>
      <c r="AB4" s="2" t="s">
        <v>642</v>
      </c>
      <c r="AC4" s="14" t="s">
        <v>643</v>
      </c>
      <c r="AD4" s="372"/>
    </row>
    <row r="5" spans="1:30" ht="30" customHeight="1">
      <c r="A5" s="4">
        <v>1</v>
      </c>
      <c r="B5" s="5" t="s">
        <v>644</v>
      </c>
      <c r="C5" s="4" t="s">
        <v>359</v>
      </c>
      <c r="D5" s="4" t="s">
        <v>645</v>
      </c>
      <c r="E5" s="4" t="s">
        <v>646</v>
      </c>
      <c r="F5" s="4" t="s">
        <v>647</v>
      </c>
      <c r="G5" s="6" t="s">
        <v>648</v>
      </c>
      <c r="H5" s="4" t="s">
        <v>649</v>
      </c>
      <c r="I5" s="4" t="s">
        <v>650</v>
      </c>
      <c r="J5" s="4">
        <v>1</v>
      </c>
      <c r="K5" s="4" t="s">
        <v>651</v>
      </c>
      <c r="L5" s="15">
        <v>45064</v>
      </c>
      <c r="M5" s="16">
        <v>45194</v>
      </c>
      <c r="N5" s="4" t="s">
        <v>652</v>
      </c>
      <c r="O5" s="4" t="s">
        <v>653</v>
      </c>
      <c r="P5" s="16">
        <v>44754</v>
      </c>
      <c r="Q5" s="16">
        <v>44757</v>
      </c>
      <c r="R5" s="16">
        <v>44763</v>
      </c>
      <c r="S5" s="16">
        <v>44761</v>
      </c>
      <c r="T5" s="25">
        <v>5.24</v>
      </c>
      <c r="U5" s="4" t="s">
        <v>147</v>
      </c>
      <c r="V5" s="6">
        <v>0.9</v>
      </c>
      <c r="W5" s="4" t="s">
        <v>654</v>
      </c>
      <c r="X5" s="4" t="s">
        <v>655</v>
      </c>
      <c r="Y5" s="4" t="s">
        <v>656</v>
      </c>
      <c r="Z5" s="4"/>
      <c r="AA5" s="4"/>
      <c r="AB5" s="4"/>
      <c r="AC5" s="4"/>
      <c r="AD5" s="4"/>
    </row>
    <row r="6" spans="1:30" ht="30" customHeight="1">
      <c r="A6" s="7">
        <v>2</v>
      </c>
      <c r="B6" s="7" t="s">
        <v>657</v>
      </c>
      <c r="C6" s="7" t="s">
        <v>658</v>
      </c>
      <c r="D6" s="7" t="s">
        <v>659</v>
      </c>
      <c r="E6" s="7">
        <v>1</v>
      </c>
      <c r="F6" s="7" t="s">
        <v>647</v>
      </c>
      <c r="G6" s="8" t="s">
        <v>660</v>
      </c>
      <c r="H6" s="7" t="s">
        <v>661</v>
      </c>
      <c r="I6" s="7" t="s">
        <v>662</v>
      </c>
      <c r="J6" s="7">
        <v>26</v>
      </c>
      <c r="K6" s="7" t="s">
        <v>651</v>
      </c>
      <c r="L6" s="17">
        <v>45131</v>
      </c>
      <c r="M6" s="17">
        <v>45458</v>
      </c>
      <c r="N6" s="7" t="s">
        <v>663</v>
      </c>
      <c r="O6" s="7" t="s">
        <v>664</v>
      </c>
      <c r="P6" s="17" t="s">
        <v>665</v>
      </c>
      <c r="Q6" s="17">
        <v>45252</v>
      </c>
      <c r="R6" s="17" t="s">
        <v>666</v>
      </c>
      <c r="S6" s="17">
        <v>45145</v>
      </c>
      <c r="T6" s="7" t="s">
        <v>667</v>
      </c>
      <c r="U6" s="7" t="s">
        <v>147</v>
      </c>
      <c r="V6" s="7" t="s">
        <v>147</v>
      </c>
      <c r="W6" s="8" t="s">
        <v>668</v>
      </c>
      <c r="X6" s="8" t="s">
        <v>655</v>
      </c>
      <c r="Y6" s="7" t="s">
        <v>669</v>
      </c>
      <c r="Z6" s="7"/>
      <c r="AA6" s="7"/>
      <c r="AB6" s="7"/>
      <c r="AC6" s="7"/>
      <c r="AD6" s="7"/>
    </row>
    <row r="7" spans="1:30" ht="30" customHeight="1">
      <c r="A7" s="4">
        <v>3</v>
      </c>
      <c r="B7" s="4" t="s">
        <v>670</v>
      </c>
      <c r="C7" s="4" t="s">
        <v>234</v>
      </c>
      <c r="D7" s="4" t="s">
        <v>671</v>
      </c>
      <c r="E7" s="4"/>
      <c r="F7" s="4" t="s">
        <v>647</v>
      </c>
      <c r="G7" s="6" t="s">
        <v>672</v>
      </c>
      <c r="H7" s="4" t="s">
        <v>673</v>
      </c>
      <c r="I7" s="4" t="s">
        <v>674</v>
      </c>
      <c r="J7" s="4">
        <v>1</v>
      </c>
      <c r="K7" s="4" t="s">
        <v>651</v>
      </c>
      <c r="L7" s="16">
        <v>45161</v>
      </c>
      <c r="M7" s="18">
        <v>45626</v>
      </c>
      <c r="N7" s="4" t="s">
        <v>675</v>
      </c>
      <c r="O7" s="4" t="s">
        <v>676</v>
      </c>
      <c r="P7" s="16">
        <v>45145</v>
      </c>
      <c r="Q7" s="16">
        <v>45146</v>
      </c>
      <c r="R7" s="16">
        <v>45155</v>
      </c>
      <c r="S7" s="16">
        <v>45153</v>
      </c>
      <c r="T7" s="4" t="s">
        <v>677</v>
      </c>
      <c r="U7" s="4" t="s">
        <v>147</v>
      </c>
      <c r="V7" s="6">
        <v>0.5</v>
      </c>
      <c r="W7" s="6" t="s">
        <v>678</v>
      </c>
      <c r="X7" s="6" t="s">
        <v>678</v>
      </c>
      <c r="Y7" s="4" t="s">
        <v>679</v>
      </c>
      <c r="Z7" s="4"/>
      <c r="AA7" s="4"/>
      <c r="AB7" s="4"/>
      <c r="AC7" s="4"/>
      <c r="AD7" s="4"/>
    </row>
    <row r="8" spans="1:30" ht="30" customHeight="1">
      <c r="A8" s="7">
        <v>4</v>
      </c>
      <c r="B8" s="7" t="s">
        <v>680</v>
      </c>
      <c r="C8" s="7" t="s">
        <v>337</v>
      </c>
      <c r="D8" s="7" t="s">
        <v>681</v>
      </c>
      <c r="E8" s="7">
        <v>1</v>
      </c>
      <c r="F8" s="7" t="s">
        <v>647</v>
      </c>
      <c r="G8" s="8" t="s">
        <v>682</v>
      </c>
      <c r="H8" s="7" t="s">
        <v>683</v>
      </c>
      <c r="I8" s="7" t="s">
        <v>684</v>
      </c>
      <c r="J8" s="7">
        <v>1</v>
      </c>
      <c r="K8" s="7" t="s">
        <v>651</v>
      </c>
      <c r="L8" s="17">
        <v>45362</v>
      </c>
      <c r="M8" s="17">
        <v>45473</v>
      </c>
      <c r="N8" s="7" t="s">
        <v>685</v>
      </c>
      <c r="O8" s="19" t="s">
        <v>653</v>
      </c>
      <c r="P8" s="17">
        <v>45370</v>
      </c>
      <c r="Q8" s="17">
        <v>45372</v>
      </c>
      <c r="R8" s="17" t="s">
        <v>666</v>
      </c>
      <c r="S8" s="17">
        <v>45377</v>
      </c>
      <c r="T8" s="7" t="s">
        <v>686</v>
      </c>
      <c r="U8" s="7" t="s">
        <v>147</v>
      </c>
      <c r="V8" s="8">
        <v>0.8</v>
      </c>
      <c r="W8" s="7" t="s">
        <v>687</v>
      </c>
      <c r="X8" s="26" t="s">
        <v>687</v>
      </c>
      <c r="Y8" s="7"/>
      <c r="Z8" s="7"/>
      <c r="AA8" s="7"/>
      <c r="AB8" s="7"/>
      <c r="AC8" s="7"/>
      <c r="AD8" s="7"/>
    </row>
    <row r="9" spans="1:30" ht="30" customHeight="1">
      <c r="A9" s="4">
        <v>5</v>
      </c>
      <c r="B9" s="4" t="s">
        <v>688</v>
      </c>
      <c r="C9" s="4" t="s">
        <v>304</v>
      </c>
      <c r="D9" s="4" t="s">
        <v>689</v>
      </c>
      <c r="E9" s="4"/>
      <c r="F9" s="4" t="s">
        <v>647</v>
      </c>
      <c r="G9" s="6" t="s">
        <v>690</v>
      </c>
      <c r="H9" s="4" t="s">
        <v>227</v>
      </c>
      <c r="I9" s="4" t="s">
        <v>691</v>
      </c>
      <c r="J9" s="4">
        <v>1</v>
      </c>
      <c r="K9" s="4" t="s">
        <v>651</v>
      </c>
      <c r="L9" s="16">
        <v>45373</v>
      </c>
      <c r="M9" s="16" t="s">
        <v>692</v>
      </c>
      <c r="N9" s="4" t="s">
        <v>685</v>
      </c>
      <c r="O9" s="20" t="s">
        <v>653</v>
      </c>
      <c r="P9" s="16">
        <v>45372</v>
      </c>
      <c r="Q9" s="16">
        <v>45373</v>
      </c>
      <c r="R9" s="16" t="s">
        <v>666</v>
      </c>
      <c r="S9" s="16">
        <v>45376</v>
      </c>
      <c r="T9" s="4" t="s">
        <v>686</v>
      </c>
      <c r="U9" s="4" t="s">
        <v>147</v>
      </c>
      <c r="V9" s="6">
        <v>0.9</v>
      </c>
      <c r="W9" s="4" t="s">
        <v>655</v>
      </c>
      <c r="X9" s="27" t="s">
        <v>687</v>
      </c>
      <c r="Y9" s="4"/>
      <c r="Z9" s="4"/>
      <c r="AA9" s="4"/>
      <c r="AB9" s="4"/>
      <c r="AC9" s="4"/>
      <c r="AD9" s="4"/>
    </row>
    <row r="10" spans="1:30" ht="30" customHeight="1">
      <c r="A10" s="4">
        <v>6</v>
      </c>
      <c r="B10" s="4" t="s">
        <v>693</v>
      </c>
      <c r="C10" s="4" t="s">
        <v>359</v>
      </c>
      <c r="D10" s="4" t="s">
        <v>518</v>
      </c>
      <c r="E10" s="4"/>
      <c r="F10" s="4" t="s">
        <v>647</v>
      </c>
      <c r="G10" s="6" t="s">
        <v>694</v>
      </c>
      <c r="H10" s="4" t="s">
        <v>695</v>
      </c>
      <c r="I10" s="4" t="s">
        <v>696</v>
      </c>
      <c r="J10" s="4">
        <v>2</v>
      </c>
      <c r="K10" s="4" t="s">
        <v>697</v>
      </c>
      <c r="L10" s="16" t="s">
        <v>646</v>
      </c>
      <c r="M10" s="16">
        <v>45534</v>
      </c>
      <c r="N10" s="4" t="s">
        <v>685</v>
      </c>
      <c r="O10" s="4" t="s">
        <v>698</v>
      </c>
      <c r="P10" s="16">
        <v>45343</v>
      </c>
      <c r="Q10" s="16">
        <v>45372</v>
      </c>
      <c r="R10" s="16" t="s">
        <v>666</v>
      </c>
      <c r="S10" s="16">
        <v>45376</v>
      </c>
      <c r="T10" s="4" t="s">
        <v>686</v>
      </c>
      <c r="U10" s="4" t="s">
        <v>147</v>
      </c>
      <c r="V10" s="6"/>
      <c r="W10" s="4" t="s">
        <v>699</v>
      </c>
      <c r="X10" s="4" t="s">
        <v>699</v>
      </c>
      <c r="Y10" s="4" t="s">
        <v>700</v>
      </c>
      <c r="Z10" s="4"/>
      <c r="AA10" s="4"/>
      <c r="AB10" s="4"/>
      <c r="AC10" s="4"/>
      <c r="AD10" s="4"/>
    </row>
    <row r="11" spans="1:30" ht="30" customHeight="1">
      <c r="A11" s="4">
        <v>7</v>
      </c>
      <c r="B11" s="4" t="s">
        <v>701</v>
      </c>
      <c r="C11" s="4" t="s">
        <v>348</v>
      </c>
      <c r="D11" s="4" t="s">
        <v>702</v>
      </c>
      <c r="E11" s="4"/>
      <c r="F11" s="4" t="s">
        <v>647</v>
      </c>
      <c r="G11" s="6" t="s">
        <v>703</v>
      </c>
      <c r="H11" s="4" t="s">
        <v>704</v>
      </c>
      <c r="I11" s="4" t="s">
        <v>705</v>
      </c>
      <c r="J11" s="4">
        <v>1</v>
      </c>
      <c r="K11" s="4" t="s">
        <v>651</v>
      </c>
      <c r="L11" s="16" t="s">
        <v>706</v>
      </c>
      <c r="M11" s="16">
        <v>45509</v>
      </c>
      <c r="N11" s="4" t="s">
        <v>707</v>
      </c>
      <c r="O11" s="20" t="s">
        <v>653</v>
      </c>
      <c r="P11" s="16">
        <v>45388</v>
      </c>
      <c r="Q11" s="16">
        <v>45385</v>
      </c>
      <c r="R11" s="16" t="s">
        <v>666</v>
      </c>
      <c r="S11" s="16">
        <v>45393</v>
      </c>
      <c r="T11" s="25" t="s">
        <v>708</v>
      </c>
      <c r="U11" s="4" t="s">
        <v>147</v>
      </c>
      <c r="V11" s="6">
        <v>0.3</v>
      </c>
      <c r="W11" s="4" t="s">
        <v>709</v>
      </c>
      <c r="X11" s="4" t="s">
        <v>709</v>
      </c>
      <c r="Y11" s="4"/>
      <c r="Z11" s="4"/>
      <c r="AA11" s="4"/>
      <c r="AB11" s="4"/>
      <c r="AC11" s="4"/>
      <c r="AD11" s="4"/>
    </row>
    <row r="12" spans="1:30" ht="30" customHeight="1">
      <c r="A12" s="4">
        <v>8</v>
      </c>
      <c r="B12" s="4" t="s">
        <v>710</v>
      </c>
      <c r="C12" s="4" t="s">
        <v>337</v>
      </c>
      <c r="D12" s="4" t="s">
        <v>711</v>
      </c>
      <c r="E12" s="4"/>
      <c r="F12" s="4" t="s">
        <v>647</v>
      </c>
      <c r="G12" s="6" t="s">
        <v>712</v>
      </c>
      <c r="H12" s="4" t="s">
        <v>713</v>
      </c>
      <c r="I12" s="4" t="s">
        <v>714</v>
      </c>
      <c r="J12" s="4">
        <v>10</v>
      </c>
      <c r="K12" s="4" t="s">
        <v>651</v>
      </c>
      <c r="L12" s="16">
        <v>45397</v>
      </c>
      <c r="M12" s="16">
        <v>45488</v>
      </c>
      <c r="N12" s="4" t="s">
        <v>715</v>
      </c>
      <c r="O12" s="20">
        <v>0.1</v>
      </c>
      <c r="P12" s="16">
        <v>45398</v>
      </c>
      <c r="Q12" s="16">
        <v>45398</v>
      </c>
      <c r="R12" s="16" t="s">
        <v>666</v>
      </c>
      <c r="S12" s="16">
        <v>45400</v>
      </c>
      <c r="T12" s="4" t="s">
        <v>716</v>
      </c>
      <c r="U12" s="4" t="s">
        <v>147</v>
      </c>
      <c r="V12" s="6">
        <v>0.4</v>
      </c>
      <c r="W12" s="4" t="s">
        <v>717</v>
      </c>
      <c r="X12" s="4" t="s">
        <v>717</v>
      </c>
      <c r="Y12" s="4"/>
      <c r="Z12" s="4"/>
      <c r="AA12" s="4"/>
      <c r="AB12" s="4"/>
      <c r="AC12" s="4"/>
      <c r="AD12" s="4"/>
    </row>
    <row r="13" spans="1:30" ht="30" customHeight="1">
      <c r="A13" s="4">
        <v>9</v>
      </c>
      <c r="B13" s="4" t="s">
        <v>718</v>
      </c>
      <c r="C13" s="4" t="s">
        <v>234</v>
      </c>
      <c r="D13" s="4" t="s">
        <v>719</v>
      </c>
      <c r="E13" s="4"/>
      <c r="F13" s="4" t="s">
        <v>647</v>
      </c>
      <c r="G13" s="6" t="s">
        <v>703</v>
      </c>
      <c r="H13" s="4" t="s">
        <v>683</v>
      </c>
      <c r="I13" s="4" t="s">
        <v>720</v>
      </c>
      <c r="J13" s="4">
        <v>1</v>
      </c>
      <c r="K13" s="4" t="s">
        <v>651</v>
      </c>
      <c r="L13" s="16">
        <v>45393</v>
      </c>
      <c r="M13" s="16">
        <v>45503</v>
      </c>
      <c r="N13" s="4" t="s">
        <v>721</v>
      </c>
      <c r="O13" s="20" t="s">
        <v>653</v>
      </c>
      <c r="P13" s="16">
        <v>45398</v>
      </c>
      <c r="Q13" s="16">
        <v>45394</v>
      </c>
      <c r="R13" s="16" t="s">
        <v>666</v>
      </c>
      <c r="S13" s="16">
        <v>45400</v>
      </c>
      <c r="T13" s="4" t="s">
        <v>716</v>
      </c>
      <c r="U13" s="4" t="s">
        <v>147</v>
      </c>
      <c r="V13" s="6">
        <v>0.3</v>
      </c>
      <c r="W13" s="6" t="s">
        <v>722</v>
      </c>
      <c r="X13" s="4" t="s">
        <v>709</v>
      </c>
      <c r="Y13" s="4"/>
      <c r="Z13" s="4"/>
      <c r="AA13" s="4"/>
      <c r="AB13" s="4"/>
      <c r="AC13" s="4"/>
      <c r="AD13" s="4"/>
    </row>
    <row r="14" spans="1:30" ht="30" customHeight="1">
      <c r="A14" s="4">
        <v>10</v>
      </c>
      <c r="B14" s="4" t="s">
        <v>723</v>
      </c>
      <c r="C14" s="4" t="s">
        <v>234</v>
      </c>
      <c r="D14" s="4" t="s">
        <v>724</v>
      </c>
      <c r="E14" s="4"/>
      <c r="F14" s="4" t="s">
        <v>647</v>
      </c>
      <c r="G14" s="6" t="s">
        <v>725</v>
      </c>
      <c r="H14" s="4" t="s">
        <v>726</v>
      </c>
      <c r="I14" s="4" t="s">
        <v>727</v>
      </c>
      <c r="J14" s="4">
        <v>1</v>
      </c>
      <c r="K14" s="4" t="s">
        <v>651</v>
      </c>
      <c r="L14" s="16">
        <v>45393</v>
      </c>
      <c r="M14" s="16">
        <v>45483</v>
      </c>
      <c r="N14" s="4" t="s">
        <v>493</v>
      </c>
      <c r="O14" s="4" t="s">
        <v>698</v>
      </c>
      <c r="P14" s="16">
        <v>45397</v>
      </c>
      <c r="Q14" s="16">
        <v>45393</v>
      </c>
      <c r="R14" s="16" t="s">
        <v>666</v>
      </c>
      <c r="S14" s="16">
        <v>45400</v>
      </c>
      <c r="T14" s="4" t="s">
        <v>716</v>
      </c>
      <c r="U14" s="4" t="s">
        <v>147</v>
      </c>
      <c r="V14" s="4" t="s">
        <v>147</v>
      </c>
      <c r="W14" s="4" t="s">
        <v>147</v>
      </c>
      <c r="X14" s="4" t="s">
        <v>728</v>
      </c>
      <c r="Y14" s="4" t="s">
        <v>729</v>
      </c>
      <c r="Z14" s="4"/>
      <c r="AA14" s="4"/>
      <c r="AB14" s="4"/>
      <c r="AC14" s="4"/>
      <c r="AD14" s="4"/>
    </row>
    <row r="15" spans="1:30" ht="30" customHeight="1">
      <c r="A15" s="4">
        <v>11</v>
      </c>
      <c r="B15" s="4" t="s">
        <v>730</v>
      </c>
      <c r="C15" s="4" t="s">
        <v>86</v>
      </c>
      <c r="D15" s="4" t="s">
        <v>731</v>
      </c>
      <c r="E15" s="4"/>
      <c r="F15" s="4" t="s">
        <v>647</v>
      </c>
      <c r="G15" s="6" t="s">
        <v>732</v>
      </c>
      <c r="H15" s="4" t="s">
        <v>733</v>
      </c>
      <c r="I15" s="4" t="s">
        <v>734</v>
      </c>
      <c r="J15" s="4">
        <v>4</v>
      </c>
      <c r="K15" s="4" t="s">
        <v>651</v>
      </c>
      <c r="L15" s="16">
        <v>45393</v>
      </c>
      <c r="M15" s="16">
        <v>45504</v>
      </c>
      <c r="N15" s="4" t="s">
        <v>735</v>
      </c>
      <c r="O15" s="4" t="s">
        <v>698</v>
      </c>
      <c r="P15" s="16">
        <v>45398</v>
      </c>
      <c r="Q15" s="16">
        <v>45398</v>
      </c>
      <c r="R15" s="17" t="s">
        <v>666</v>
      </c>
      <c r="S15" s="16">
        <v>45400</v>
      </c>
      <c r="T15" s="4" t="s">
        <v>716</v>
      </c>
      <c r="U15" s="4" t="s">
        <v>147</v>
      </c>
      <c r="V15" s="6">
        <v>0.8</v>
      </c>
      <c r="W15" s="4" t="s">
        <v>687</v>
      </c>
      <c r="X15" s="16" t="s">
        <v>736</v>
      </c>
      <c r="Y15" s="4"/>
      <c r="Z15" s="4"/>
      <c r="AA15" s="4"/>
      <c r="AB15" s="4"/>
      <c r="AC15" s="4"/>
      <c r="AD15" s="4"/>
    </row>
    <row r="16" spans="1:30" ht="30" customHeight="1">
      <c r="A16" s="4">
        <v>12</v>
      </c>
      <c r="B16" s="4" t="s">
        <v>737</v>
      </c>
      <c r="C16" s="4" t="s">
        <v>86</v>
      </c>
      <c r="D16" s="4" t="s">
        <v>731</v>
      </c>
      <c r="E16" s="4"/>
      <c r="F16" s="4" t="s">
        <v>647</v>
      </c>
      <c r="G16" s="6" t="s">
        <v>738</v>
      </c>
      <c r="H16" s="4" t="s">
        <v>739</v>
      </c>
      <c r="I16" s="4" t="s">
        <v>740</v>
      </c>
      <c r="J16" s="4">
        <v>1</v>
      </c>
      <c r="K16" s="4" t="s">
        <v>697</v>
      </c>
      <c r="L16" s="16">
        <v>45393</v>
      </c>
      <c r="M16" s="16">
        <v>45504</v>
      </c>
      <c r="N16" s="4" t="s">
        <v>735</v>
      </c>
      <c r="O16" s="4" t="s">
        <v>698</v>
      </c>
      <c r="P16" s="16">
        <v>45390</v>
      </c>
      <c r="Q16" s="16">
        <v>45392</v>
      </c>
      <c r="R16" s="16" t="s">
        <v>666</v>
      </c>
      <c r="S16" s="16">
        <v>45393</v>
      </c>
      <c r="T16" s="4" t="s">
        <v>708</v>
      </c>
      <c r="U16" s="4" t="s">
        <v>147</v>
      </c>
      <c r="V16" s="6">
        <v>0.4</v>
      </c>
      <c r="W16" s="4" t="s">
        <v>709</v>
      </c>
      <c r="X16" s="6"/>
      <c r="Y16" s="4"/>
      <c r="Z16" s="4"/>
      <c r="AA16" s="4"/>
      <c r="AB16" s="4"/>
      <c r="AC16" s="4"/>
      <c r="AD16" s="4"/>
    </row>
    <row r="17" spans="1:30" ht="30" customHeight="1">
      <c r="A17" s="4">
        <v>13</v>
      </c>
      <c r="B17" s="7" t="s">
        <v>741</v>
      </c>
      <c r="C17" s="7" t="s">
        <v>348</v>
      </c>
      <c r="D17" s="7" t="s">
        <v>742</v>
      </c>
      <c r="E17" s="7">
        <v>1</v>
      </c>
      <c r="F17" s="7" t="s">
        <v>647</v>
      </c>
      <c r="G17" s="9" t="s">
        <v>743</v>
      </c>
      <c r="H17" s="7" t="s">
        <v>744</v>
      </c>
      <c r="I17" s="7" t="s">
        <v>745</v>
      </c>
      <c r="J17" s="7">
        <v>1</v>
      </c>
      <c r="K17" s="7" t="s">
        <v>697</v>
      </c>
      <c r="L17" s="17">
        <v>45418</v>
      </c>
      <c r="M17" s="17">
        <v>45514</v>
      </c>
      <c r="N17" s="7" t="s">
        <v>685</v>
      </c>
      <c r="O17" s="7" t="s">
        <v>653</v>
      </c>
      <c r="P17" s="17">
        <v>45419</v>
      </c>
      <c r="Q17" s="17">
        <v>45418</v>
      </c>
      <c r="R17" s="17" t="s">
        <v>666</v>
      </c>
      <c r="S17" s="17">
        <v>45420</v>
      </c>
      <c r="T17" s="28" t="s">
        <v>746</v>
      </c>
      <c r="U17" s="7" t="s">
        <v>147</v>
      </c>
      <c r="V17" s="19">
        <v>0.2</v>
      </c>
      <c r="W17" s="7" t="s">
        <v>709</v>
      </c>
      <c r="X17" s="8" t="s">
        <v>709</v>
      </c>
      <c r="Y17" s="7" t="s">
        <v>747</v>
      </c>
      <c r="Z17" s="7"/>
      <c r="AA17" s="7"/>
      <c r="AB17" s="7"/>
      <c r="AC17" s="7"/>
      <c r="AD17" s="7"/>
    </row>
    <row r="18" spans="1:30" ht="30" customHeight="1">
      <c r="A18" s="4">
        <v>14</v>
      </c>
      <c r="B18" s="4" t="s">
        <v>748</v>
      </c>
      <c r="C18" s="4" t="s">
        <v>283</v>
      </c>
      <c r="D18" s="4" t="s">
        <v>749</v>
      </c>
      <c r="E18" s="4"/>
      <c r="F18" s="4" t="s">
        <v>647</v>
      </c>
      <c r="G18" s="6" t="s">
        <v>750</v>
      </c>
      <c r="H18" s="4" t="s">
        <v>751</v>
      </c>
      <c r="I18" s="4" t="s">
        <v>752</v>
      </c>
      <c r="J18" s="4">
        <v>1</v>
      </c>
      <c r="K18" s="4" t="s">
        <v>651</v>
      </c>
      <c r="L18" s="16">
        <v>45426</v>
      </c>
      <c r="M18" s="16">
        <v>45524</v>
      </c>
      <c r="N18" s="4" t="s">
        <v>753</v>
      </c>
      <c r="O18" s="4" t="s">
        <v>698</v>
      </c>
      <c r="P18" s="16">
        <v>45419</v>
      </c>
      <c r="Q18" s="16">
        <v>45421</v>
      </c>
      <c r="R18" s="16" t="s">
        <v>666</v>
      </c>
      <c r="S18" s="16">
        <v>45422</v>
      </c>
      <c r="T18" s="4" t="s">
        <v>754</v>
      </c>
      <c r="U18" s="4" t="s">
        <v>147</v>
      </c>
      <c r="V18" s="6">
        <v>0.1</v>
      </c>
      <c r="W18" s="6" t="s">
        <v>755</v>
      </c>
      <c r="X18" s="6" t="s">
        <v>755</v>
      </c>
      <c r="Y18" s="4"/>
      <c r="Z18" s="4"/>
      <c r="AA18" s="4"/>
      <c r="AB18" s="4"/>
      <c r="AC18" s="4"/>
      <c r="AD18" s="4"/>
    </row>
    <row r="19" spans="1:30" ht="30" customHeight="1">
      <c r="A19" s="4">
        <v>15</v>
      </c>
      <c r="B19" s="7" t="s">
        <v>756</v>
      </c>
      <c r="C19" s="7" t="s">
        <v>234</v>
      </c>
      <c r="D19" s="7" t="s">
        <v>757</v>
      </c>
      <c r="E19" s="7">
        <v>1</v>
      </c>
      <c r="F19" s="7" t="s">
        <v>647</v>
      </c>
      <c r="G19" s="8" t="s">
        <v>758</v>
      </c>
      <c r="H19" s="7" t="s">
        <v>759</v>
      </c>
      <c r="I19" s="7" t="s">
        <v>760</v>
      </c>
      <c r="J19" s="7">
        <v>1</v>
      </c>
      <c r="K19" s="7" t="s">
        <v>651</v>
      </c>
      <c r="L19" s="17">
        <v>45429</v>
      </c>
      <c r="M19" s="21">
        <v>45503</v>
      </c>
      <c r="N19" s="7" t="s">
        <v>685</v>
      </c>
      <c r="O19" s="7" t="s">
        <v>653</v>
      </c>
      <c r="P19" s="17">
        <v>45429</v>
      </c>
      <c r="Q19" s="17">
        <v>45429</v>
      </c>
      <c r="R19" s="17" t="s">
        <v>666</v>
      </c>
      <c r="S19" s="17">
        <v>45434</v>
      </c>
      <c r="T19" s="7" t="s">
        <v>761</v>
      </c>
      <c r="U19" s="4" t="s">
        <v>147</v>
      </c>
      <c r="V19" s="7" t="s">
        <v>762</v>
      </c>
      <c r="W19" s="7" t="s">
        <v>709</v>
      </c>
      <c r="X19" s="7" t="s">
        <v>709</v>
      </c>
      <c r="Y19" s="7"/>
      <c r="Z19" s="7"/>
      <c r="AA19" s="7"/>
      <c r="AB19" s="7"/>
      <c r="AC19" s="7"/>
      <c r="AD19" s="7"/>
    </row>
    <row r="20" spans="1:30" ht="30" customHeight="1">
      <c r="A20" s="4">
        <v>16</v>
      </c>
      <c r="B20" s="4" t="s">
        <v>763</v>
      </c>
      <c r="C20" s="4" t="s">
        <v>234</v>
      </c>
      <c r="D20" s="4" t="s">
        <v>764</v>
      </c>
      <c r="E20" s="4"/>
      <c r="F20" s="4" t="s">
        <v>647</v>
      </c>
      <c r="G20" s="6" t="s">
        <v>765</v>
      </c>
      <c r="H20" s="4" t="s">
        <v>766</v>
      </c>
      <c r="I20" s="4" t="s">
        <v>767</v>
      </c>
      <c r="J20" s="4">
        <v>2</v>
      </c>
      <c r="K20" s="4" t="s">
        <v>697</v>
      </c>
      <c r="L20" s="16">
        <v>45427</v>
      </c>
      <c r="M20" s="16">
        <v>45534</v>
      </c>
      <c r="N20" s="4" t="s">
        <v>685</v>
      </c>
      <c r="O20" s="4" t="s">
        <v>653</v>
      </c>
      <c r="P20" s="16">
        <v>45428</v>
      </c>
      <c r="Q20" s="16">
        <v>45427</v>
      </c>
      <c r="R20" s="16" t="s">
        <v>666</v>
      </c>
      <c r="S20" s="16">
        <v>45429</v>
      </c>
      <c r="T20" s="4" t="s">
        <v>768</v>
      </c>
      <c r="U20" s="4" t="s">
        <v>147</v>
      </c>
      <c r="V20" s="7" t="s">
        <v>762</v>
      </c>
      <c r="W20" s="4" t="s">
        <v>769</v>
      </c>
      <c r="X20" s="4" t="s">
        <v>769</v>
      </c>
      <c r="Y20" s="4"/>
      <c r="Z20" s="4"/>
      <c r="AA20" s="4"/>
      <c r="AB20" s="4"/>
      <c r="AC20" s="4"/>
      <c r="AD20" s="4"/>
    </row>
    <row r="21" spans="1:30" ht="30" customHeight="1">
      <c r="A21" s="4">
        <v>17</v>
      </c>
      <c r="B21" s="4" t="s">
        <v>770</v>
      </c>
      <c r="C21" s="4" t="s">
        <v>359</v>
      </c>
      <c r="D21" s="4" t="s">
        <v>771</v>
      </c>
      <c r="E21" s="4"/>
      <c r="F21" s="4" t="s">
        <v>647</v>
      </c>
      <c r="G21" s="6" t="s">
        <v>765</v>
      </c>
      <c r="H21" s="4" t="s">
        <v>772</v>
      </c>
      <c r="I21" s="4" t="s">
        <v>773</v>
      </c>
      <c r="J21" s="4">
        <v>1</v>
      </c>
      <c r="K21" s="4" t="s">
        <v>697</v>
      </c>
      <c r="L21" s="16">
        <v>45439</v>
      </c>
      <c r="M21" s="16">
        <v>45534</v>
      </c>
      <c r="N21" s="4" t="s">
        <v>685</v>
      </c>
      <c r="O21" s="4" t="s">
        <v>653</v>
      </c>
      <c r="P21" s="16">
        <v>45441</v>
      </c>
      <c r="Q21" s="16">
        <v>45433</v>
      </c>
      <c r="R21" s="16" t="s">
        <v>666</v>
      </c>
      <c r="S21" s="16">
        <v>45447</v>
      </c>
      <c r="T21" s="4" t="s">
        <v>774</v>
      </c>
      <c r="U21" s="4" t="s">
        <v>147</v>
      </c>
      <c r="V21" s="7" t="s">
        <v>762</v>
      </c>
      <c r="W21" s="4" t="s">
        <v>769</v>
      </c>
      <c r="X21" s="6" t="s">
        <v>769</v>
      </c>
      <c r="Y21" s="4"/>
      <c r="Z21" s="4"/>
      <c r="AA21" s="4"/>
      <c r="AB21" s="4"/>
      <c r="AC21" s="4"/>
      <c r="AD21" s="4"/>
    </row>
    <row r="22" spans="1:30" ht="30" customHeight="1">
      <c r="A22" s="4">
        <v>18</v>
      </c>
      <c r="B22" s="4" t="s">
        <v>775</v>
      </c>
      <c r="C22" s="4" t="s">
        <v>359</v>
      </c>
      <c r="D22" s="4" t="s">
        <v>776</v>
      </c>
      <c r="E22" s="4"/>
      <c r="F22" s="4" t="s">
        <v>647</v>
      </c>
      <c r="G22" s="6" t="s">
        <v>765</v>
      </c>
      <c r="H22" s="4" t="s">
        <v>336</v>
      </c>
      <c r="I22" s="4" t="s">
        <v>777</v>
      </c>
      <c r="J22" s="4">
        <v>1</v>
      </c>
      <c r="K22" s="4" t="s">
        <v>778</v>
      </c>
      <c r="L22" s="16">
        <v>45434</v>
      </c>
      <c r="M22" s="16">
        <v>45512</v>
      </c>
      <c r="N22" s="4" t="s">
        <v>493</v>
      </c>
      <c r="O22" s="4" t="s">
        <v>698</v>
      </c>
      <c r="P22" s="16">
        <v>45436</v>
      </c>
      <c r="Q22" s="16">
        <v>45432</v>
      </c>
      <c r="R22" s="16" t="s">
        <v>666</v>
      </c>
      <c r="S22" s="16">
        <v>45441</v>
      </c>
      <c r="T22" s="4" t="s">
        <v>779</v>
      </c>
      <c r="U22" s="4" t="s">
        <v>147</v>
      </c>
      <c r="V22" s="4" t="s">
        <v>762</v>
      </c>
      <c r="W22" s="4"/>
      <c r="X22" s="4"/>
      <c r="Y22" s="4"/>
      <c r="Z22" s="4"/>
      <c r="AA22" s="4"/>
      <c r="AB22" s="4"/>
      <c r="AC22" s="4"/>
      <c r="AD22" s="4"/>
    </row>
    <row r="23" spans="1:30" ht="30" customHeight="1">
      <c r="A23" s="4">
        <v>19</v>
      </c>
      <c r="B23" s="4" t="s">
        <v>780</v>
      </c>
      <c r="C23" s="4" t="s">
        <v>304</v>
      </c>
      <c r="D23" s="4" t="s">
        <v>781</v>
      </c>
      <c r="E23" s="4"/>
      <c r="F23" s="4" t="s">
        <v>647</v>
      </c>
      <c r="G23" s="6" t="s">
        <v>782</v>
      </c>
      <c r="H23" s="4" t="s">
        <v>783</v>
      </c>
      <c r="I23" s="4" t="s">
        <v>784</v>
      </c>
      <c r="J23" s="4">
        <v>1</v>
      </c>
      <c r="K23" s="4" t="s">
        <v>697</v>
      </c>
      <c r="L23" s="16">
        <v>45435</v>
      </c>
      <c r="M23" s="16">
        <v>45545</v>
      </c>
      <c r="N23" s="4" t="s">
        <v>685</v>
      </c>
      <c r="O23" s="4" t="s">
        <v>653</v>
      </c>
      <c r="P23" s="16">
        <v>45427</v>
      </c>
      <c r="Q23" s="16">
        <v>45425</v>
      </c>
      <c r="R23" s="16" t="s">
        <v>666</v>
      </c>
      <c r="S23" s="16">
        <v>45429</v>
      </c>
      <c r="T23" s="4" t="s">
        <v>768</v>
      </c>
      <c r="U23" s="4" t="s">
        <v>147</v>
      </c>
      <c r="V23" s="20">
        <v>0.1</v>
      </c>
      <c r="W23" s="4"/>
      <c r="X23" s="4"/>
      <c r="Y23" s="4" t="s">
        <v>785</v>
      </c>
      <c r="Z23" s="4"/>
      <c r="AA23" s="4"/>
      <c r="AB23" s="4"/>
      <c r="AC23" s="4"/>
      <c r="AD23" s="4"/>
    </row>
    <row r="24" spans="1:30" ht="30" customHeight="1">
      <c r="A24" s="4">
        <v>20</v>
      </c>
      <c r="B24" s="4" t="s">
        <v>786</v>
      </c>
      <c r="C24" s="4" t="s">
        <v>234</v>
      </c>
      <c r="D24" s="4" t="s">
        <v>787</v>
      </c>
      <c r="E24" s="4"/>
      <c r="F24" s="4" t="s">
        <v>647</v>
      </c>
      <c r="G24" s="6" t="s">
        <v>765</v>
      </c>
      <c r="H24" s="4" t="s">
        <v>146</v>
      </c>
      <c r="I24" s="4" t="s">
        <v>788</v>
      </c>
      <c r="J24" s="4">
        <v>1</v>
      </c>
      <c r="K24" s="4" t="s">
        <v>697</v>
      </c>
      <c r="L24" s="16">
        <v>45440</v>
      </c>
      <c r="M24" s="16" t="s">
        <v>789</v>
      </c>
      <c r="N24" s="4" t="s">
        <v>685</v>
      </c>
      <c r="O24" s="4" t="s">
        <v>653</v>
      </c>
      <c r="P24" s="16">
        <v>45435</v>
      </c>
      <c r="Q24" s="16">
        <v>45433</v>
      </c>
      <c r="R24" s="16" t="s">
        <v>666</v>
      </c>
      <c r="S24" s="16">
        <v>45436</v>
      </c>
      <c r="T24" s="4" t="s">
        <v>790</v>
      </c>
      <c r="U24" s="4" t="s">
        <v>147</v>
      </c>
      <c r="V24" s="4" t="s">
        <v>762</v>
      </c>
      <c r="W24" s="4"/>
      <c r="X24" s="27"/>
      <c r="Y24" s="4" t="s">
        <v>791</v>
      </c>
      <c r="Z24" s="4"/>
      <c r="AA24" s="4"/>
      <c r="AB24" s="4"/>
      <c r="AC24" s="4"/>
      <c r="AD24" s="4"/>
    </row>
    <row r="25" spans="1:30" ht="30" customHeight="1">
      <c r="A25" s="4">
        <v>21</v>
      </c>
      <c r="B25" s="4" t="s">
        <v>792</v>
      </c>
      <c r="C25" s="4" t="s">
        <v>304</v>
      </c>
      <c r="D25" s="4" t="s">
        <v>793</v>
      </c>
      <c r="E25" s="4"/>
      <c r="F25" s="4" t="s">
        <v>647</v>
      </c>
      <c r="G25" s="6" t="s">
        <v>765</v>
      </c>
      <c r="H25" s="4" t="s">
        <v>794</v>
      </c>
      <c r="I25" s="4" t="s">
        <v>795</v>
      </c>
      <c r="J25" s="4" t="s">
        <v>85</v>
      </c>
      <c r="K25" s="4" t="s">
        <v>796</v>
      </c>
      <c r="L25" s="16">
        <v>45439</v>
      </c>
      <c r="M25" s="16">
        <v>45550</v>
      </c>
      <c r="N25" s="4" t="s">
        <v>797</v>
      </c>
      <c r="O25" s="4" t="s">
        <v>653</v>
      </c>
      <c r="P25" s="16">
        <v>45435</v>
      </c>
      <c r="Q25" s="16">
        <v>45435</v>
      </c>
      <c r="R25" s="16" t="s">
        <v>666</v>
      </c>
      <c r="S25" s="16">
        <v>45436</v>
      </c>
      <c r="T25" s="4" t="s">
        <v>790</v>
      </c>
      <c r="U25" s="4" t="s">
        <v>147</v>
      </c>
      <c r="V25" s="6" t="s">
        <v>762</v>
      </c>
      <c r="W25" s="6"/>
      <c r="X25" s="6"/>
      <c r="Y25" s="4"/>
      <c r="Z25" s="4"/>
      <c r="AA25" s="4"/>
      <c r="AB25" s="4"/>
      <c r="AC25" s="4"/>
      <c r="AD25" s="4"/>
    </row>
    <row r="26" spans="1:30" ht="30" customHeight="1">
      <c r="A26" s="4">
        <v>22</v>
      </c>
      <c r="B26" s="4" t="s">
        <v>798</v>
      </c>
      <c r="C26" s="4" t="s">
        <v>304</v>
      </c>
      <c r="D26" s="4" t="s">
        <v>799</v>
      </c>
      <c r="E26" s="4"/>
      <c r="F26" s="4" t="s">
        <v>647</v>
      </c>
      <c r="G26" s="6" t="s">
        <v>765</v>
      </c>
      <c r="H26" s="4" t="s">
        <v>800</v>
      </c>
      <c r="I26" s="4" t="s">
        <v>801</v>
      </c>
      <c r="J26" s="4">
        <v>1</v>
      </c>
      <c r="K26" s="4" t="s">
        <v>802</v>
      </c>
      <c r="L26" s="16">
        <v>45434</v>
      </c>
      <c r="M26" s="16" t="s">
        <v>803</v>
      </c>
      <c r="N26" s="4" t="s">
        <v>804</v>
      </c>
      <c r="O26" s="4" t="s">
        <v>698</v>
      </c>
      <c r="P26" s="16">
        <v>45437</v>
      </c>
      <c r="Q26" s="16">
        <v>45434</v>
      </c>
      <c r="R26" s="16" t="s">
        <v>666</v>
      </c>
      <c r="S26" s="16">
        <v>45442</v>
      </c>
      <c r="T26" s="4" t="s">
        <v>790</v>
      </c>
      <c r="U26" s="4" t="s">
        <v>147</v>
      </c>
      <c r="V26" s="6" t="s">
        <v>762</v>
      </c>
      <c r="W26" s="6"/>
      <c r="X26" s="6"/>
      <c r="Y26" s="4"/>
      <c r="Z26" s="4"/>
      <c r="AA26" s="4"/>
      <c r="AB26" s="4"/>
      <c r="AC26" s="4"/>
      <c r="AD26" s="4"/>
    </row>
    <row r="27" spans="1:30" ht="30" customHeight="1">
      <c r="A27" s="4">
        <v>23</v>
      </c>
      <c r="B27" s="4" t="s">
        <v>805</v>
      </c>
      <c r="C27" s="4" t="s">
        <v>234</v>
      </c>
      <c r="D27" s="4" t="s">
        <v>806</v>
      </c>
      <c r="E27" s="4"/>
      <c r="F27" s="4" t="s">
        <v>647</v>
      </c>
      <c r="G27" s="6" t="s">
        <v>648</v>
      </c>
      <c r="H27" s="4" t="s">
        <v>807</v>
      </c>
      <c r="I27" s="4" t="s">
        <v>808</v>
      </c>
      <c r="J27" s="4">
        <v>1</v>
      </c>
      <c r="K27" s="4" t="s">
        <v>697</v>
      </c>
      <c r="L27" s="16">
        <v>45439</v>
      </c>
      <c r="M27" s="16">
        <v>45468</v>
      </c>
      <c r="N27" s="4" t="s">
        <v>493</v>
      </c>
      <c r="O27" s="4" t="s">
        <v>809</v>
      </c>
      <c r="P27" s="16">
        <v>45439</v>
      </c>
      <c r="Q27" s="16" t="s">
        <v>810</v>
      </c>
      <c r="R27" s="16" t="s">
        <v>666</v>
      </c>
      <c r="S27" s="16">
        <v>45448</v>
      </c>
      <c r="T27" s="4"/>
      <c r="U27" s="4" t="s">
        <v>147</v>
      </c>
      <c r="V27" s="6" t="s">
        <v>147</v>
      </c>
      <c r="W27" s="6" t="s">
        <v>147</v>
      </c>
      <c r="X27" s="6" t="s">
        <v>147</v>
      </c>
      <c r="Y27" s="4" t="s">
        <v>811</v>
      </c>
      <c r="Z27" s="4"/>
      <c r="AA27" s="4"/>
      <c r="AB27" s="4"/>
      <c r="AC27" s="4"/>
      <c r="AD27" s="4"/>
    </row>
    <row r="28" spans="1:30" ht="30" customHeight="1">
      <c r="A28" s="4">
        <v>24</v>
      </c>
      <c r="B28" s="4" t="s">
        <v>812</v>
      </c>
      <c r="C28" s="4" t="s">
        <v>234</v>
      </c>
      <c r="D28" s="4" t="s">
        <v>719</v>
      </c>
      <c r="E28" s="4"/>
      <c r="F28" s="4" t="s">
        <v>647</v>
      </c>
      <c r="G28" s="6"/>
      <c r="H28" s="4" t="s">
        <v>683</v>
      </c>
      <c r="I28" s="4" t="s">
        <v>813</v>
      </c>
      <c r="J28" s="4">
        <v>1</v>
      </c>
      <c r="K28" s="4" t="s">
        <v>651</v>
      </c>
      <c r="L28" s="16">
        <v>45446</v>
      </c>
      <c r="M28" s="16">
        <v>45534</v>
      </c>
      <c r="N28" s="4" t="s">
        <v>721</v>
      </c>
      <c r="O28" s="4" t="s">
        <v>653</v>
      </c>
      <c r="P28" s="16">
        <v>45449</v>
      </c>
      <c r="Q28" s="16">
        <v>45448</v>
      </c>
      <c r="R28" s="16" t="s">
        <v>666</v>
      </c>
      <c r="S28" s="16"/>
      <c r="T28" s="4"/>
      <c r="U28" s="4"/>
      <c r="V28" s="4"/>
      <c r="W28" s="4"/>
      <c r="X28" s="4"/>
      <c r="Y28" s="4"/>
      <c r="Z28" s="4"/>
      <c r="AA28" s="4"/>
      <c r="AB28" s="4"/>
      <c r="AC28" s="4"/>
      <c r="AD28" s="4"/>
    </row>
    <row r="29" spans="1:30" ht="30" customHeight="1">
      <c r="A29" s="4">
        <v>25</v>
      </c>
      <c r="B29" s="4" t="s">
        <v>814</v>
      </c>
      <c r="C29" s="4" t="s">
        <v>234</v>
      </c>
      <c r="D29" s="4" t="s">
        <v>719</v>
      </c>
      <c r="E29" s="4"/>
      <c r="F29" s="4" t="s">
        <v>647</v>
      </c>
      <c r="G29" s="6"/>
      <c r="H29" s="4" t="s">
        <v>815</v>
      </c>
      <c r="I29" s="4" t="s">
        <v>816</v>
      </c>
      <c r="J29" s="4">
        <v>1</v>
      </c>
      <c r="K29" s="4" t="s">
        <v>651</v>
      </c>
      <c r="L29" s="16">
        <v>45446</v>
      </c>
      <c r="M29" s="16">
        <v>45534</v>
      </c>
      <c r="N29" s="4" t="s">
        <v>721</v>
      </c>
      <c r="O29" s="4" t="s">
        <v>653</v>
      </c>
      <c r="P29" s="16">
        <v>45449</v>
      </c>
      <c r="Q29" s="16">
        <v>45448</v>
      </c>
      <c r="R29" s="16" t="s">
        <v>666</v>
      </c>
      <c r="S29" s="16"/>
      <c r="T29" s="4"/>
      <c r="U29" s="4"/>
      <c r="V29" s="4"/>
      <c r="W29" s="4"/>
      <c r="X29" s="4"/>
      <c r="Y29" s="4"/>
      <c r="Z29" s="4"/>
      <c r="AA29" s="4"/>
      <c r="AB29" s="4"/>
      <c r="AC29" s="4"/>
      <c r="AD29" s="4"/>
    </row>
    <row r="30" spans="1:30" ht="30" customHeight="1">
      <c r="A30" s="4">
        <v>26</v>
      </c>
      <c r="B30" s="4" t="s">
        <v>817</v>
      </c>
      <c r="C30" s="4" t="s">
        <v>348</v>
      </c>
      <c r="D30" s="4" t="s">
        <v>818</v>
      </c>
      <c r="E30" s="4"/>
      <c r="F30" s="4" t="s">
        <v>647</v>
      </c>
      <c r="G30" s="6"/>
      <c r="H30" s="4" t="s">
        <v>819</v>
      </c>
      <c r="I30" s="4" t="s">
        <v>820</v>
      </c>
      <c r="J30" s="4">
        <v>1</v>
      </c>
      <c r="K30" s="4" t="s">
        <v>651</v>
      </c>
      <c r="L30" s="16">
        <v>45446</v>
      </c>
      <c r="M30" s="16">
        <v>45555</v>
      </c>
      <c r="N30" s="4" t="s">
        <v>721</v>
      </c>
      <c r="O30" s="4" t="s">
        <v>653</v>
      </c>
      <c r="P30" s="16">
        <v>45449</v>
      </c>
      <c r="Q30" s="16">
        <v>45442</v>
      </c>
      <c r="R30" s="16" t="s">
        <v>666</v>
      </c>
      <c r="S30" s="16">
        <v>45455</v>
      </c>
      <c r="T30" s="4"/>
      <c r="U30" s="4"/>
      <c r="V30" s="6"/>
      <c r="W30" s="6"/>
      <c r="X30" s="6"/>
      <c r="Y30" s="4"/>
      <c r="Z30" s="4"/>
      <c r="AA30" s="4"/>
      <c r="AB30" s="4"/>
      <c r="AC30" s="4"/>
      <c r="AD30" s="4"/>
    </row>
    <row r="31" spans="1:30" ht="30" customHeight="1">
      <c r="A31" s="4">
        <v>27</v>
      </c>
      <c r="B31" s="4" t="s">
        <v>821</v>
      </c>
      <c r="C31" s="4" t="s">
        <v>359</v>
      </c>
      <c r="D31" s="4" t="s">
        <v>358</v>
      </c>
      <c r="E31" s="4"/>
      <c r="F31" s="4" t="s">
        <v>647</v>
      </c>
      <c r="G31" s="6"/>
      <c r="H31" s="4" t="s">
        <v>365</v>
      </c>
      <c r="I31" s="4" t="s">
        <v>822</v>
      </c>
      <c r="J31" s="4">
        <v>1</v>
      </c>
      <c r="K31" s="4" t="s">
        <v>697</v>
      </c>
      <c r="L31" s="16">
        <v>45447</v>
      </c>
      <c r="M31" s="16">
        <v>45545</v>
      </c>
      <c r="N31" s="4" t="s">
        <v>685</v>
      </c>
      <c r="O31" s="4" t="s">
        <v>653</v>
      </c>
      <c r="P31" s="16">
        <v>45446</v>
      </c>
      <c r="Q31" s="16">
        <v>45447</v>
      </c>
      <c r="R31" s="16" t="s">
        <v>666</v>
      </c>
      <c r="S31" s="16">
        <v>45455</v>
      </c>
      <c r="T31" s="25"/>
      <c r="U31" s="4"/>
      <c r="V31" s="4"/>
      <c r="W31" s="4"/>
      <c r="X31" s="16"/>
      <c r="Y31" s="4"/>
      <c r="Z31" s="4"/>
      <c r="AA31" s="4"/>
      <c r="AB31" s="4"/>
      <c r="AC31" s="4"/>
      <c r="AD31" s="4"/>
    </row>
    <row r="32" spans="1:30" ht="30" customHeight="1">
      <c r="A32" s="4">
        <v>28</v>
      </c>
      <c r="B32" s="4" t="s">
        <v>823</v>
      </c>
      <c r="C32" s="4" t="s">
        <v>234</v>
      </c>
      <c r="D32" s="4" t="s">
        <v>764</v>
      </c>
      <c r="E32" s="4"/>
      <c r="F32" s="4" t="s">
        <v>647</v>
      </c>
      <c r="G32" s="6"/>
      <c r="H32" s="4" t="s">
        <v>824</v>
      </c>
      <c r="I32" s="4" t="s">
        <v>825</v>
      </c>
      <c r="J32" s="4">
        <v>1</v>
      </c>
      <c r="K32" s="4" t="s">
        <v>697</v>
      </c>
      <c r="L32" s="16">
        <v>45446</v>
      </c>
      <c r="M32" s="16">
        <v>45550</v>
      </c>
      <c r="N32" s="4" t="s">
        <v>685</v>
      </c>
      <c r="O32" s="4" t="s">
        <v>653</v>
      </c>
      <c r="P32" s="16">
        <v>45447</v>
      </c>
      <c r="Q32" s="16">
        <v>45447</v>
      </c>
      <c r="R32" s="16" t="s">
        <v>666</v>
      </c>
      <c r="S32" s="16">
        <v>45455</v>
      </c>
      <c r="T32" s="4"/>
      <c r="U32" s="4"/>
      <c r="V32" s="4"/>
      <c r="W32" s="4"/>
      <c r="X32" s="6"/>
      <c r="Y32" s="4"/>
      <c r="Z32" s="4"/>
      <c r="AA32" s="4"/>
      <c r="AB32" s="4"/>
      <c r="AC32" s="4"/>
      <c r="AD32" s="4"/>
    </row>
    <row r="33" spans="1:30" ht="30" customHeight="1">
      <c r="A33" s="4">
        <v>29</v>
      </c>
      <c r="B33" s="7" t="s">
        <v>826</v>
      </c>
      <c r="C33" s="7" t="s">
        <v>228</v>
      </c>
      <c r="D33" s="7" t="s">
        <v>827</v>
      </c>
      <c r="E33" s="7">
        <v>2</v>
      </c>
      <c r="F33" s="7" t="s">
        <v>647</v>
      </c>
      <c r="G33" s="8" t="s">
        <v>828</v>
      </c>
      <c r="H33" s="7" t="s">
        <v>829</v>
      </c>
      <c r="I33" s="7" t="s">
        <v>830</v>
      </c>
      <c r="J33" s="7">
        <v>1</v>
      </c>
      <c r="K33" s="7" t="s">
        <v>697</v>
      </c>
      <c r="L33" s="17">
        <v>45454</v>
      </c>
      <c r="M33" s="17">
        <v>45564</v>
      </c>
      <c r="N33" s="7" t="s">
        <v>685</v>
      </c>
      <c r="O33" s="7" t="s">
        <v>653</v>
      </c>
      <c r="P33" s="17">
        <v>45450</v>
      </c>
      <c r="Q33" s="17">
        <v>45450</v>
      </c>
      <c r="R33" s="17" t="s">
        <v>666</v>
      </c>
      <c r="S33" s="17"/>
      <c r="T33" s="4"/>
      <c r="U33" s="4"/>
      <c r="V33" s="4"/>
      <c r="W33" s="4"/>
      <c r="X33" s="4"/>
      <c r="Y33" s="4"/>
      <c r="Z33" s="7"/>
      <c r="AA33" s="7"/>
      <c r="AB33" s="7"/>
      <c r="AC33" s="7"/>
      <c r="AD33" s="7"/>
    </row>
  </sheetData>
  <sheetProtection formatCells="0" insertHyperlinks="0" autoFilter="0"/>
  <mergeCells count="17">
    <mergeCell ref="F3:F4"/>
    <mergeCell ref="G3:G4"/>
    <mergeCell ref="A1:AD1"/>
    <mergeCell ref="A2:D2"/>
    <mergeCell ref="H2:I2"/>
    <mergeCell ref="R2:S2"/>
    <mergeCell ref="Z2:AD2"/>
    <mergeCell ref="A3:A4"/>
    <mergeCell ref="B3:B4"/>
    <mergeCell ref="C3:C4"/>
    <mergeCell ref="D3:D4"/>
    <mergeCell ref="E3:E4"/>
    <mergeCell ref="AD3:AD4"/>
    <mergeCell ref="H3:O3"/>
    <mergeCell ref="P3:R3"/>
    <mergeCell ref="T3:Y3"/>
    <mergeCell ref="Z3:AC3"/>
  </mergeCells>
  <phoneticPr fontId="7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1">
    <comment s:ref="W8" rgbClr="FF0000">
      <item id="{95a077d8-af2b-4b51-a30b-1c805256d1cd}" isNormal="1">
        <s:text>
          <s:r>
            <s:t xml:space="preserve">廖娜:
完成时间为定标时间
</s:t>
          </s:r>
        </s:text>
      </item>
    </comment>
    <comment s:ref="AF8" rgbClr="FF0000">
      <item id="{b68e695d-c82d-4d4a-9c17-bc32f873f2e9}" isNormal="1">
        <s:text>
          <s:r>
            <s:t xml:space="preserve">廖娜:
以OA系统的发货通知单流程时间为准
</s:t>
          </s:r>
        </s:text>
      </item>
    </comment>
    <comment s:ref="N9" rgbClr="FF0000">
      <item id="{a6d69392-6672-4d79-a5bb-8a75fa650db3}" isNormal="1">
        <s:text>
          <s:r>
            <s:t xml:space="preserve">廖娜:
具备采购条件的时间
</s:t>
          </s:r>
        </s:text>
      </item>
    </comment>
    <comment s:ref="AX9" rgbClr="FF0000">
      <item id="{59a9af14-316c-41d9-b053-8763431c83cc}" isNormal="1">
        <s:text>
          <s:r>
            <s:t xml:space="preserve">014661:
已收-已付	</s:t>
          </s:r>
        </s:text>
      </item>
    </comment>
    <comment s:ref="AY9" rgbClr="FF0000">
      <item id="{349E44E6-CBD1-55D4-C3F3-296682E4D25C}" isNormal="1">
        <s:text>
          <s:r>
            <s:t xml:space="preserve">014661:
已收-已付	</s:t>
          </s:r>
        </s:text>
      </item>
    </comment>
    <comment s:ref="Q39" rgbClr="FF0000">
      <item id="{47b747d5-d5ef-482f-b01d-7837905ec26c}" isNormal="1">
        <s:text>
          <s:r>
            <s:t xml:space="preserve">7.21正在晒图</s:t>
          </s:r>
        </s:text>
      </item>
    </comment>
    <comment s:ref="T39" rgbClr="FF0000">
      <item id="{bbe9b82e-65a2-4396-b9dd-ae51ec4e7e50}" isNormal="1">
        <s:text>
          <s:r>
            <s:t xml:space="preserve">7.5 合同版预算；7.10预算版预算	</s:t>
          </s:r>
        </s:text>
      </item>
    </comment>
    <comment s:ref="W39" rgbClr="FF0000">
      <item id="{58e19444-3900-4289-818e-b1ce1b852fab}" isNormal="1">
        <s:text>
          <s:r>
            <s:t xml:space="preserve">7.18开始招标</s:t>
          </s:r>
        </s:text>
      </item>
    </comment>
    <comment s:ref="E44" rgbClr="FF0000">
      <item id="{b547158d-0881-4166-bcc4-d3f25006fed1}" isNormal="1">
        <s:text>
          <s:r>
            <s:t xml:space="preserve">原令号'21089</s:t>
          </s:r>
        </s:text>
      </item>
    </comment>
    <comment s:ref="E46" rgbClr="FF0000">
      <item id="{ad3fbc0c-5cc9-4e54-949a-eb720ff58248}" isNormal="1">
        <s:text>
          <s:r>
            <s:t xml:space="preserve">原令号22068	</s:t>
          </s:r>
        </s:text>
      </item>
    </comment>
    <comment s:ref="G46" rgbClr="FF0000">
      <item id="{d3ddd207-5f66-4a50-80a4-03f8488a4835}" isNormal="1">
        <s:text>
          <s:r>
            <s:t xml:space="preserve">卷扬备件</s:t>
          </s:r>
        </s:text>
      </item>
    </comment>
    <comment s:ref="AK47" rgbClr="FF0000">
      <item id="{20980494-6360-afe3-30a5-9ee454b71b28}" userID="76a27d6908984f0986c917ce8c65fa8b" userName="廖娜" dateTime="2024-05-18T09:22:52" isNormal="0">
        <s:text>
          <s:r>
            <s:t xml:space="preserve">业主延期</s:t>
          </s:r>
        </s:text>
      </item>
    </comment>
    <comment s:ref="C49" rgbClr="FF0000">
      <item id="{a4a192b4-fceb-4514-b45f-5450e2995ca8}" isNormal="1">
        <s:text>
          <s:r>
            <s:t xml:space="preserve"> 项目号与武钢高线轧机区设备供货项目共用一项目号：00320245 </s:t>
          </s:r>
        </s:text>
      </item>
    </comment>
    <comment s:ref="E50" rgbClr="FF0000">
      <item id="{73d761a8-c25f-42be-a824-72a953a29b5f}" isNormal="1">
        <s:text>
          <s:r>
            <s:t xml:space="preserve">原令号22067</s:t>
          </s:r>
        </s:text>
      </item>
    </comment>
    <comment s:ref="E51" rgbClr="FF0000">
      <item id="{99a85688-72b3-4b23-90c9-697c01f0f8d9}" isNormal="1">
        <s:text>
          <s:r>
            <s:t xml:space="preserve">原令号'22018、'21210</s:t>
          </s:r>
        </s:text>
      </item>
    </comment>
    <comment s:ref="E52" rgbClr="FF0000">
      <item id="{36b34ada-3344-4386-83a5-015a4f08d971}" isNormal="1">
        <s:text>
          <s:r>
            <s:t xml:space="preserve">原令号'19178</s:t>
          </s:r>
        </s:text>
      </item>
    </comment>
    <comment s:ref="E53" rgbClr="FF0000">
      <item id="{f026dd54-b6d2-4db9-8a5c-83b6ac2026da}" isNormal="1">
        <s:text>
          <s:r>
            <s:t xml:space="preserve">原令号'2118502	</s:t>
          </s:r>
        </s:text>
      </item>
    </comment>
    <comment s:ref="E63" rgbClr="FF0000">
      <item id="{136a651b-91a4-954b-3953-0d9f66beebe8}" userID="76a27d6908984f0986c917ce8c65fa8b" userName="廖娜" dateTime="2023-08-04T03:10:34" isNormal="0">
        <s:text>
          <s:r>
            <s:t xml:space="preserve">原令号'20012</s:t>
          </s:r>
        </s:text>
      </item>
    </comment>
    <comment s:ref="E70" rgbClr="FF0000">
      <item id="{842e3336-f7b6-d807-a99d-0cbb875f3cb8}" userID="76a27d6908984f0986c917ce8c65fa8b" userName="廖娜" dateTime="2023-09-01T03:38:41" isNormal="0">
        <s:text>
          <s:r>
            <s:t xml:space="preserve">原令号10332,500平烧结单辊柔传减速机备件</s:t>
          </s:r>
        </s:text>
      </item>
    </comment>
    <comment s:ref="E71" rgbClr="FF0000">
      <item id="{ece1bf55-e411-b145-aabc-b2753325b57e}" userID="76a27d6908984f0986c917ce8c65fa8b" userName="廖娜" dateTime="2023-09-06T02:38:38" isNormal="0">
        <s:text>
          <s:r>
            <s:t xml:space="preserve">原令号'11373</s:t>
          </s:r>
        </s:text>
      </item>
    </comment>
    <comment s:ref="E72" rgbClr="FF0000">
      <item id="{26968f74-5863-7c96-7eb6-8d3c5c507485}" userID="76a27d6908984f0986c917ce8c65fa8b" userName="廖娜" dateTime="2023-09-11T01:57:09" isNormal="0">
        <s:text>
          <s:r>
            <s:t xml:space="preserve">原令号：同20023</s:t>
          </s:r>
        </s:text>
      </item>
    </comment>
    <comment s:ref="E74" rgbClr="FF0000">
      <item id="{aecfec92-4c35-d1d6-4274-bf3073b55446}" userID="76a27d6908984f0986c917ce8c65fa8b" userName="廖娜" dateTime="2023-09-22T01:40:19" isNormal="0">
        <s:text>
          <s:r>
            <s:t xml:space="preserve">'15054同17198</s:t>
          </s:r>
        </s:text>
      </item>
    </comment>
    <comment s:ref="E78" rgbClr="FF0000">
      <item id="{76fbc2d4-56f4-1d0b-d379-805f89a92ee1}" userID="76a27d6908984f0986c917ce8c65fa8b" userName="廖娜" dateTime="2023-10-08T07:25:11" isNormal="0">
        <s:text>
          <s:r>
            <s:t xml:space="preserve">原令号'7024同21191</s:t>
          </s:r>
        </s:text>
      </item>
    </comment>
    <comment s:ref="E79" rgbClr="FF0000">
      <item id="{f486a259-3624-f060-aba2-779ae38359f4}" userID="76a27d6908984f0986c917ce8c65fa8b" userName="廖娜" dateTime="2023-10-10T06:48:48" isNormal="0">
        <s:text>
          <s:r>
            <s:t xml:space="preserve">原令号10094</s:t>
          </s:r>
        </s:text>
      </item>
    </comment>
    <comment s:ref="E81" rgbClr="FF0000">
      <item id="{ac1e5157-510c-0b78-1736-d4d5521eae8e}" userID="76a27d6908984f0986c917ce8c65fa8b" userName="廖娜" dateTime="2023-10-13T06:18:09" isNormal="0">
        <s:text>
          <s:r>
            <s:t xml:space="preserve">原令号21127</s:t>
          </s:r>
        </s:text>
      </item>
    </comment>
    <comment s:ref="A82" rgbClr="FF0000">
      <item id="{02c68788-50f9-2e45-cc11-7c93d8f471dc}" userID="76a27d6908984f0986c917ce8c65fa8b" userName="廖娜" dateTime="2023-10-17T01:02:47" isNormal="0">
        <s:text>
          <s:r>
            <s:t xml:space="preserve">'逾期罚款每周3%，不足一周按一周计。延期交货2周以上的，买方有权终止履行，但卖方还要承担合同签约总价的10%的违约金以及由此带来的直接和间接的经济损失以及法律责任。 </s:t>
          </s:r>
        </s:text>
      </item>
    </comment>
    <comment s:ref="E85" rgbClr="FF0000">
      <item id="{e5662f6f-d1bc-b9b8-3001-32d5fb63cdd1}" userID="76a27d6908984f0986c917ce8c65fa8b" userName="廖娜" dateTime="2023-11-06T02:26:06" isNormal="0">
        <s:text>
          <s:r>
            <s:t xml:space="preserve">原令号15162</s:t>
          </s:r>
        </s:text>
      </item>
    </comment>
    <comment s:ref="E86" rgbClr="FF0000">
      <item id="{7fc53e2e-dc8b-6e6f-aeea-f604aaa9e7fa}" userID="76a27d6908984f0986c917ce8c65fa8b" userName="廖娜" dateTime="2023-11-06T02:25:51" isNormal="0">
        <s:text>
          <s:r>
            <s:t xml:space="preserve">原令号'18126</s:t>
          </s:r>
        </s:text>
      </item>
    </comment>
    <comment s:ref="E87" rgbClr="FF0000">
      <item id="{e9afcc8e-4be1-edc6-e0ac-b9ce2e341025}" userID="76a27d6908984f0986c917ce8c65fa8b" userName="廖娜" dateTime="2023-11-17T00:53:25" isNormal="0">
        <s:text>
          <s:r>
            <s:t xml:space="preserve">'11048  改造</s:t>
          </s:r>
        </s:text>
      </item>
    </comment>
    <comment s:ref="E88" rgbClr="FF0000">
      <item id="{a2e62ef9-1ce1-87bc-6a10-ce6f2a7dac76}" userID="76a27d6908984f0986c917ce8c65fa8b" userName="廖娜" dateTime="2023-11-17T00:49:51" isNormal="0">
        <s:text>
          <s:r>
            <s:t xml:space="preserve">'11048  改造</s:t>
          </s:r>
        </s:text>
      </item>
    </comment>
    <comment s:ref="E89" rgbClr="FF0000">
      <item id="{1273534d-d03e-db5a-0427-652024b6c0ea}" userID="76a27d6908984f0986c917ce8c65fa8b" userName="廖娜" dateTime="2023-11-21T02:50:39" isNormal="0">
        <s:text>
          <s:r>
            <s:t xml:space="preserve">原令号'21097</s:t>
          </s:r>
        </s:text>
      </item>
    </comment>
    <comment s:ref="E90" rgbClr="FF0000">
      <item id="{4adaade3-d840-a10e-c459-874bf85f2767}" userID="76a27d6908984f0986c917ce8c65fa8b" userName="廖娜" dateTime="2023-11-21T07:01:16" isNormal="0">
        <s:text>
          <s:r>
            <s:t xml:space="preserve">'2014501</s:t>
          </s:r>
        </s:text>
      </item>
    </comment>
    <comment s:ref="E91" rgbClr="FF0000">
      <item id="{a597f309-b8d2-fae1-af5c-99d900bf0522}" userID="76a27d6908984f0986c917ce8c65fa8b" userName="廖娜" dateTime="2023-11-17T00:48:31" isNormal="0">
        <s:text>
          <s:r>
            <s:t xml:space="preserve">'8135同23048</s:t>
          </s:r>
        </s:text>
      </item>
    </comment>
    <comment s:ref="E92" rgbClr="FF0000">
      <item id="{6898cbd1-fc40-0e3c-0e10-b25aa0654fee}" userID="76a27d6908984f0986c917ce8c65fa8b" userName="廖娜" dateTime="2023-11-17T00:47:30" isNormal="0">
        <s:text>
          <s:r>
            <s:t xml:space="preserve">原令号7050</s:t>
          </s:r>
        </s:text>
      </item>
    </comment>
    <comment s:ref="E93" rgbClr="FF0000">
      <item id="{2d65528f-b803-fc4c-9180-5b437fcc24f5}" userID="76a27d6908984f0986c917ce8c65fa8b" userName="廖娜" dateTime="2023-11-27T08:29:27" isNormal="0">
        <s:text>
          <s:r>
            <s:t xml:space="preserve">原令号'22078</s:t>
          </s:r>
        </s:text>
      </item>
    </comment>
    <comment s:ref="E94" rgbClr="FF0000">
      <item id="{c954866a-8a05-c5cd-c105-575d0e38ade9}" userID="76a27d6908984f0986c917ce8c65fa8b" userName="廖娜" dateTime="2023-11-27T08:34:32" isNormal="0">
        <s:text>
          <s:r>
            <s:t xml:space="preserve">原令号'18164</s:t>
          </s:r>
        </s:text>
      </item>
    </comment>
    <comment s:ref="E99" rgbClr="FF0000">
      <item id="{1c3c75b8-b7d9-c2cf-2e17-62eaacc77fca}" userID="76a27d6908984f0986c917ce8c65fa8b" userName="廖娜" dateTime="2023-12-06T09:14:35" isNormal="0">
        <s:text>
          <s:r>
            <s:t xml:space="preserve">原8135令号</s:t>
          </s:r>
        </s:text>
      </item>
    </comment>
    <comment s:ref="E101" rgbClr="FF0000">
      <item id="{9b0d4fc0-6728-b62a-247a-dd756b188a54}" userID="76a27d6908984f0986c917ce8c65fa8b" userName="廖娜" dateTime="2023-12-11T06:32:35" isNormal="0">
        <s:text>
          <s:r>
            <s:t xml:space="preserve">原令号'22160</s:t>
          </s:r>
        </s:text>
      </item>
    </comment>
    <comment s:ref="E102" rgbClr="FF0000">
      <item id="{f303e975-9261-45b4-3bdd-fd86fb32ee8e}" userID="76a27d6908984f0986c917ce8c65fa8b" userName="廖娜" dateTime="2023-12-11T07:25:31" isNormal="0">
        <s:text>
          <s:r>
            <s:t xml:space="preserve">原令号'11373</s:t>
          </s:r>
        </s:text>
      </item>
    </comment>
    <comment s:ref="A103" rgbClr="FF0000">
      <item id="{d21c0792-5383-cc90-fc99-b3c682c70892}" userID="76a27d6908984f0986c917ce8c65fa8b" userName="廖娜" dateTime="2023-12-11T06:09:31" isNormal="0">
        <s:text>
          <s:r>
            <s:t xml:space="preserve">内部项目（赛迪工程技术）</s:t>
          </s:r>
        </s:text>
      </item>
    </comment>
    <comment s:ref="E107" rgbClr="FF0000">
      <item id="{14eccdc3-d2a0-4d1d-ba30-2f50ca7911f0}" isNormal="1">
        <s:text>
          <s:r>
            <s:t xml:space="preserve">014661:
原令号：'10111</s:t>
          </s:r>
        </s:text>
      </item>
    </comment>
    <comment s:ref="E108" rgbClr="FF0000">
      <item id="{01eb6408-26a0-4ab9-93ce-b2525aa1229a}" isNormal="1">
        <s:text>
          <s:r>
            <s:t xml:space="preserve">014661:
原令号'19119</s:t>
          </s:r>
        </s:text>
      </item>
    </comment>
    <comment s:ref="X108" rgbClr="FF0000">
      <item id="{4b816580-b1b9-a038-a17b-17e2dd58203d}" userID="76a27d6908984f0986c917ce8c65fa8b" userName="廖娜" dateTime="2024-01-19T09:27:25" isNormal="0">
        <s:text>
          <s:r>
            <s:t xml:space="preserve">数量少，无法签订合同</s:t>
          </s:r>
        </s:text>
      </item>
    </comment>
    <comment s:ref="E109" rgbClr="FF0000">
      <item id="{66b63616-8aec-46dc-aacd-e2b3b4213fe0}" isNormal="1">
        <s:text>
          <s:r>
            <s:t xml:space="preserve">014661:
原令号20028，要求配南洋电机</s:t>
          </s:r>
        </s:text>
      </item>
    </comment>
    <comment s:ref="E110" rgbClr="FF0000">
      <item id="{ce0c28e0-21a4-4bbd-9c24-2afbbe989ec7}" isNormal="1">
        <s:text>
          <s:r>
            <s:t xml:space="preserve">014661:
原令号：8137</s:t>
          </s:r>
        </s:text>
      </item>
    </comment>
    <comment s:ref="E111" rgbClr="FF0000">
      <item id="{f6804ddf-8e13-10d7-19f3-4a89b48325bb}" userID="76a27d6908984f0986c917ce8c65fa8b" userName="廖娜" dateTime="2024-01-15T01:02:44" isNormal="0">
        <s:text>
          <s:r>
            <s:t xml:space="preserve">原令号20107</s:t>
          </s:r>
        </s:text>
      </item>
    </comment>
    <comment s:ref="E112" rgbClr="FF0000">
      <item id="{b5b90af6-787d-8b5e-0b99-b0dd6d546aab}" userID="76a27d6908984f0986c917ce8c65fa8b" userName="廖娜" dateTime="2024-01-18T00:37:30" isNormal="0">
        <s:text>
          <s:r>
            <s:t xml:space="preserve">原令号7294-1（机械），7294-2（电控）</s:t>
          </s:r>
        </s:text>
      </item>
    </comment>
    <comment s:ref="E113" rgbClr="FF0000">
      <item id="{28f44de5-0f32-040c-1857-6652a4ae30a3}" userID="76a27d6908984f0986c917ce8c65fa8b" userName="廖娜" dateTime="2024-01-18T00:42:24" isNormal="0">
        <s:text>
          <s:r>
            <s:t xml:space="preserve">柔传高速轴总成原令号：18104，减速机原令号22029
</s:t>
          </s:r>
        </s:text>
      </item>
    </comment>
    <comment s:ref="E114" rgbClr="FF0000">
      <item id="{c3b8574a-172e-94db-8cd1-9646b17a32c6}" userID="76a27d6908984f0986c917ce8c65fa8b" userName="廖娜" dateTime="2024-01-24T07:56:03" isNormal="0">
        <s:text>
          <s:r>
            <s:t xml:space="preserve">'原项目号36800003  </s:t>
          </s:r>
        </s:text>
      </item>
    </comment>
    <comment s:ref="E116" rgbClr="FF0000">
      <item id="{4c37b631-e06f-97b4-baa4-2bbc184d0af1}" userID="76a27d6908984f0986c917ce8c65fa8b" userName="廖娜" dateTime="2024-01-24T07:55:46" isNormal="0">
        <s:text>
          <s:r>
            <s:t xml:space="preserve">'原项目号36800003  </s:t>
          </s:r>
        </s:text>
      </item>
    </comment>
    <comment s:ref="E117" rgbClr="FF0000">
      <item id="{4C151A86-28FF-8B98-8667-D165C0B37171}" userID="76a27d6908984f0986c917ce8c65fa8b" userName="廖娜" dateTime="2024-02-18T02:11:30" isNormal="0">
        <s:text>
          <s:r>
            <s:t xml:space="preserve">'8135同23017</s:t>
          </s:r>
        </s:text>
      </item>
    </comment>
    <comment s:ref="AK117" rgbClr="FF0000">
      <item id="{b5906005-0178-642c-892d-7686c727ea22}" userID="2fffd89581f54917b81ab9c735a51364" userName="梁晓溪" dateTime="2024-05-17T01:42:08" isNormal="0">
        <s:text>
          <s:r>
            <s:t xml:space="preserve">预付款回款晚，收到后才能排产，固交货期延后至5月30日，在一级计划流程中有备注。</s:t>
          </s:r>
        </s:text>
      </item>
    </comment>
    <comment s:ref="E118" rgbClr="FF0000">
      <item id="{d70fd990-8ec5-ef52-0bf5-e699bfc2e1ba}" userID="76a27d6908984f0986c917ce8c65fa8b" userName="廖娜" dateTime="2024-01-31T09:22:26" isNormal="0">
        <s:text>
          <s:r>
            <s:t xml:space="preserve">'22121同23063</s:t>
          </s:r>
        </s:text>
      </item>
    </comment>
    <comment s:ref="E120" rgbClr="FF0000">
      <item id="{c75a3b1e-5d46-0c6f-7758-0a37936b9e7b}" userID="76a27d6908984f0986c917ce8c65fa8b" userName="廖娜" dateTime="2024-02-26T08:50:57" isNormal="0">
        <s:text>
          <s:r>
            <s:t xml:space="preserve">'12089同21046</s:t>
          </s:r>
        </s:text>
      </item>
    </comment>
    <comment s:ref="E122" rgbClr="FF0000">
      <item id="{e5da9d62-f21f-218a-b8fc-3229c98d5599}" userID="76a27d6908984f0986c917ce8c65fa8b" userName="廖娜" dateTime="2024-02-26T00:39:40" isNormal="0">
        <s:text>
          <s:r>
            <s:t xml:space="preserve">'03158同24014</s:t>
          </s:r>
        </s:text>
      </item>
    </comment>
    <comment s:ref="E123" rgbClr="FF0000">
      <item id="{5145689b-11f4-823c-6202-8ba7b6bac36f}" userID="76a27d6908984f0986c917ce8c65fa8b" userName="廖娜" dateTime="2024-02-26T00:40:01" isNormal="0">
        <s:text>
          <s:r>
            <s:t xml:space="preserve">'20247同2215301</s:t>
          </s:r>
        </s:text>
      </item>
    </comment>
    <comment s:ref="E124" rgbClr="FF0000">
      <item id="{61cd2466-366d-11fb-b8e1-7eebdae7ca1b}" userID="76a27d6908984f0986c917ce8c65fa8b" userName="廖娜" dateTime="2024-03-05T01:20:25" isNormal="0">
        <s:text>
          <s:r>
            <s:t xml:space="preserve">18100</s:t>
          </s:r>
        </s:text>
      </item>
    </comment>
    <comment s:ref="E125" rgbClr="FF0000">
      <item id="{765eb549-daf4-5aa5-e371-012dfe02fb08}" userID="76a27d6908984f0986c917ce8c65fa8b" userName="廖娜" dateTime="2024-02-28T01:10:29" isNormal="0">
        <s:text>
          <s:r>
            <s:t xml:space="preserve">'07027同21161</s:t>
          </s:r>
        </s:text>
      </item>
    </comment>
    <comment s:ref="E126" rgbClr="FF0000">
      <item id="{43d6f485-85f7-ce5a-0e96-597a2aea4a93}" userID="76a27d6908984f0986c917ce8c65fa8b" userName="廖娜" dateTime="2024-03-05T01:26:31" isNormal="0">
        <s:text>
          <s:r>
            <s:t xml:space="preserve">原令号21008</s:t>
          </s:r>
        </s:text>
      </item>
    </comment>
    <comment s:ref="E127" rgbClr="FF0000">
      <item id="{f1fe67b5-5a49-8b67-91ee-00b50964f8ac}" userID="76a27d6908984f0986c917ce8c65fa8b" userName="廖娜" dateTime="2024-03-05T01:38:23" isNormal="0">
        <s:text>
          <s:r>
            <s:t xml:space="preserve">原令号5027</s:t>
          </s:r>
        </s:text>
      </item>
    </comment>
    <comment s:ref="E129" rgbClr="FF0000">
      <item id="{3a5ae7e6-3cc5-8292-f448-d54bf608f571}" userID="76a27d6908984f0986c917ce8c65fa8b" userName="廖娜" dateTime="2024-03-05T01:49:24" isNormal="0">
        <s:text>
          <s:r>
            <s:t xml:space="preserve">原令号17147</s:t>
          </s:r>
        </s:text>
      </item>
      <item id="{da317213-2b6d-7c0e-bbeb-babdfd64e251}" userID="2fffd89581f54917b81ab9c735a51364" userName="梁晓溪" dateTime="2024-05-27T08:01:59" isNormal="0">
        <s:text>
          <s:r>
            <s:t xml:space="preserve">24022更改为24049</s:t>
          </s:r>
        </s:text>
      </item>
    </comment>
    <comment s:ref="E130" rgbClr="FF0000">
      <item id="{4db814ac-89e3-5653-5c59-e484ff188462}" userID="76a27d6908984f0986c917ce8c65fa8b" userName="廖娜" dateTime="2024-03-05T01:54:32" isNormal="0">
        <s:text>
          <s:r>
            <s:t xml:space="preserve">原链篦机柔性传动生产令号20106。
</s:t>
          </s:r>
        </s:text>
      </item>
    </comment>
    <comment s:ref="E131" rgbClr="FF0000">
      <item id="{1c5cb6d2-b342-8310-5634-b23f110093ba}" userID="76a27d6908984f0986c917ce8c65fa8b" userName="廖娜" dateTime="2024-03-15T00:56:59" isNormal="0">
        <s:text>
          <s:r>
            <s:t xml:space="preserve">原令号'10111-1</s:t>
          </s:r>
        </s:text>
      </item>
    </comment>
    <comment s:ref="E132" rgbClr="FF0000">
      <item id="{de1d78d2-ad76-f06b-836e-01cc19bf5dd0}" userID="76a27d6908984f0986c917ce8c65fa8b" userName="廖娜" dateTime="2024-03-21T06:59:05" isNormal="0">
        <s:text>
          <s:r>
            <s:t xml:space="preserve">原令号'21060</s:t>
          </s:r>
        </s:text>
      </item>
    </comment>
    <comment s:ref="E133" rgbClr="FF0000">
      <item id="{f86ebd1e-00d4-0d78-7c92-9685345880e4}" userID="76a27d6908984f0986c917ce8c65fa8b" userName="廖娜" dateTime="2024-03-22T07:08:16" isNormal="0">
        <s:text>
          <s:r>
            <s:t xml:space="preserve">原令号'同22052</s:t>
          </s:r>
        </s:text>
      </item>
    </comment>
    <comment s:ref="E135" rgbClr="FF0000">
      <item id="{7a56bfa7-ae9e-6219-ed8d-4ec31367dc81}" userID="76a27d6908984f0986c917ce8c65fa8b" userName="廖娜" dateTime="2024-03-22T07:05:12" isNormal="0">
        <s:text>
          <s:r>
            <s:t xml:space="preserve">原令号21008</s:t>
          </s:r>
        </s:text>
      </item>
    </comment>
    <comment s:ref="E136" rgbClr="FF0000">
      <item id="{d1e6b709-3d9d-f6d1-5b9b-8e32991eec92}" userID="76a27d6908984f0986c917ce8c65fa8b" userName="廖娜" dateTime="2024-03-25T01:07:33" isNormal="0">
        <s:text>
          <s:r>
            <s:t xml:space="preserve">原令号:20147</s:t>
          </s:r>
        </s:text>
      </item>
    </comment>
    <comment s:ref="AK139" rgbClr="FF0000">
      <item id="{26796e01-6428-e1ac-b175-50ba68c8bee6}" userID="2fffd89581f54917b81ab9c735a51364" userName="梁晓溪" dateTime="2024-05-29T06:28:02" isNormal="0">
        <s:text>
          <s:r>
            <s:t xml:space="preserve">与销售确认交货期为合同约定时间</s:t>
          </s:r>
        </s:text>
      </item>
    </comment>
    <comment s:ref="E142" rgbClr="FF0000">
      <item id="{e2b19d2e-d7a9-4fe0-c390-7ec231025fbd}" userID="76a27d6908984f0986c917ce8c65fa8b" userName="廖娜" dateTime="2024-04-11T08:07:45" isNormal="0">
        <s:text>
          <s:r>
            <s:t xml:space="preserve">原令号'14084</s:t>
          </s:r>
        </s:text>
      </item>
    </comment>
    <comment s:ref="E143" rgbClr="FF0000">
      <item id="{8483e4a1-69e6-54ed-22b9-04702b60ff6c}" userID="76a27d6908984f0986c917ce8c65fa8b" userName="廖娜" dateTime="2024-04-11T08:18:04" isNormal="0">
        <s:text>
          <s:r>
            <s:t xml:space="preserve">原令号'23018</s:t>
          </s:r>
        </s:text>
      </item>
    </comment>
    <comment s:ref="E145" rgbClr="FF0000">
      <item id="{46bb49c7-dfee-a0da-2ed8-1e0a27c24bd9}" userID="76a27d6908984f0986c917ce8c65fa8b" userName="廖娜" dateTime="2024-04-15T01:23:39" isNormal="0">
        <s:text>
          <s:r>
            <s:t xml:space="preserve">13174令号卷扬机用</s:t>
          </s:r>
        </s:text>
      </item>
    </comment>
    <comment s:ref="E146" rgbClr="FF0000">
      <item id="{0325f196-6c66-d185-b5e3-53d4db6d54e0}" userID="76a27d6908984f0986c917ce8c65fa8b" userName="廖娜" dateTime="2024-05-09T05:49:20" isNormal="0">
        <s:text>
          <s:r>
            <s:t xml:space="preserve">'21136</s:t>
          </s:r>
        </s:text>
      </item>
    </comment>
    <comment s:ref="E152" rgbClr="FF0000">
      <item id="{90f4e485-e4a2-936b-3349-189a8d74f046}" userID="2fffd89581f54917b81ab9c735a51364" userName="梁晓溪" dateTime="2024-05-15T05:39:27" isNormal="0">
        <s:text>
          <s:r>
            <s:t xml:space="preserve">原令号23043</s:t>
          </s:r>
        </s:text>
      </item>
    </comment>
    <comment s:ref="E153" rgbClr="FF0000">
      <item id="{ac21c971-89c7-7b99-709a-805726bc52fb}" userID="2fffd89581f54917b81ab9c735a51364" userName="梁晓溪" dateTime="2024-05-20T08:19:01" isNormal="0">
        <s:text>
          <s:r>
            <s:t xml:space="preserve">23043</s:t>
          </s:r>
        </s:text>
      </item>
    </comment>
    <comment s:ref="E154" rgbClr="FF0000">
      <item id="{a79d87f4-8306-2e15-490e-e95fd3c5c4da}" userID="2fffd89581f54917b81ab9c735a51364" userName="梁晓溪" dateTime="2024-05-20T07:46:45" isNormal="0">
        <s:text>
          <s:r>
            <s:t xml:space="preserve">08006</s:t>
          </s:r>
        </s:text>
      </item>
    </comment>
    <comment s:ref="E156" rgbClr="FF0000">
      <item id="{9388d48f-d2aa-9c2f-a6ae-0a555479bc99}" userID="2fffd89581f54917b81ab9c735a51364" userName="梁晓溪" dateTime="2024-05-23T02:43:51" isNormal="0">
        <s:text>
          <s:r>
            <s:t xml:space="preserve">10012同22094</s:t>
          </s:r>
        </s:text>
      </item>
    </comment>
    <comment s:ref="E162" rgbClr="FF0000">
      <item id="{5ee388a9-0a2d-79e1-58e0-18309cf64a6c}" userID="2fffd89581f54917b81ab9c735a51364" userName="梁晓溪" dateTime="2024-05-27T05:37:36" isNormal="0">
        <s:text>
          <s:r>
            <s:t xml:space="preserve">16080</s:t>
          </s:r>
        </s:text>
      </item>
    </comment>
    <comment s:ref="E164" rgbClr="FF0000">
      <item id="{abe0c917-51db-91c1-897e-11f4ee1cea62}" userID="2fffd89581f54917b81ab9c735a51364" userName="梁晓溪" dateTime="2024-05-23T02:17:35" isNormal="0">
        <s:text>
          <s:r>
            <s:t xml:space="preserve">原令号22071 </s:t>
          </s:r>
        </s:text>
      </item>
    </comment>
    <comment s:ref="E172" rgbClr="FF0000">
      <item id="{0936d699-a8f1-623d-0c86-d950e93947a8}" userID="2fffd89581f54917b81ab9c735a51364" userName="梁晓溪" dateTime="2024-06-12T03:11:13" isNormal="0">
        <s:text>
          <s:r>
            <s:t xml:space="preserve">重点管控，尽量提前交货</s:t>
          </s:r>
        </s:text>
      </item>
    </comment>
    <comment s:ref="AJ172" rgbClr="FF0000">
      <item id="{9dfd2736-5ac3-b90b-d091-7d77f1748ea9}" userID="2fffd89581f54917b81ab9c735a51364" userName="梁晓溪" dateTime="2024-06-12T03:11:42" isNormal="0">
        <s:text>
          <s:r>
            <s:t xml:space="preserve">重点管控，尽量提前交货</s:t>
          </s:r>
        </s:text>
      </item>
    </comment>
  </commentList>
  <commentList sheetStid="4">
    <comment s:ref="A63" rgbClr="FF0000">
      <item id="{09d80a5b-0e19-4b4f-b961-24f4e7d1377b}" isNormal="1">
        <s:text>
          <s:r>
            <s:t xml:space="preserve">廖娜:
原令号22108，备件
</s:t>
          </s:r>
        </s:text>
      </item>
    </comment>
    <comment s:ref="E67" rgbClr="FF0000">
      <item id="{49ab5310-1b3f-40eb-9586-32e54465dd93}" isNormal="1">
        <s:text>
          <s:r>
            <s:t xml:space="preserve">原令号'19260</s:t>
          </s:r>
        </s:text>
      </item>
    </comment>
    <comment s:ref="E69" rgbClr="FF0000">
      <item id="{6c174a65-9244-484d-995d-a4d1e506aa70}" isNormal="1">
        <s:text>
          <s:r>
            <s:t xml:space="preserve">原令号07030	</s:t>
          </s:r>
        </s:text>
      </item>
    </comment>
    <comment s:ref="N74" rgbClr="FF0000">
      <item id="{a51265a4-6a23-4cdd-b8ea-4ae51fef15ba}" isNormal="1">
        <s:text>
          <s:r>
            <s:t xml:space="preserve">图纸7月5号到</s:t>
          </s:r>
        </s:text>
      </item>
    </comment>
    <comment s:ref="E76" rgbClr="FF0000">
      <item id="{b33523af-0ec0-6008-ffa4-eb120e4e42cd}" userID="76a27d6908984f0986c917ce8c65fa8b" userName="廖娜a27d6908984f0986c917ce8c65fa8b" dateTime="2023-08-04T03:03:10" isNormal="0">
        <s:text>
          <s:r>
            <s:t xml:space="preserve">原令号'20112</s:t>
          </s:r>
        </s:text>
      </item>
    </comment>
    <comment s:ref="E77" rgbClr="FF0000">
      <item id="{5c23551a-734d-0e02-0427-7cb020e19236}" userID="76a27d6908984f0986c917ce8c65fa8b" userName="廖娜a27d6908984f0986c917ce8c65fa8b" dateTime="2023-08-14T03:04:00" isNormal="0">
        <s:text>
          <s:r>
            <s:t xml:space="preserve">'同23013</s:t>
          </s:r>
        </s:text>
      </item>
    </comment>
    <comment s:ref="E78" rgbClr="FF0000">
      <item id="{4c7b70ca-962c-9938-4f05-8fa2c28147e1}" userID="76a27d6908984f0986c917ce8c65fa8b" userName="廖娜a27d6908984f0986c917ce8c65fa8b" dateTime="2023-08-24T01:08:09" isNormal="0">
        <s:text>
          <s:r>
            <s:t xml:space="preserve">原令号'22068</s:t>
          </s:r>
        </s:text>
      </item>
    </comment>
    <comment s:ref="E79" rgbClr="FF0000">
      <item id="{c5992742-cec6-7021-b22f-806406c68116}" userID="76a27d6908984f0986c917ce8c65fa8b" userName="廖娜a27d6908984f0986c917ce8c65fa8b" dateTime="2023-09-01T03:36:04" isNormal="0">
        <s:text>
          <s:r>
            <s:t xml:space="preserve">原令号20185</s:t>
          </s:r>
        </s:text>
      </item>
    </comment>
    <comment s:ref="E80" rgbClr="FF0000">
      <item id="{519496c6-9769-9410-2f33-f2e2678edde6}" userID="76a27d6908984f0986c917ce8c65fa8b" userName="廖娜a27d6908984f0986c917ce8c65fa8b" dateTime="2023-09-11T01:22:54" isNormal="0">
        <s:text>
          <s:r>
            <s:t xml:space="preserve">原令号'17129同20159 </s:t>
          </s:r>
        </s:text>
      </item>
    </comment>
    <comment s:ref="E82" rgbClr="FF0000">
      <item id="{3c6dec24-b678-4b1a-bc79-690725e51326}" isNormal="1">
        <s:text>
          <s:r>
            <s:t xml:space="preserve">原令号22012	</s:t>
          </s:r>
        </s:text>
      </item>
    </comment>
    <comment s:ref="E86" rgbClr="FF0000">
      <item id="{78c1e6de-d47a-4d47-a92b-d575decaeb95}" isNormal="1">
        <s:text>
          <s:r>
            <s:t xml:space="preserve">原令号22068	</s:t>
          </s:r>
        </s:text>
      </item>
    </comment>
    <comment s:ref="E88" rgbClr="FF0000">
      <item id="{1f5da743-1059-46b3-9ab8-81830cc9bb3d}" isNormal="1">
        <s:text>
          <s:r>
            <s:t xml:space="preserve">原令号18278、'22029</s:t>
          </s:r>
        </s:text>
      </item>
    </comment>
    <comment s:ref="E90" rgbClr="FF0000">
      <item id="{5ab9201c-7ef9-a463-e6e4-46433e2c0cf0}" userID="76a27d6908984f0986c917ce8c65fa8b" userName="廖娜a27d6908984f0986c917ce8c65fa8b" dateTime="2023-08-14T03:10:38" isNormal="0">
        <s:text>
          <s:r>
            <s:t xml:space="preserve">'同17040</s:t>
          </s:r>
        </s:text>
      </item>
    </comment>
    <comment s:ref="E91" rgbClr="FF0000">
      <item id="{927d817c-3c3e-9945-da55-1442463e9b1a}" userID="76a27d6908984f0986c917ce8c65fa8b" userName="廖娜a27d6908984f0986c917ce8c65fa8b" dateTime="2023-08-14T06:58:08" isNormal="0">
        <s:text>
          <s:r>
            <s:t xml:space="preserve">'22008</s:t>
          </s:r>
        </s:text>
      </item>
    </comment>
    <comment s:ref="E92" rgbClr="FF0000">
      <item id="{ad0f16ec-bcb2-e853-48e7-4340f4b7277a}" userID="76a27d6908984f0986c917ce8c65fa8b" userName="廖娜a27d6908984f0986c917ce8c65fa8b" dateTime="2023-09-06T02:32:39" isNormal="0">
        <s:text>
          <s:r>
            <s:t xml:space="preserve">'8045同19235</s:t>
          </s:r>
        </s:text>
      </item>
    </comment>
  </commentList>
</comments>
</file>

<file path=customXml/item2.xml><?xml version="1.0" encoding="utf-8"?>
<woProps xmlns="https://web.wps.cn/et/2018/main" xmlns:s="http://schemas.openxmlformats.org/spreadsheetml/2006/main">
  <woSheetsProps>
    <woSheetProps sheetStid="1" interlineOnOff="0" interlineColor="0" isDbSheet="0" isDashBoardSheet="0">
      <cellprotection/>
    </woSheetProps>
    <woSheetProps sheetStid="2" interlineOnOff="0" interlineColor="0" isDbSheet="0" isDashBoardSheet="0">
      <cellprotection/>
    </woSheetProps>
    <woSheetProps sheetStid="3" interlineOnOff="0" interlineColor="0" isDbSheet="0" isDashBoardSheet="0">
      <pivotTables>
        <pivotTable pivotTableName="数据透视表3" sourceDataDirty="1"/>
      </pivotTables>
      <cellprotection/>
    </woSheetProps>
    <woSheetProps sheetStid="6" interlineOnOff="0" interlineColor="0" isDbSheet="0" isDashBoardSheet="0">
      <cellprotection/>
    </woSheetProps>
    <woSheetProps sheetStid="4" interlineOnOff="0" interlineColor="0" isDbSheet="0" isDashBoardSheet="0">
      <cellprotection/>
    </woSheetProps>
    <woSheetProps sheetStid="12"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1"/>
  <pixelatorList sheetStid="2"/>
  <pixelatorList sheetStid="3"/>
  <pixelatorList sheetStid="6"/>
  <pixelatorList sheetStid="4"/>
  <pixelatorList sheetStid="12"/>
  <pixelatorList sheetStid="11"/>
</pixelators>
</file>

<file path=customXml/item4.xml><?xml version="1.0" encoding="utf-8"?>
<s:customData xmlns="http://www.wps.cn/officeDocument/2013/wpsCustomData" xmlns:s="http://www.wps.cn/officeDocument/2013/wpsCustomData">
  <extobjs>
    <extobj name="E657119C-6982-421D-8BA7-E74DEB70A7DB-1">
      <extobjdata type="E657119C-6982-421D-8BA7-E74DEB70A7DB" data="/C:\Users\007474\AppData\Local\Temp\ksohtml\clip_image2.png"/>
    </extobj>
    <extobj name="E657119C-6982-421D-8BA7-E74DEB70A7DB-2">
      <extobjdata type="E657119C-6982-421D-8BA7-E74DEB70A7DB" data="/C:\Users\007474\AppData\Local\Temp\ksohtml\clip_image4.png"/>
    </extobj>
    <extobj name="E657119C-6982-421D-8BA7-E74DEB70A7DB-3">
      <extobjdata type="E657119C-6982-421D-8BA7-E74DEB70A7DB" data="/C:\Users\007474\AppData\Local\Temp\ksohtml\clip_image8.png"/>
    </extobj>
    <extobj name="E657119C-6982-421D-8BA7-E74DEB70A7DB-4">
      <extobjdata type="E657119C-6982-421D-8BA7-E74DEB70A7DB" data="/C:\Users\007474\AppData\Local\Temp\ksohtml\clip_image16.png"/>
    </extobj>
    <extobj name="E657119C-6982-421D-8BA7-E74DEB70A7DB-5">
      <extobjdata type="E657119C-6982-421D-8BA7-E74DEB70A7DB" data="/C:\Users\007474\AppData\Local\Temp\ksohtml\clip_image21.png"/>
    </extobj>
    <extobj name="E657119C-6982-421D-8BA7-E74DEB70A7DB-6">
      <extobjdata type="E657119C-6982-421D-8BA7-E74DEB70A7DB" data="/C:\Users\007474\AppData\Local\Temp\ksohtml\clip_image20.png"/>
    </extobj>
    <extobj name="E657119C-6982-421D-8BA7-E74DEB70A7DB-7">
      <extobjdata type="E657119C-6982-421D-8BA7-E74DEB70A7DB" data="/C:\Users\007474\AppData\Local\Temp\ksohtml\clip_image19.png"/>
    </extobj>
    <extobj name="E657119C-6982-421D-8BA7-E74DEB70A7DB-8">
      <extobjdata type="E657119C-6982-421D-8BA7-E74DEB70A7DB" data="/C:\Users\007474\AppData\Local\Temp\ksohtml\clip_image18.png"/>
    </extobj>
    <extobj name="E657119C-6982-421D-8BA7-E74DEB70A7DB-9">
      <extobjdata type="E657119C-6982-421D-8BA7-E74DEB70A7DB" data="/C:\Users\007474\AppData\Local\Temp\ksohtml\clip_image15.png"/>
    </extobj>
    <extobj name="E657119C-6982-421D-8BA7-E74DEB70A7DB-10">
      <extobjdata type="E657119C-6982-421D-8BA7-E74DEB70A7DB" data="/C:\Users\007474\AppData\Local\Temp\ksohtml\clip_image17.png"/>
    </extobj>
    <extobj name="E657119C-6982-421D-8BA7-E74DEB70A7DB-11">
      <extobjdata type="E657119C-6982-421D-8BA7-E74DEB70A7DB" data="/C:\Users\007474\AppData\Local\Temp\ksohtml\clip_image14.png"/>
    </extobj>
    <extobj name="E657119C-6982-421D-8BA7-E74DEB70A7DB-12">
      <extobjdata type="E657119C-6982-421D-8BA7-E74DEB70A7DB" data="/C:\Users\007474\AppData\Local\Temp\ksohtml\clip_image13.png"/>
    </extobj>
    <extobj name="E657119C-6982-421D-8BA7-E74DEB70A7DB-13">
      <extobjdata type="E657119C-6982-421D-8BA7-E74DEB70A7DB" data="/C:\Users\007474\AppData\Local\Temp\ksohtml\clip_image12.png"/>
    </extobj>
    <extobj name="E657119C-6982-421D-8BA7-E74DEB70A7DB-14">
      <extobjdata type="E657119C-6982-421D-8BA7-E74DEB70A7DB" data="/C:\Users\007474\AppData\Local\Temp\ksohtml\clip_image11.png"/>
    </extobj>
    <extobj name="E657119C-6982-421D-8BA7-E74DEB70A7DB-15">
      <extobjdata type="E657119C-6982-421D-8BA7-E74DEB70A7DB" data="/C:\Users\007474\AppData\Local\Temp\ksohtml\clip_image10.png"/>
    </extobj>
    <extobj name="E657119C-6982-421D-8BA7-E74DEB70A7DB-16">
      <extobjdata type="E657119C-6982-421D-8BA7-E74DEB70A7DB" data="/C:\Users\007474\AppData\Local\Temp\ksohtml\clip_image7.png"/>
    </extobj>
    <extobj name="E657119C-6982-421D-8BA7-E74DEB70A7DB-17">
      <extobjdata type="E657119C-6982-421D-8BA7-E74DEB70A7DB" data="/C:\Users\007474\AppData\Local\Temp\ksohtml\clip_image9.png"/>
    </extobj>
    <extobj name="E657119C-6982-421D-8BA7-E74DEB70A7DB-18">
      <extobjdata type="E657119C-6982-421D-8BA7-E74DEB70A7DB" data="/C:\Users\007474\AppData\Local\Temp\ksohtml\clip_image6.png"/>
    </extobj>
    <extobj name="E657119C-6982-421D-8BA7-E74DEB70A7DB-19">
      <extobjdata type="E657119C-6982-421D-8BA7-E74DEB70A7DB" data="/C:\Users\007474\AppData\Local\Temp\ksohtml\clip_image3.png"/>
    </extobj>
    <extobj name="E657119C-6982-421D-8BA7-E74DEB70A7DB-20">
      <extobjdata type="E657119C-6982-421D-8BA7-E74DEB70A7DB" data="/C:\Users\007474\AppData\Local\Temp\ksohtml\clip_image5.png"/>
    </extobj>
  </extobjs>
</s:customData>
</file>

<file path=customXml/item5.xml><?xml version="1.0" encoding="utf-8"?>
<allowEditUser xmlns="https://web.wps.cn/et/2018/main" xmlns:s="http://schemas.openxmlformats.org/spreadsheetml/2006/main" hasInvisiblePropRange="0">
  <rangeList sheetStid="1" master="">
    <arrUserId title="Range1" rangeCreator="76a27d6908984f0986c917ce8c65fa8b" othersAccessPermission="edit">
      <userID accessPermission="edit">76a27d6908984f0986c917ce8c65fa8b</userID>
    </arrUserId>
  </rangeList>
  <rangeList sheetStid="2" master=""/>
  <rangeList sheetStid="3" master=""/>
  <rangeList sheetStid="6" master=""/>
  <rangeList sheetStid="4" master=""/>
  <rangeList sheetStid="12" master=""/>
</allowEditUser>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3C874DC4-3D9F-4685-A8AE-488646C2E99E}">
  <ds:schemaRefs/>
</ds:datastoreItem>
</file>

<file path=customXml/itemProps5.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订单管理台账-C类</vt:lpstr>
      <vt:lpstr>辅助列</vt:lpstr>
      <vt:lpstr>透视表</vt:lpstr>
      <vt:lpstr>停缓建项目</vt:lpstr>
      <vt:lpstr>已完成项目（每年年底统一归档）</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鸽 蒲</cp:lastModifiedBy>
  <dcterms:created xsi:type="dcterms:W3CDTF">2022-11-24T17:47:00Z</dcterms:created>
  <dcterms:modified xsi:type="dcterms:W3CDTF">2024-07-22T02:47:56Z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54D5C535F497448FA009274BDF9F8CE9_13</vt:lpwstr>
  </property>
  <property fmtid="{D5CDD505-2E9C-101B-9397-08002B2CF9AE}" pid="3" name="KSOProductBuildVer">
    <vt:lpwstr>2052-12.1.0.16929</vt:lpwstr>
  </property>
  <property fmtid="{D5CDD505-2E9C-101B-9397-08002B2CF9AE}" pid="4" name="KSOTemplateUUID">
    <vt:lpwstr>v1.0_mb_BlkIiVLiI7jbwbL8MV83+w==</vt:lpwstr>
  </property>
</Properties>
</file>