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9795"/>
  </bookViews>
  <sheets>
    <sheet name="User &amp; Author" sheetId="1" r:id="rId1"/>
    <sheet name="User Only" sheetId="2" r:id="rId2"/>
    <sheet name="Selection Frequency" sheetId="3" r:id="rId3"/>
  </sheets>
  <calcPr calcId="145621"/>
</workbook>
</file>

<file path=xl/calcChain.xml><?xml version="1.0" encoding="utf-8"?>
<calcChain xmlns="http://schemas.openxmlformats.org/spreadsheetml/2006/main">
  <c r="E7" i="3" l="1"/>
  <c r="F7" i="3" s="1"/>
  <c r="F3" i="3"/>
  <c r="F4" i="3"/>
  <c r="F5" i="3"/>
  <c r="F6" i="3"/>
  <c r="F2" i="3"/>
  <c r="B32" i="3"/>
  <c r="E6" i="3"/>
  <c r="E5" i="3"/>
  <c r="E4" i="3"/>
  <c r="E3" i="3"/>
  <c r="E2" i="3"/>
  <c r="B22" i="3"/>
  <c r="B21" i="3"/>
  <c r="B3" i="3"/>
  <c r="B28" i="3"/>
  <c r="B4" i="3"/>
  <c r="B26" i="3"/>
  <c r="B5" i="3"/>
  <c r="B6" i="3"/>
  <c r="B24" i="3"/>
  <c r="B13" i="3"/>
  <c r="B16" i="3"/>
  <c r="B29" i="3"/>
  <c r="B7" i="3"/>
  <c r="B8" i="3"/>
  <c r="B9" i="3"/>
  <c r="B11" i="3"/>
  <c r="B12" i="3"/>
  <c r="B10" i="3"/>
  <c r="B18" i="3"/>
  <c r="B19" i="3"/>
  <c r="B20" i="3"/>
  <c r="B27" i="3"/>
  <c r="B30" i="3"/>
  <c r="B23" i="3"/>
  <c r="B14" i="3"/>
  <c r="B17" i="3"/>
  <c r="B15" i="3"/>
  <c r="B25" i="3"/>
  <c r="B2" i="3"/>
  <c r="M189" i="2"/>
  <c r="M187" i="2"/>
  <c r="M186" i="2"/>
  <c r="M184" i="2"/>
  <c r="M185" i="2"/>
  <c r="J190" i="2"/>
  <c r="J192" i="2"/>
  <c r="J193" i="2"/>
  <c r="J194" i="2"/>
  <c r="J191" i="2"/>
  <c r="G191" i="2"/>
  <c r="G190" i="2"/>
  <c r="G189" i="2"/>
  <c r="L194" i="2"/>
  <c r="L193" i="2"/>
  <c r="L192" i="2"/>
  <c r="L191" i="2"/>
  <c r="L190" i="2"/>
  <c r="C189" i="2"/>
  <c r="B187" i="2"/>
  <c r="C187" i="2"/>
  <c r="A187" i="2"/>
  <c r="A189" i="2"/>
  <c r="L188" i="2"/>
  <c r="L187" i="2"/>
  <c r="L186" i="2"/>
  <c r="F186" i="2"/>
  <c r="E186" i="2"/>
  <c r="D186" i="2"/>
  <c r="C186" i="2"/>
  <c r="B186" i="2"/>
  <c r="A186" i="2"/>
  <c r="L185" i="2"/>
  <c r="I185" i="2"/>
  <c r="H185" i="2"/>
  <c r="G185" i="2"/>
  <c r="F185" i="2"/>
  <c r="E185" i="2"/>
  <c r="D185" i="2"/>
  <c r="C185" i="2"/>
  <c r="B185" i="2"/>
  <c r="A185" i="2"/>
  <c r="L184" i="2"/>
  <c r="I184" i="2"/>
  <c r="H184" i="2"/>
  <c r="G184" i="2"/>
  <c r="F184" i="2"/>
  <c r="E184" i="2"/>
  <c r="D184" i="2"/>
  <c r="C184" i="2"/>
  <c r="B184" i="2"/>
  <c r="A184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2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G244" i="1"/>
  <c r="J185" i="2" l="1"/>
  <c r="J184" i="2"/>
  <c r="G186" i="2"/>
  <c r="A244" i="1" l="1"/>
  <c r="E242" i="1"/>
  <c r="F242" i="1"/>
  <c r="D242" i="1"/>
  <c r="L244" i="1"/>
  <c r="L242" i="1"/>
  <c r="L243" i="1"/>
  <c r="L240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I241" i="1"/>
  <c r="I240" i="1"/>
  <c r="H241" i="1"/>
  <c r="H240" i="1"/>
  <c r="E240" i="1"/>
  <c r="F240" i="1"/>
  <c r="E241" i="1"/>
  <c r="F241" i="1"/>
  <c r="D241" i="1"/>
  <c r="D240" i="1"/>
  <c r="B242" i="1"/>
  <c r="C242" i="1"/>
  <c r="A242" i="1"/>
  <c r="C240" i="1"/>
  <c r="C241" i="1"/>
  <c r="B240" i="1"/>
  <c r="B241" i="1"/>
  <c r="A241" i="1"/>
  <c r="A240" i="1"/>
  <c r="L241" i="1"/>
  <c r="G241" i="1"/>
  <c r="G240" i="1"/>
  <c r="G242" i="1" l="1"/>
  <c r="J241" i="1"/>
  <c r="J240" i="1"/>
</calcChain>
</file>

<file path=xl/sharedStrings.xml><?xml version="1.0" encoding="utf-8"?>
<sst xmlns="http://schemas.openxmlformats.org/spreadsheetml/2006/main" count="3181" uniqueCount="83">
  <si>
    <t>Google</t>
  </si>
  <si>
    <t>Wit</t>
  </si>
  <si>
    <t>Sphinx</t>
  </si>
  <si>
    <t>True | False | Error S2T</t>
  </si>
  <si>
    <t>Confidence S2T</t>
  </si>
  <si>
    <t>Selection</t>
  </si>
  <si>
    <t>1st Selection</t>
  </si>
  <si>
    <t>2nd Selection</t>
  </si>
  <si>
    <t>e</t>
  </si>
  <si>
    <t>t</t>
  </si>
  <si>
    <t>Metric T2S 1</t>
  </si>
  <si>
    <t>Metric T2S 2</t>
  </si>
  <si>
    <t>f</t>
  </si>
  <si>
    <t>Name</t>
  </si>
  <si>
    <t>Demi_1</t>
  </si>
  <si>
    <t>Demi_2</t>
  </si>
  <si>
    <t>Piotre_Martello</t>
  </si>
  <si>
    <t>Creator Error</t>
  </si>
  <si>
    <t>Incorrect selection</t>
  </si>
  <si>
    <t>Failed User Error</t>
  </si>
  <si>
    <t>Partial Match</t>
  </si>
  <si>
    <t>T | F T2S</t>
  </si>
  <si>
    <t>Sam_White</t>
  </si>
  <si>
    <t>Stergios</t>
  </si>
  <si>
    <t>Sandra</t>
  </si>
  <si>
    <t>Thomas_Sauerwald</t>
  </si>
  <si>
    <t>Tom_Queen</t>
  </si>
  <si>
    <t>Abdul</t>
  </si>
  <si>
    <t>Daniel_Van_Cleak</t>
  </si>
  <si>
    <t>Selection Diff</t>
  </si>
  <si>
    <t>N/A</t>
  </si>
  <si>
    <t>Incorrect Selection</t>
  </si>
  <si>
    <t>Google Conf</t>
  </si>
  <si>
    <t>Wit Conf</t>
  </si>
  <si>
    <t>Sphinx Conf</t>
  </si>
  <si>
    <t>Metric T2S Diff</t>
  </si>
  <si>
    <t>Data Set</t>
  </si>
  <si>
    <t>Error Explanation</t>
  </si>
  <si>
    <t>Error</t>
  </si>
  <si>
    <t>Input Type</t>
  </si>
  <si>
    <t>b</t>
  </si>
  <si>
    <t>d</t>
  </si>
  <si>
    <t>a</t>
  </si>
  <si>
    <t>To Node</t>
  </si>
  <si>
    <t>0/01b</t>
  </si>
  <si>
    <t>0/02a1</t>
  </si>
  <si>
    <t>0/02b2</t>
  </si>
  <si>
    <t>0/03b</t>
  </si>
  <si>
    <t>2/01c</t>
  </si>
  <si>
    <t>2/02a5</t>
  </si>
  <si>
    <t>2/14</t>
  </si>
  <si>
    <t>4/98</t>
  </si>
  <si>
    <t>4/09</t>
  </si>
  <si>
    <t>4/10</t>
  </si>
  <si>
    <t>repeat</t>
  </si>
  <si>
    <t>4/03</t>
  </si>
  <si>
    <t>3/01a</t>
  </si>
  <si>
    <t>4/05</t>
  </si>
  <si>
    <t>3/02</t>
  </si>
  <si>
    <t>3/03b1</t>
  </si>
  <si>
    <t>1/01c</t>
  </si>
  <si>
    <t>2/02b</t>
  </si>
  <si>
    <t>2/02d</t>
  </si>
  <si>
    <t>2/23</t>
  </si>
  <si>
    <t>2/24a</t>
  </si>
  <si>
    <t>2/03c</t>
  </si>
  <si>
    <t>2/04c</t>
  </si>
  <si>
    <t>4/99</t>
  </si>
  <si>
    <t>4/00c</t>
  </si>
  <si>
    <t>4/06</t>
  </si>
  <si>
    <t>3/13a</t>
  </si>
  <si>
    <t>3/13b</t>
  </si>
  <si>
    <t>3/13c</t>
  </si>
  <si>
    <t>3/01b</t>
  </si>
  <si>
    <t>3/03b2</t>
  </si>
  <si>
    <t>3/01c</t>
  </si>
  <si>
    <t>4/07</t>
  </si>
  <si>
    <t>0/00a</t>
  </si>
  <si>
    <t>abde</t>
  </si>
  <si>
    <t>Frequency</t>
  </si>
  <si>
    <t>4'</t>
  </si>
  <si>
    <t>sum</t>
  </si>
  <si>
    <t>4''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</si>
</sst>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1" xfId="0" applyNumberFormat="1" applyFont="1" applyBorder="1"/>
    <xf numFmtId="49" fontId="3" fillId="5" borderId="2" xfId="0" applyNumberFormat="1" applyFont="1" applyFill="1" applyBorder="1" applyAlignment="1">
      <alignment horizontal="left" vertical="center"/>
    </xf>
    <xf numFmtId="2" fontId="1" fillId="5" borderId="2" xfId="0" applyNumberFormat="1" applyFont="1" applyFill="1" applyBorder="1" applyAlignment="1">
      <alignment horizontal="left" vertical="center"/>
    </xf>
    <xf numFmtId="2" fontId="0" fillId="0" borderId="0" xfId="0" applyNumberFormat="1"/>
    <xf numFmtId="2" fontId="2" fillId="0" borderId="2" xfId="0" applyNumberFormat="1" applyFont="1" applyBorder="1"/>
    <xf numFmtId="2" fontId="2" fillId="0" borderId="1" xfId="0" applyNumberFormat="1" applyFont="1" applyBorder="1"/>
    <xf numFmtId="2" fontId="2" fillId="0" borderId="3" xfId="0" applyNumberFormat="1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0" formatCode="General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N238" totalsRowShown="0" headerRowDxfId="12">
  <autoFilter ref="A2:N238"/>
  <tableColumns count="14">
    <tableColumn id="1" name="Google"/>
    <tableColumn id="2" name="Wit"/>
    <tableColumn id="3" name="Sphinx"/>
    <tableColumn id="4" name="Google Conf"/>
    <tableColumn id="5" name="Wit Conf"/>
    <tableColumn id="6" name="Sphinx Conf"/>
    <tableColumn id="7" name="Selection"/>
    <tableColumn id="8" name="1st Selection"/>
    <tableColumn id="9" name="2nd Selection"/>
    <tableColumn id="12" name="Selection Diff" dataDxfId="11">
      <calculatedColumnFormula>Table1[[#This Row],[1st Selection]]-Table1[[#This Row],[2nd Selection]]</calculatedColumnFormula>
    </tableColumn>
    <tableColumn id="10" name="Name"/>
    <tableColumn id="11" name="Error"/>
    <tableColumn id="13" name="Input Type"/>
    <tableColumn id="14" name="To Node" dataDxfId="10"/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id="3" name="Table14" displayName="Table14" ref="A2:N182" totalsRowShown="0" headerRowDxfId="9">
  <autoFilter ref="A2:N182"/>
  <tableColumns count="14">
    <tableColumn id="1" name="Google"/>
    <tableColumn id="2" name="Wit"/>
    <tableColumn id="3" name="Sphinx"/>
    <tableColumn id="4" name="Google Conf"/>
    <tableColumn id="5" name="Wit Conf"/>
    <tableColumn id="6" name="Sphinx Conf"/>
    <tableColumn id="7" name="Selection"/>
    <tableColumn id="8" name="1st Selection"/>
    <tableColumn id="9" name="2nd Selection"/>
    <tableColumn id="12" name="Selection Diff" dataDxfId="8">
      <calculatedColumnFormula>Table14[[#This Row],[1st Selection]]-Table14[[#This Row],[2nd Selection]]</calculatedColumnFormula>
    </tableColumn>
    <tableColumn id="10" name="Name"/>
    <tableColumn id="11" name="Error"/>
    <tableColumn id="13" name="Input Type"/>
    <tableColumn id="14" name="To Node" dataDxfId="7"/>
  </tableColumns>
  <tableStyleInfo name="TableStyleMedium2" showFirstColumn="0" showLastColumn="0" showRowStripes="0" showColumnStripes="1"/>
</table>
</file>

<file path=xl/tables/table3.xml><?xml version="1.0" encoding="utf-8"?>
<table xmlns="http://schemas.openxmlformats.org/spreadsheetml/2006/main" id="4" name="Table4" displayName="Table4" ref="A1:B30" totalsRowShown="0" headerRowDxfId="2" dataDxfId="1" headerRowBorderDxfId="5" tableBorderDxfId="6" totalsRowBorderDxfId="4">
  <autoFilter ref="A1:B30"/>
  <sortState ref="A2:B30">
    <sortCondition ref="A1:A30"/>
  </sortState>
  <tableColumns count="2">
    <tableColumn id="1" name="To Node" dataDxfId="0"/>
    <tableColumn id="2" name="Frequency" dataDxfId="3">
      <calculatedColumnFormula>COUNTIF(Table14[To Node],Table4[[#This Row],[To Node]])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220" workbookViewId="0">
      <selection activeCell="B244" sqref="B244"/>
    </sheetView>
  </sheetViews>
  <sheetFormatPr defaultRowHeight="15" x14ac:dyDescent="0.25"/>
  <cols>
    <col min="1" max="1" width="9.7109375" bestFit="1" customWidth="1"/>
    <col min="2" max="2" width="6.5703125" bestFit="1" customWidth="1"/>
    <col min="3" max="3" width="9.28515625" bestFit="1" customWidth="1"/>
    <col min="4" max="4" width="14.28515625" bestFit="1" customWidth="1"/>
    <col min="5" max="5" width="11.140625" bestFit="1" customWidth="1"/>
    <col min="6" max="6" width="13.85546875" bestFit="1" customWidth="1"/>
    <col min="7" max="7" width="12" bestFit="1" customWidth="1"/>
    <col min="8" max="8" width="14.5703125" bestFit="1" customWidth="1"/>
    <col min="9" max="10" width="15.42578125" bestFit="1" customWidth="1"/>
    <col min="11" max="11" width="18.42578125" bestFit="1" customWidth="1"/>
    <col min="12" max="12" width="17.7109375" bestFit="1" customWidth="1"/>
    <col min="13" max="13" width="12.7109375" bestFit="1" customWidth="1"/>
    <col min="14" max="14" width="10.7109375" style="9" bestFit="1" customWidth="1"/>
  </cols>
  <sheetData>
    <row r="1" spans="1:14" x14ac:dyDescent="0.25">
      <c r="A1" s="11" t="s">
        <v>3</v>
      </c>
      <c r="B1" s="11"/>
      <c r="C1" s="11"/>
      <c r="D1" s="12" t="s">
        <v>4</v>
      </c>
      <c r="E1" s="12"/>
      <c r="F1" s="12"/>
      <c r="G1" s="1" t="s">
        <v>21</v>
      </c>
      <c r="H1" s="2" t="s">
        <v>10</v>
      </c>
      <c r="I1" s="3" t="s">
        <v>11</v>
      </c>
      <c r="J1" s="3" t="s">
        <v>35</v>
      </c>
      <c r="K1" t="s">
        <v>36</v>
      </c>
      <c r="L1" t="s">
        <v>37</v>
      </c>
      <c r="M1" t="s">
        <v>39</v>
      </c>
      <c r="N1" s="9" t="s">
        <v>43</v>
      </c>
    </row>
    <row r="2" spans="1:14" x14ac:dyDescent="0.25">
      <c r="A2" s="4" t="s">
        <v>0</v>
      </c>
      <c r="B2" s="4" t="s">
        <v>1</v>
      </c>
      <c r="C2" s="4" t="s">
        <v>2</v>
      </c>
      <c r="D2" s="4" t="s">
        <v>32</v>
      </c>
      <c r="E2" s="4" t="s">
        <v>33</v>
      </c>
      <c r="F2" s="4" t="s">
        <v>34</v>
      </c>
      <c r="G2" s="4" t="s">
        <v>5</v>
      </c>
      <c r="H2" s="4" t="s">
        <v>6</v>
      </c>
      <c r="I2" s="4" t="s">
        <v>7</v>
      </c>
      <c r="J2" s="4" t="s">
        <v>29</v>
      </c>
      <c r="K2" s="4" t="s">
        <v>13</v>
      </c>
      <c r="L2" s="4" t="s">
        <v>38</v>
      </c>
      <c r="M2" s="4" t="s">
        <v>39</v>
      </c>
      <c r="N2" s="10" t="s">
        <v>43</v>
      </c>
    </row>
    <row r="3" spans="1:14" x14ac:dyDescent="0.25">
      <c r="A3" t="s">
        <v>8</v>
      </c>
      <c r="B3" t="s">
        <v>8</v>
      </c>
      <c r="C3" t="s">
        <v>9</v>
      </c>
      <c r="D3">
        <v>0</v>
      </c>
      <c r="E3">
        <v>0</v>
      </c>
      <c r="F3">
        <v>0.26381196438916099</v>
      </c>
      <c r="G3" t="s">
        <v>9</v>
      </c>
      <c r="H3">
        <v>1.05524785755664</v>
      </c>
      <c r="I3">
        <v>5.2762392877832298E-2</v>
      </c>
      <c r="J3">
        <f>Table1[[#This Row],[1st Selection]]-Table1[[#This Row],[2nd Selection]]</f>
        <v>1.0024854646788077</v>
      </c>
      <c r="K3" t="s">
        <v>14</v>
      </c>
      <c r="M3" t="s">
        <v>40</v>
      </c>
      <c r="N3" s="9" t="s">
        <v>44</v>
      </c>
    </row>
    <row r="4" spans="1:14" x14ac:dyDescent="0.25">
      <c r="A4" t="s">
        <v>8</v>
      </c>
      <c r="B4" t="s">
        <v>8</v>
      </c>
      <c r="C4" t="s">
        <v>12</v>
      </c>
      <c r="D4">
        <v>0</v>
      </c>
      <c r="E4">
        <v>0</v>
      </c>
      <c r="F4">
        <v>0.29573703449795502</v>
      </c>
      <c r="G4" t="s">
        <v>12</v>
      </c>
      <c r="H4">
        <v>0</v>
      </c>
      <c r="I4">
        <v>0</v>
      </c>
      <c r="J4">
        <f>Table1[[#This Row],[1st Selection]]-Table1[[#This Row],[2nd Selection]]</f>
        <v>0</v>
      </c>
      <c r="K4" t="s">
        <v>14</v>
      </c>
      <c r="L4" t="s">
        <v>18</v>
      </c>
      <c r="M4" t="s">
        <v>41</v>
      </c>
      <c r="N4" s="9" t="s">
        <v>45</v>
      </c>
    </row>
    <row r="5" spans="1:14" x14ac:dyDescent="0.25">
      <c r="A5" t="s">
        <v>8</v>
      </c>
      <c r="B5" t="s">
        <v>8</v>
      </c>
      <c r="C5" t="s">
        <v>9</v>
      </c>
      <c r="D5">
        <v>0</v>
      </c>
      <c r="E5">
        <v>0</v>
      </c>
      <c r="F5">
        <v>0.62184174598152198</v>
      </c>
      <c r="G5" t="s">
        <v>9</v>
      </c>
      <c r="H5">
        <v>2.4873669839260799</v>
      </c>
      <c r="I5">
        <v>0</v>
      </c>
      <c r="J5">
        <f>Table1[[#This Row],[1st Selection]]-Table1[[#This Row],[2nd Selection]]</f>
        <v>2.4873669839260799</v>
      </c>
      <c r="K5" t="s">
        <v>14</v>
      </c>
      <c r="M5" t="s">
        <v>40</v>
      </c>
      <c r="N5" s="9" t="s">
        <v>44</v>
      </c>
    </row>
    <row r="6" spans="1:14" x14ac:dyDescent="0.25">
      <c r="A6" t="s">
        <v>9</v>
      </c>
      <c r="B6" t="s">
        <v>9</v>
      </c>
      <c r="C6" t="s">
        <v>9</v>
      </c>
      <c r="D6">
        <v>0.93760120999999996</v>
      </c>
      <c r="E6">
        <v>0.7</v>
      </c>
      <c r="F6">
        <v>0.44403280914750998</v>
      </c>
      <c r="G6" t="s">
        <v>9</v>
      </c>
      <c r="H6">
        <v>1.1208798564640401</v>
      </c>
      <c r="I6">
        <v>0.16012569378057701</v>
      </c>
      <c r="J6">
        <f>Table1[[#This Row],[1st Selection]]-Table1[[#This Row],[2nd Selection]]</f>
        <v>0.96075416268346303</v>
      </c>
      <c r="K6" t="s">
        <v>14</v>
      </c>
      <c r="M6" t="s">
        <v>41</v>
      </c>
      <c r="N6" s="9" t="s">
        <v>46</v>
      </c>
    </row>
    <row r="7" spans="1:14" x14ac:dyDescent="0.25">
      <c r="A7" t="s">
        <v>9</v>
      </c>
      <c r="B7" t="s">
        <v>9</v>
      </c>
      <c r="C7" t="s">
        <v>12</v>
      </c>
      <c r="D7">
        <v>0.97110074999999996</v>
      </c>
      <c r="E7">
        <v>0.7</v>
      </c>
      <c r="F7">
        <v>0.180230221235712</v>
      </c>
      <c r="G7" t="s">
        <v>9</v>
      </c>
      <c r="H7">
        <v>3.4354368629901901</v>
      </c>
      <c r="I7">
        <v>0.49726024411764702</v>
      </c>
      <c r="J7">
        <f>Table1[[#This Row],[1st Selection]]-Table1[[#This Row],[2nd Selection]]</f>
        <v>2.9381766188725429</v>
      </c>
      <c r="K7" t="s">
        <v>14</v>
      </c>
      <c r="M7" t="s">
        <v>41</v>
      </c>
      <c r="N7" s="9" t="s">
        <v>47</v>
      </c>
    </row>
    <row r="8" spans="1:14" x14ac:dyDescent="0.25">
      <c r="A8" t="s">
        <v>9</v>
      </c>
      <c r="B8" t="s">
        <v>9</v>
      </c>
      <c r="C8" t="s">
        <v>9</v>
      </c>
      <c r="D8">
        <v>0.97110068999999999</v>
      </c>
      <c r="E8">
        <v>0.7</v>
      </c>
      <c r="F8">
        <v>0.18461645085535899</v>
      </c>
      <c r="G8" t="s">
        <v>9</v>
      </c>
      <c r="H8">
        <v>2.1418068667372201</v>
      </c>
      <c r="I8">
        <v>0.42526851144601902</v>
      </c>
      <c r="J8">
        <f>Table1[[#This Row],[1st Selection]]-Table1[[#This Row],[2nd Selection]]</f>
        <v>1.716538355291201</v>
      </c>
      <c r="K8" t="s">
        <v>14</v>
      </c>
      <c r="M8" t="s">
        <v>41</v>
      </c>
      <c r="N8" s="9" t="s">
        <v>48</v>
      </c>
    </row>
    <row r="9" spans="1:14" x14ac:dyDescent="0.25">
      <c r="A9" t="s">
        <v>9</v>
      </c>
      <c r="B9" t="s">
        <v>9</v>
      </c>
      <c r="C9" t="s">
        <v>9</v>
      </c>
      <c r="D9">
        <v>0.86545640000000001</v>
      </c>
      <c r="E9">
        <v>0.7</v>
      </c>
      <c r="F9">
        <v>0.17762171923801301</v>
      </c>
      <c r="G9" t="s">
        <v>9</v>
      </c>
      <c r="H9">
        <v>5.4257268999602104</v>
      </c>
      <c r="I9">
        <v>0.494546514285714</v>
      </c>
      <c r="J9">
        <f>Table1[[#This Row],[1st Selection]]-Table1[[#This Row],[2nd Selection]]</f>
        <v>4.9311803856744962</v>
      </c>
      <c r="K9" t="s">
        <v>14</v>
      </c>
      <c r="M9" t="s">
        <v>41</v>
      </c>
      <c r="N9" s="9" t="s">
        <v>49</v>
      </c>
    </row>
    <row r="10" spans="1:14" x14ac:dyDescent="0.25">
      <c r="A10" t="s">
        <v>9</v>
      </c>
      <c r="B10" t="s">
        <v>9</v>
      </c>
      <c r="C10" t="s">
        <v>9</v>
      </c>
      <c r="D10">
        <v>0.95665538000000006</v>
      </c>
      <c r="E10">
        <v>0.7</v>
      </c>
      <c r="F10">
        <v>0.28252359818577599</v>
      </c>
      <c r="G10" t="s">
        <v>9</v>
      </c>
      <c r="H10">
        <v>5.6805297241420298</v>
      </c>
      <c r="I10">
        <v>3.8137186570986898</v>
      </c>
      <c r="J10">
        <f>Table1[[#This Row],[1st Selection]]-Table1[[#This Row],[2nd Selection]]</f>
        <v>1.86681106704334</v>
      </c>
      <c r="K10" t="s">
        <v>14</v>
      </c>
      <c r="M10" t="s">
        <v>41</v>
      </c>
      <c r="N10" s="9" t="s">
        <v>48</v>
      </c>
    </row>
    <row r="11" spans="1:14" x14ac:dyDescent="0.25">
      <c r="A11" t="s">
        <v>9</v>
      </c>
      <c r="B11" t="s">
        <v>12</v>
      </c>
      <c r="C11" t="s">
        <v>9</v>
      </c>
      <c r="D11">
        <v>0.90577494999999997</v>
      </c>
      <c r="E11">
        <v>0.7</v>
      </c>
      <c r="F11">
        <v>0.33761211421519699</v>
      </c>
      <c r="G11" t="s">
        <v>9</v>
      </c>
      <c r="H11">
        <v>5.1656180236403397</v>
      </c>
      <c r="I11">
        <v>0.71050689383725496</v>
      </c>
      <c r="J11">
        <f>Table1[[#This Row],[1st Selection]]-Table1[[#This Row],[2nd Selection]]</f>
        <v>4.4551111298030843</v>
      </c>
      <c r="K11" t="s">
        <v>14</v>
      </c>
      <c r="M11" t="s">
        <v>41</v>
      </c>
      <c r="N11" s="9" t="s">
        <v>49</v>
      </c>
    </row>
    <row r="12" spans="1:14" x14ac:dyDescent="0.25">
      <c r="A12" t="s">
        <v>9</v>
      </c>
      <c r="B12" t="s">
        <v>9</v>
      </c>
      <c r="C12" t="s">
        <v>9</v>
      </c>
      <c r="D12">
        <v>0.97110068999999999</v>
      </c>
      <c r="E12">
        <v>0.7</v>
      </c>
      <c r="F12">
        <v>0.31829790453568302</v>
      </c>
      <c r="G12" t="s">
        <v>9</v>
      </c>
      <c r="H12">
        <v>4.25954229016192</v>
      </c>
      <c r="I12">
        <v>2.3681622414939798</v>
      </c>
      <c r="J12">
        <f>Table1[[#This Row],[1st Selection]]-Table1[[#This Row],[2nd Selection]]</f>
        <v>1.8913800486679402</v>
      </c>
      <c r="K12" t="s">
        <v>14</v>
      </c>
      <c r="M12" t="s">
        <v>41</v>
      </c>
      <c r="N12" s="9" t="s">
        <v>48</v>
      </c>
    </row>
    <row r="13" spans="1:14" x14ac:dyDescent="0.25">
      <c r="A13" t="s">
        <v>9</v>
      </c>
      <c r="B13" t="s">
        <v>9</v>
      </c>
      <c r="C13" t="s">
        <v>12</v>
      </c>
      <c r="D13">
        <v>0.96383220000000003</v>
      </c>
      <c r="E13">
        <v>0.7</v>
      </c>
      <c r="F13">
        <v>0.18867411547544499</v>
      </c>
      <c r="G13" t="s">
        <v>9</v>
      </c>
      <c r="H13">
        <v>2.11246731354345</v>
      </c>
      <c r="I13">
        <v>0.94810380185069298</v>
      </c>
      <c r="J13">
        <f>Table1[[#This Row],[1st Selection]]-Table1[[#This Row],[2nd Selection]]</f>
        <v>1.1643635116927569</v>
      </c>
      <c r="K13" t="s">
        <v>14</v>
      </c>
      <c r="M13" t="s">
        <v>41</v>
      </c>
      <c r="N13" s="9" t="s">
        <v>49</v>
      </c>
    </row>
    <row r="14" spans="1:14" x14ac:dyDescent="0.25">
      <c r="A14" t="s">
        <v>9</v>
      </c>
      <c r="B14" t="s">
        <v>9</v>
      </c>
      <c r="C14" t="s">
        <v>12</v>
      </c>
      <c r="D14">
        <v>0.97110068999999999</v>
      </c>
      <c r="E14">
        <v>0.7</v>
      </c>
      <c r="F14">
        <v>0.283013281507838</v>
      </c>
      <c r="G14" t="s">
        <v>9</v>
      </c>
      <c r="H14">
        <v>3.1246723628246902</v>
      </c>
      <c r="I14">
        <v>2.0181327194760699</v>
      </c>
      <c r="J14">
        <f>Table1[[#This Row],[1st Selection]]-Table1[[#This Row],[2nd Selection]]</f>
        <v>1.1065396433486203</v>
      </c>
      <c r="K14" t="s">
        <v>14</v>
      </c>
      <c r="M14" t="s">
        <v>41</v>
      </c>
      <c r="N14" s="9" t="s">
        <v>48</v>
      </c>
    </row>
    <row r="15" spans="1:14" x14ac:dyDescent="0.25">
      <c r="A15" t="s">
        <v>9</v>
      </c>
      <c r="B15" t="s">
        <v>8</v>
      </c>
      <c r="C15" t="s">
        <v>12</v>
      </c>
      <c r="D15">
        <v>0.91912174000000002</v>
      </c>
      <c r="E15">
        <v>0</v>
      </c>
      <c r="F15">
        <v>0.15759891892446901</v>
      </c>
      <c r="G15" t="s">
        <v>9</v>
      </c>
      <c r="H15">
        <v>2.0516300891555099</v>
      </c>
      <c r="I15">
        <v>0.61526894795683895</v>
      </c>
      <c r="J15">
        <f>Table1[[#This Row],[1st Selection]]-Table1[[#This Row],[2nd Selection]]</f>
        <v>1.436361141198671</v>
      </c>
      <c r="K15" t="s">
        <v>14</v>
      </c>
      <c r="M15" t="s">
        <v>41</v>
      </c>
      <c r="N15" s="9" t="s">
        <v>49</v>
      </c>
    </row>
    <row r="16" spans="1:14" x14ac:dyDescent="0.25">
      <c r="A16" t="s">
        <v>9</v>
      </c>
      <c r="B16" t="s">
        <v>9</v>
      </c>
      <c r="C16" t="s">
        <v>9</v>
      </c>
      <c r="D16">
        <v>0.97110068999999999</v>
      </c>
      <c r="E16">
        <v>0.7</v>
      </c>
      <c r="F16">
        <v>0.25744884266596002</v>
      </c>
      <c r="G16" t="s">
        <v>9</v>
      </c>
      <c r="H16">
        <v>4.0371786531988603</v>
      </c>
      <c r="I16">
        <v>2.2363226074429101</v>
      </c>
      <c r="J16">
        <f>Table1[[#This Row],[1st Selection]]-Table1[[#This Row],[2nd Selection]]</f>
        <v>1.8008560457559502</v>
      </c>
      <c r="K16" t="s">
        <v>14</v>
      </c>
      <c r="M16" t="s">
        <v>41</v>
      </c>
      <c r="N16" s="9" t="s">
        <v>48</v>
      </c>
    </row>
    <row r="17" spans="1:14" x14ac:dyDescent="0.25">
      <c r="A17" t="s">
        <v>9</v>
      </c>
      <c r="B17" t="s">
        <v>9</v>
      </c>
      <c r="C17" t="s">
        <v>12</v>
      </c>
      <c r="D17">
        <v>0.86758941000000001</v>
      </c>
      <c r="E17">
        <v>0.7</v>
      </c>
      <c r="F17">
        <v>0.29898224200017198</v>
      </c>
      <c r="G17" t="s">
        <v>9</v>
      </c>
      <c r="H17">
        <v>3.0337740817622798</v>
      </c>
      <c r="I17">
        <v>0.49576537714285701</v>
      </c>
      <c r="J17">
        <f>Table1[[#This Row],[1st Selection]]-Table1[[#This Row],[2nd Selection]]</f>
        <v>2.5380087046194229</v>
      </c>
      <c r="K17" t="s">
        <v>14</v>
      </c>
      <c r="M17" t="s">
        <v>41</v>
      </c>
      <c r="N17" s="9" t="s">
        <v>49</v>
      </c>
    </row>
    <row r="18" spans="1:14" x14ac:dyDescent="0.25">
      <c r="A18" t="s">
        <v>9</v>
      </c>
      <c r="B18" t="s">
        <v>9</v>
      </c>
      <c r="C18" t="s">
        <v>9</v>
      </c>
      <c r="D18">
        <v>0.97110068999999999</v>
      </c>
      <c r="E18">
        <v>0.7</v>
      </c>
      <c r="F18">
        <v>0.13535390200970299</v>
      </c>
      <c r="G18" t="s">
        <v>9</v>
      </c>
      <c r="H18">
        <v>3.6248397477378802</v>
      </c>
      <c r="I18">
        <v>2.0018622142454001</v>
      </c>
      <c r="J18">
        <f>Table1[[#This Row],[1st Selection]]-Table1[[#This Row],[2nd Selection]]</f>
        <v>1.6229775334924801</v>
      </c>
      <c r="K18" t="s">
        <v>14</v>
      </c>
      <c r="M18" t="s">
        <v>41</v>
      </c>
      <c r="N18" s="9" t="s">
        <v>50</v>
      </c>
    </row>
    <row r="19" spans="1:14" x14ac:dyDescent="0.25">
      <c r="A19" t="s">
        <v>8</v>
      </c>
      <c r="B19" t="s">
        <v>9</v>
      </c>
      <c r="C19" t="s">
        <v>12</v>
      </c>
      <c r="D19">
        <v>0</v>
      </c>
      <c r="E19">
        <v>0.7</v>
      </c>
      <c r="F19">
        <v>0.31862387516353902</v>
      </c>
      <c r="G19" t="s">
        <v>12</v>
      </c>
      <c r="H19">
        <v>0.17499999999999999</v>
      </c>
      <c r="I19">
        <v>0</v>
      </c>
      <c r="J19">
        <f>Table1[[#This Row],[1st Selection]]-Table1[[#This Row],[2nd Selection]]</f>
        <v>0.17499999999999999</v>
      </c>
      <c r="K19" t="s">
        <v>14</v>
      </c>
      <c r="L19" t="s">
        <v>17</v>
      </c>
      <c r="M19" t="s">
        <v>41</v>
      </c>
      <c r="N19" s="9" t="s">
        <v>51</v>
      </c>
    </row>
    <row r="20" spans="1:14" x14ac:dyDescent="0.25">
      <c r="A20" t="s">
        <v>9</v>
      </c>
      <c r="B20" t="s">
        <v>9</v>
      </c>
      <c r="C20" t="s">
        <v>9</v>
      </c>
      <c r="D20">
        <v>0.96490841999999999</v>
      </c>
      <c r="E20">
        <v>0.7</v>
      </c>
      <c r="F20">
        <v>0.38968063104317402</v>
      </c>
      <c r="G20" t="s">
        <v>12</v>
      </c>
      <c r="H20">
        <v>6.5061986616367102</v>
      </c>
      <c r="I20">
        <v>5.4633390675466202</v>
      </c>
      <c r="J20">
        <f>Table1[[#This Row],[1st Selection]]-Table1[[#This Row],[2nd Selection]]</f>
        <v>1.04285959409009</v>
      </c>
      <c r="K20" t="s">
        <v>14</v>
      </c>
      <c r="M20" t="s">
        <v>42</v>
      </c>
      <c r="N20" s="9" t="s">
        <v>52</v>
      </c>
    </row>
    <row r="21" spans="1:14" x14ac:dyDescent="0.25">
      <c r="A21" t="s">
        <v>9</v>
      </c>
      <c r="B21" t="s">
        <v>9</v>
      </c>
      <c r="C21" t="s">
        <v>12</v>
      </c>
      <c r="D21">
        <v>0.96770972</v>
      </c>
      <c r="E21">
        <v>0.7</v>
      </c>
      <c r="F21">
        <v>0.26249454655624099</v>
      </c>
      <c r="G21" t="s">
        <v>9</v>
      </c>
      <c r="H21">
        <v>3.08945073024482</v>
      </c>
      <c r="I21">
        <v>2.5873267947902701</v>
      </c>
      <c r="J21">
        <f>Table1[[#This Row],[1st Selection]]-Table1[[#This Row],[2nd Selection]]</f>
        <v>0.50212393545454992</v>
      </c>
      <c r="K21" t="s">
        <v>14</v>
      </c>
      <c r="M21" t="s">
        <v>41</v>
      </c>
      <c r="N21" s="9" t="s">
        <v>53</v>
      </c>
    </row>
    <row r="22" spans="1:14" x14ac:dyDescent="0.25">
      <c r="A22" t="s">
        <v>9</v>
      </c>
      <c r="B22" t="s">
        <v>9</v>
      </c>
      <c r="C22" t="s">
        <v>9</v>
      </c>
      <c r="D22">
        <v>0.96770972</v>
      </c>
      <c r="E22">
        <v>0.7</v>
      </c>
      <c r="F22">
        <v>0.39507018434178198</v>
      </c>
      <c r="G22" t="s">
        <v>9</v>
      </c>
      <c r="H22">
        <v>4.1099326881961202</v>
      </c>
      <c r="I22">
        <v>2.4065765550654099</v>
      </c>
      <c r="J22">
        <f>Table1[[#This Row],[1st Selection]]-Table1[[#This Row],[2nd Selection]]</f>
        <v>1.7033561331307103</v>
      </c>
      <c r="K22" t="s">
        <v>14</v>
      </c>
      <c r="M22" t="s">
        <v>41</v>
      </c>
      <c r="N22" s="9" t="s">
        <v>53</v>
      </c>
    </row>
    <row r="23" spans="1:14" x14ac:dyDescent="0.25">
      <c r="A23" t="s">
        <v>9</v>
      </c>
      <c r="B23" t="s">
        <v>9</v>
      </c>
      <c r="C23" t="s">
        <v>9</v>
      </c>
      <c r="D23">
        <v>0.96351874000000004</v>
      </c>
      <c r="E23">
        <v>0.7</v>
      </c>
      <c r="F23">
        <v>0.39000408219882299</v>
      </c>
      <c r="G23" t="s">
        <v>9</v>
      </c>
      <c r="H23">
        <v>3.0802842332982299</v>
      </c>
      <c r="I23">
        <v>0.51338070554970505</v>
      </c>
      <c r="J23">
        <f>Table1[[#This Row],[1st Selection]]-Table1[[#This Row],[2nd Selection]]</f>
        <v>2.5669035277485248</v>
      </c>
      <c r="K23" t="s">
        <v>14</v>
      </c>
      <c r="M23" t="s">
        <v>41</v>
      </c>
      <c r="N23" s="9" t="s">
        <v>54</v>
      </c>
    </row>
    <row r="24" spans="1:14" x14ac:dyDescent="0.25">
      <c r="A24" t="s">
        <v>9</v>
      </c>
      <c r="B24" t="s">
        <v>9</v>
      </c>
      <c r="C24" t="s">
        <v>12</v>
      </c>
      <c r="D24">
        <v>0.96770972</v>
      </c>
      <c r="E24">
        <v>0.7</v>
      </c>
      <c r="F24">
        <v>0.19915010085008</v>
      </c>
      <c r="G24" t="s">
        <v>9</v>
      </c>
      <c r="H24">
        <v>3.3227852754545402</v>
      </c>
      <c r="I24">
        <v>1.94566134</v>
      </c>
      <c r="J24">
        <f>Table1[[#This Row],[1st Selection]]-Table1[[#This Row],[2nd Selection]]</f>
        <v>1.3771239354545401</v>
      </c>
      <c r="K24" t="s">
        <v>14</v>
      </c>
      <c r="M24" t="s">
        <v>41</v>
      </c>
      <c r="N24" s="9" t="s">
        <v>53</v>
      </c>
    </row>
    <row r="25" spans="1:14" x14ac:dyDescent="0.25">
      <c r="A25" t="s">
        <v>9</v>
      </c>
      <c r="B25" t="s">
        <v>9</v>
      </c>
      <c r="C25" t="s">
        <v>9</v>
      </c>
      <c r="D25">
        <v>0.96771246</v>
      </c>
      <c r="E25">
        <v>0.7</v>
      </c>
      <c r="F25">
        <v>0.38241831713207503</v>
      </c>
      <c r="G25" t="s">
        <v>9</v>
      </c>
      <c r="H25">
        <v>4.0847302604979898</v>
      </c>
      <c r="I25">
        <v>2.3918192399874201</v>
      </c>
      <c r="J25">
        <f>Table1[[#This Row],[1st Selection]]-Table1[[#This Row],[2nd Selection]]</f>
        <v>1.6929110205105697</v>
      </c>
      <c r="K25" t="s">
        <v>14</v>
      </c>
      <c r="M25" t="s">
        <v>42</v>
      </c>
      <c r="N25" s="9" t="s">
        <v>53</v>
      </c>
    </row>
    <row r="26" spans="1:14" x14ac:dyDescent="0.25">
      <c r="A26" t="s">
        <v>9</v>
      </c>
      <c r="B26" t="s">
        <v>9</v>
      </c>
      <c r="C26" t="s">
        <v>12</v>
      </c>
      <c r="D26">
        <v>0.97110068999999999</v>
      </c>
      <c r="E26">
        <v>0.7</v>
      </c>
      <c r="F26">
        <v>7.3630079109318597E-2</v>
      </c>
      <c r="G26" t="s">
        <v>12</v>
      </c>
      <c r="H26">
        <v>20.0839713979015</v>
      </c>
      <c r="I26">
        <v>2.20086290695316</v>
      </c>
      <c r="J26">
        <f>Table1[[#This Row],[1st Selection]]-Table1[[#This Row],[2nd Selection]]</f>
        <v>17.883108490948342</v>
      </c>
      <c r="K26" t="s">
        <v>14</v>
      </c>
      <c r="L26" t="s">
        <v>19</v>
      </c>
      <c r="M26" t="s">
        <v>40</v>
      </c>
      <c r="N26" s="9" t="s">
        <v>52</v>
      </c>
    </row>
    <row r="27" spans="1:14" x14ac:dyDescent="0.25">
      <c r="A27" t="s">
        <v>9</v>
      </c>
      <c r="B27" t="s">
        <v>9</v>
      </c>
      <c r="C27" t="s">
        <v>12</v>
      </c>
      <c r="D27">
        <v>0.97110074999999996</v>
      </c>
      <c r="E27">
        <v>0.7</v>
      </c>
      <c r="F27">
        <v>0.33451197339435501</v>
      </c>
      <c r="G27" t="s">
        <v>9</v>
      </c>
      <c r="H27">
        <v>5.0222014999999898</v>
      </c>
      <c r="I27">
        <v>0.200707184036613</v>
      </c>
      <c r="J27">
        <f>Table1[[#This Row],[1st Selection]]-Table1[[#This Row],[2nd Selection]]</f>
        <v>4.8214943159633767</v>
      </c>
      <c r="K27" t="s">
        <v>15</v>
      </c>
      <c r="M27" t="s">
        <v>40</v>
      </c>
      <c r="N27" s="9" t="s">
        <v>44</v>
      </c>
    </row>
    <row r="28" spans="1:14" x14ac:dyDescent="0.25">
      <c r="A28" t="s">
        <v>9</v>
      </c>
      <c r="B28" t="s">
        <v>9</v>
      </c>
      <c r="C28" t="s">
        <v>9</v>
      </c>
      <c r="D28">
        <v>0.96507149999999997</v>
      </c>
      <c r="E28">
        <v>0.7</v>
      </c>
      <c r="F28">
        <v>0.518071280007251</v>
      </c>
      <c r="G28" t="s">
        <v>9</v>
      </c>
      <c r="H28">
        <v>34.930284480116001</v>
      </c>
      <c r="I28">
        <v>0</v>
      </c>
      <c r="J28">
        <f>Table1[[#This Row],[1st Selection]]-Table1[[#This Row],[2nd Selection]]</f>
        <v>34.930284480116001</v>
      </c>
      <c r="K28" t="s">
        <v>15</v>
      </c>
      <c r="M28" t="s">
        <v>40</v>
      </c>
      <c r="N28" s="9" t="s">
        <v>46</v>
      </c>
    </row>
    <row r="29" spans="1:14" x14ac:dyDescent="0.25">
      <c r="A29" t="s">
        <v>9</v>
      </c>
      <c r="B29" t="s">
        <v>9</v>
      </c>
      <c r="C29" t="s">
        <v>9</v>
      </c>
      <c r="D29">
        <v>0.94532824000000004</v>
      </c>
      <c r="E29">
        <v>0.7</v>
      </c>
      <c r="F29">
        <v>0.121364876814407</v>
      </c>
      <c r="G29" t="s">
        <v>9</v>
      </c>
      <c r="H29">
        <v>7.9501190256648302</v>
      </c>
      <c r="I29">
        <v>1.7666931168144</v>
      </c>
      <c r="J29">
        <f>Table1[[#This Row],[1st Selection]]-Table1[[#This Row],[2nd Selection]]</f>
        <v>6.1834259088504302</v>
      </c>
      <c r="K29" t="s">
        <v>15</v>
      </c>
      <c r="M29" t="s">
        <v>40</v>
      </c>
      <c r="N29" s="9" t="s">
        <v>55</v>
      </c>
    </row>
    <row r="30" spans="1:14" x14ac:dyDescent="0.25">
      <c r="A30" t="s">
        <v>9</v>
      </c>
      <c r="B30" t="s">
        <v>9</v>
      </c>
      <c r="C30" t="s">
        <v>9</v>
      </c>
      <c r="D30">
        <v>0.97110074999999996</v>
      </c>
      <c r="E30">
        <v>0.7</v>
      </c>
      <c r="F30">
        <v>0.49408957758704197</v>
      </c>
      <c r="G30" t="s">
        <v>9</v>
      </c>
      <c r="H30">
        <v>34.643045241392599</v>
      </c>
      <c r="I30">
        <v>0</v>
      </c>
      <c r="J30">
        <f>Table1[[#This Row],[1st Selection]]-Table1[[#This Row],[2nd Selection]]</f>
        <v>34.643045241392599</v>
      </c>
      <c r="K30" t="s">
        <v>15</v>
      </c>
      <c r="M30" t="s">
        <v>40</v>
      </c>
      <c r="N30" s="9" t="s">
        <v>47</v>
      </c>
    </row>
    <row r="31" spans="1:14" x14ac:dyDescent="0.25">
      <c r="A31" t="s">
        <v>9</v>
      </c>
      <c r="B31" t="s">
        <v>9</v>
      </c>
      <c r="C31" t="s">
        <v>9</v>
      </c>
      <c r="D31">
        <v>0.94997560999999997</v>
      </c>
      <c r="E31">
        <v>0.7</v>
      </c>
      <c r="F31">
        <v>0.54980494112972</v>
      </c>
      <c r="G31" t="s">
        <v>9</v>
      </c>
      <c r="H31">
        <v>9.8990124800837407</v>
      </c>
      <c r="I31">
        <v>0</v>
      </c>
      <c r="J31">
        <f>Table1[[#This Row],[1st Selection]]-Table1[[#This Row],[2nd Selection]]</f>
        <v>9.8990124800837407</v>
      </c>
      <c r="K31" t="s">
        <v>15</v>
      </c>
      <c r="M31" t="s">
        <v>40</v>
      </c>
      <c r="N31" s="9" t="s">
        <v>56</v>
      </c>
    </row>
    <row r="32" spans="1:14" x14ac:dyDescent="0.25">
      <c r="A32" t="s">
        <v>9</v>
      </c>
      <c r="B32" t="s">
        <v>9</v>
      </c>
      <c r="C32" t="s">
        <v>9</v>
      </c>
      <c r="D32">
        <v>0.95894729999999995</v>
      </c>
      <c r="E32">
        <v>0.7</v>
      </c>
      <c r="F32">
        <v>0.58159642614993101</v>
      </c>
      <c r="G32" t="s">
        <v>12</v>
      </c>
      <c r="H32">
        <v>2.2405437261499301</v>
      </c>
      <c r="I32">
        <v>0</v>
      </c>
      <c r="J32">
        <f>Table1[[#This Row],[1st Selection]]-Table1[[#This Row],[2nd Selection]]</f>
        <v>2.2405437261499301</v>
      </c>
      <c r="K32" t="s">
        <v>15</v>
      </c>
      <c r="L32" t="s">
        <v>17</v>
      </c>
      <c r="M32" t="s">
        <v>40</v>
      </c>
      <c r="N32" s="9" t="s">
        <v>55</v>
      </c>
    </row>
    <row r="33" spans="1:14" x14ac:dyDescent="0.25">
      <c r="A33" t="s">
        <v>9</v>
      </c>
      <c r="B33" t="s">
        <v>9</v>
      </c>
      <c r="C33" t="s">
        <v>9</v>
      </c>
      <c r="D33">
        <v>0.97110074999999996</v>
      </c>
      <c r="E33">
        <v>0.7</v>
      </c>
      <c r="F33">
        <v>0.46930361116341202</v>
      </c>
      <c r="G33" t="s">
        <v>12</v>
      </c>
      <c r="H33">
        <v>0</v>
      </c>
      <c r="I33">
        <v>0</v>
      </c>
      <c r="J33">
        <f>Table1[[#This Row],[1st Selection]]-Table1[[#This Row],[2nd Selection]]</f>
        <v>0</v>
      </c>
      <c r="K33" t="s">
        <v>15</v>
      </c>
      <c r="L33" t="s">
        <v>17</v>
      </c>
      <c r="M33" t="s">
        <v>41</v>
      </c>
      <c r="N33" s="9" t="s">
        <v>57</v>
      </c>
    </row>
    <row r="34" spans="1:14" x14ac:dyDescent="0.25">
      <c r="A34" t="s">
        <v>9</v>
      </c>
      <c r="B34" t="s">
        <v>9</v>
      </c>
      <c r="C34" t="s">
        <v>9</v>
      </c>
      <c r="D34">
        <v>0.97110074999999996</v>
      </c>
      <c r="E34">
        <v>0.7</v>
      </c>
      <c r="F34">
        <v>0.41511496909045598</v>
      </c>
      <c r="G34" t="s">
        <v>9</v>
      </c>
      <c r="H34">
        <v>2.5034588629085399</v>
      </c>
      <c r="I34">
        <v>0</v>
      </c>
      <c r="J34">
        <f>Table1[[#This Row],[1st Selection]]-Table1[[#This Row],[2nd Selection]]</f>
        <v>2.5034588629085399</v>
      </c>
      <c r="K34" t="s">
        <v>15</v>
      </c>
      <c r="M34" t="s">
        <v>41</v>
      </c>
      <c r="N34" s="9" t="s">
        <v>54</v>
      </c>
    </row>
    <row r="35" spans="1:14" x14ac:dyDescent="0.25">
      <c r="A35" t="s">
        <v>9</v>
      </c>
      <c r="B35" t="s">
        <v>12</v>
      </c>
      <c r="C35" t="s">
        <v>9</v>
      </c>
      <c r="D35">
        <v>0.83500648</v>
      </c>
      <c r="E35">
        <v>0.7</v>
      </c>
      <c r="F35">
        <v>0.30888598453508798</v>
      </c>
      <c r="G35" t="s">
        <v>9</v>
      </c>
      <c r="H35">
        <v>7.66237485517573</v>
      </c>
      <c r="I35">
        <v>1.5109731161337701</v>
      </c>
      <c r="J35">
        <f>Table1[[#This Row],[1st Selection]]-Table1[[#This Row],[2nd Selection]]</f>
        <v>6.15140173904196</v>
      </c>
      <c r="K35" t="s">
        <v>15</v>
      </c>
      <c r="M35" t="s">
        <v>41</v>
      </c>
      <c r="N35" s="9" t="s">
        <v>58</v>
      </c>
    </row>
    <row r="36" spans="1:14" x14ac:dyDescent="0.25">
      <c r="A36" t="s">
        <v>9</v>
      </c>
      <c r="B36" t="s">
        <v>9</v>
      </c>
      <c r="C36" t="s">
        <v>9</v>
      </c>
      <c r="D36">
        <v>0.92990678999999998</v>
      </c>
      <c r="E36">
        <v>0.7</v>
      </c>
      <c r="F36">
        <v>0.55162281857960704</v>
      </c>
      <c r="G36" t="s">
        <v>9</v>
      </c>
      <c r="H36">
        <v>2.1344770091788701</v>
      </c>
      <c r="I36">
        <v>0.56676994732705499</v>
      </c>
      <c r="J36">
        <f>Table1[[#This Row],[1st Selection]]-Table1[[#This Row],[2nd Selection]]</f>
        <v>1.5677070618518152</v>
      </c>
      <c r="K36" t="s">
        <v>15</v>
      </c>
      <c r="M36" t="s">
        <v>41</v>
      </c>
      <c r="N36" s="9" t="s">
        <v>58</v>
      </c>
    </row>
    <row r="37" spans="1:14" x14ac:dyDescent="0.25">
      <c r="A37" t="s">
        <v>9</v>
      </c>
      <c r="B37" t="s">
        <v>9</v>
      </c>
      <c r="C37" t="s">
        <v>9</v>
      </c>
      <c r="D37">
        <v>0.93431211000000003</v>
      </c>
      <c r="E37">
        <v>0.7</v>
      </c>
      <c r="F37">
        <v>0.23333238225771399</v>
      </c>
      <c r="G37" t="s">
        <v>9</v>
      </c>
      <c r="H37">
        <v>2.5810004336614099</v>
      </c>
      <c r="I37">
        <v>2.2243224629595599</v>
      </c>
      <c r="J37">
        <f>Table1[[#This Row],[1st Selection]]-Table1[[#This Row],[2nd Selection]]</f>
        <v>0.35667797070184992</v>
      </c>
      <c r="K37" t="s">
        <v>15</v>
      </c>
      <c r="M37" t="s">
        <v>41</v>
      </c>
      <c r="N37" s="9" t="s">
        <v>59</v>
      </c>
    </row>
    <row r="38" spans="1:14" x14ac:dyDescent="0.25">
      <c r="A38" t="s">
        <v>8</v>
      </c>
      <c r="B38" t="s">
        <v>9</v>
      </c>
      <c r="C38" t="s">
        <v>12</v>
      </c>
      <c r="D38">
        <v>0</v>
      </c>
      <c r="E38">
        <v>0.7</v>
      </c>
      <c r="F38">
        <v>0.30830689711109599</v>
      </c>
      <c r="G38" t="s">
        <v>9</v>
      </c>
      <c r="H38">
        <v>2.5666666666666602</v>
      </c>
      <c r="I38">
        <v>0.46246034566664301</v>
      </c>
      <c r="J38">
        <f>Table1[[#This Row],[1st Selection]]-Table1[[#This Row],[2nd Selection]]</f>
        <v>2.1042063210000173</v>
      </c>
      <c r="K38" t="s">
        <v>15</v>
      </c>
      <c r="M38" t="s">
        <v>41</v>
      </c>
      <c r="N38" s="9" t="s">
        <v>60</v>
      </c>
    </row>
    <row r="39" spans="1:14" x14ac:dyDescent="0.25">
      <c r="A39" t="s">
        <v>9</v>
      </c>
      <c r="B39" t="s">
        <v>9</v>
      </c>
      <c r="C39" t="s">
        <v>9</v>
      </c>
      <c r="D39">
        <v>0.97110074999999996</v>
      </c>
      <c r="E39">
        <v>0.7</v>
      </c>
      <c r="F39">
        <v>0.53544547472929904</v>
      </c>
      <c r="G39" t="s">
        <v>9</v>
      </c>
      <c r="H39">
        <v>35.3047395956687</v>
      </c>
      <c r="I39">
        <v>0</v>
      </c>
      <c r="J39">
        <f>Table1[[#This Row],[1st Selection]]-Table1[[#This Row],[2nd Selection]]</f>
        <v>35.3047395956687</v>
      </c>
      <c r="K39" t="s">
        <v>15</v>
      </c>
      <c r="M39" t="s">
        <v>40</v>
      </c>
      <c r="N39" s="9" t="s">
        <v>48</v>
      </c>
    </row>
    <row r="40" spans="1:14" x14ac:dyDescent="0.25">
      <c r="A40" t="s">
        <v>9</v>
      </c>
      <c r="B40" t="s">
        <v>9</v>
      </c>
      <c r="C40" t="s">
        <v>9</v>
      </c>
      <c r="D40">
        <v>0.97110074999999996</v>
      </c>
      <c r="E40">
        <v>0.7</v>
      </c>
      <c r="F40">
        <v>0.70694424784049803</v>
      </c>
      <c r="G40" t="s">
        <v>9</v>
      </c>
      <c r="H40">
        <v>38.048719965447901</v>
      </c>
      <c r="I40">
        <v>0</v>
      </c>
      <c r="J40">
        <f>Table1[[#This Row],[1st Selection]]-Table1[[#This Row],[2nd Selection]]</f>
        <v>38.048719965447901</v>
      </c>
      <c r="K40" t="s">
        <v>15</v>
      </c>
      <c r="M40" t="s">
        <v>40</v>
      </c>
      <c r="N40" s="9" t="s">
        <v>49</v>
      </c>
    </row>
    <row r="41" spans="1:14" x14ac:dyDescent="0.25">
      <c r="A41" t="s">
        <v>9</v>
      </c>
      <c r="B41" t="s">
        <v>9</v>
      </c>
      <c r="C41" t="s">
        <v>9</v>
      </c>
      <c r="D41">
        <v>0.97110074999999996</v>
      </c>
      <c r="E41">
        <v>0.7</v>
      </c>
      <c r="F41">
        <v>0.59412850882421997</v>
      </c>
      <c r="G41" t="s">
        <v>9</v>
      </c>
      <c r="H41">
        <v>36.243668141187499</v>
      </c>
      <c r="I41">
        <v>0</v>
      </c>
      <c r="J41">
        <f>Table1[[#This Row],[1st Selection]]-Table1[[#This Row],[2nd Selection]]</f>
        <v>36.243668141187499</v>
      </c>
      <c r="K41" t="s">
        <v>15</v>
      </c>
      <c r="M41" t="s">
        <v>40</v>
      </c>
      <c r="N41" s="9" t="s">
        <v>49</v>
      </c>
    </row>
    <row r="42" spans="1:14" x14ac:dyDescent="0.25">
      <c r="A42" t="s">
        <v>9</v>
      </c>
      <c r="B42" t="s">
        <v>9</v>
      </c>
      <c r="C42" t="s">
        <v>9</v>
      </c>
      <c r="D42">
        <v>0.94417154999999997</v>
      </c>
      <c r="E42">
        <v>0.7</v>
      </c>
      <c r="F42">
        <v>0.54471875349460297</v>
      </c>
      <c r="G42" t="s">
        <v>9</v>
      </c>
      <c r="H42">
        <v>9.8500063657257098</v>
      </c>
      <c r="I42">
        <v>2.1888903034945999</v>
      </c>
      <c r="J42">
        <f>Table1[[#This Row],[1st Selection]]-Table1[[#This Row],[2nd Selection]]</f>
        <v>7.6611160622311099</v>
      </c>
      <c r="K42" t="s">
        <v>15</v>
      </c>
      <c r="M42" t="s">
        <v>40</v>
      </c>
      <c r="N42" s="9" t="s">
        <v>61</v>
      </c>
    </row>
    <row r="43" spans="1:14" x14ac:dyDescent="0.25">
      <c r="A43" t="s">
        <v>9</v>
      </c>
      <c r="B43" t="s">
        <v>9</v>
      </c>
      <c r="C43" t="s">
        <v>9</v>
      </c>
      <c r="D43">
        <v>0.92998117000000002</v>
      </c>
      <c r="E43">
        <v>0.7</v>
      </c>
      <c r="F43">
        <v>0.240762325496468</v>
      </c>
      <c r="G43" t="s">
        <v>9</v>
      </c>
      <c r="H43">
        <v>4.7814002870189096</v>
      </c>
      <c r="I43">
        <v>3.4847182759247901</v>
      </c>
      <c r="J43">
        <f>Table1[[#This Row],[1st Selection]]-Table1[[#This Row],[2nd Selection]]</f>
        <v>1.2966820110941195</v>
      </c>
      <c r="K43" t="s">
        <v>15</v>
      </c>
      <c r="M43" t="s">
        <v>41</v>
      </c>
      <c r="N43" s="9" t="s">
        <v>62</v>
      </c>
    </row>
    <row r="44" spans="1:14" x14ac:dyDescent="0.25">
      <c r="A44" t="s">
        <v>12</v>
      </c>
      <c r="B44" t="s">
        <v>9</v>
      </c>
      <c r="C44" t="s">
        <v>12</v>
      </c>
      <c r="D44">
        <v>0.69188886999999999</v>
      </c>
      <c r="E44">
        <v>0.7</v>
      </c>
      <c r="F44">
        <v>0.265396353382572</v>
      </c>
      <c r="G44" t="s">
        <v>9</v>
      </c>
      <c r="H44">
        <v>4.4935984290687196</v>
      </c>
      <c r="I44">
        <v>0.90219060789618299</v>
      </c>
      <c r="J44">
        <f>Table1[[#This Row],[1st Selection]]-Table1[[#This Row],[2nd Selection]]</f>
        <v>3.5914078211725364</v>
      </c>
      <c r="K44" t="s">
        <v>15</v>
      </c>
      <c r="M44" t="s">
        <v>41</v>
      </c>
      <c r="N44" s="9" t="s">
        <v>63</v>
      </c>
    </row>
    <row r="45" spans="1:14" x14ac:dyDescent="0.25">
      <c r="A45" t="s">
        <v>9</v>
      </c>
      <c r="B45" t="s">
        <v>12</v>
      </c>
      <c r="C45" t="s">
        <v>12</v>
      </c>
      <c r="D45">
        <v>0.89069991999999998</v>
      </c>
      <c r="E45">
        <v>0.7</v>
      </c>
      <c r="F45">
        <v>0.27623559239573903</v>
      </c>
      <c r="G45" t="s">
        <v>9</v>
      </c>
      <c r="H45">
        <v>6.7302493999999999</v>
      </c>
      <c r="I45">
        <v>0.3</v>
      </c>
      <c r="J45">
        <f>Table1[[#This Row],[1st Selection]]-Table1[[#This Row],[2nd Selection]]</f>
        <v>6.4302494000000001</v>
      </c>
      <c r="K45" t="s">
        <v>15</v>
      </c>
      <c r="M45" t="s">
        <v>41</v>
      </c>
      <c r="N45" s="9" t="s">
        <v>64</v>
      </c>
    </row>
    <row r="46" spans="1:14" x14ac:dyDescent="0.25">
      <c r="A46" t="s">
        <v>9</v>
      </c>
      <c r="B46" t="s">
        <v>9</v>
      </c>
      <c r="C46" t="s">
        <v>9</v>
      </c>
      <c r="D46">
        <v>0.97110074999999996</v>
      </c>
      <c r="E46">
        <v>0.7</v>
      </c>
      <c r="F46">
        <v>0.35728544728141898</v>
      </c>
      <c r="G46" t="s">
        <v>9</v>
      </c>
      <c r="H46">
        <v>32.454179156502697</v>
      </c>
      <c r="I46">
        <v>0</v>
      </c>
      <c r="J46">
        <f>Table1[[#This Row],[1st Selection]]-Table1[[#This Row],[2nd Selection]]</f>
        <v>32.454179156502697</v>
      </c>
      <c r="K46" t="s">
        <v>15</v>
      </c>
      <c r="M46" t="s">
        <v>40</v>
      </c>
      <c r="N46" s="9" t="s">
        <v>49</v>
      </c>
    </row>
    <row r="47" spans="1:14" x14ac:dyDescent="0.25">
      <c r="A47" t="s">
        <v>9</v>
      </c>
      <c r="B47" t="s">
        <v>9</v>
      </c>
      <c r="C47" t="s">
        <v>9</v>
      </c>
      <c r="D47">
        <v>0.97110074999999996</v>
      </c>
      <c r="E47">
        <v>0.7</v>
      </c>
      <c r="F47">
        <v>0.60068546891188801</v>
      </c>
      <c r="G47" t="s">
        <v>9</v>
      </c>
      <c r="H47">
        <v>36.348579502590198</v>
      </c>
      <c r="I47">
        <v>0</v>
      </c>
      <c r="J47">
        <f>Table1[[#This Row],[1st Selection]]-Table1[[#This Row],[2nd Selection]]</f>
        <v>36.348579502590198</v>
      </c>
      <c r="K47" t="s">
        <v>15</v>
      </c>
      <c r="M47" t="s">
        <v>40</v>
      </c>
      <c r="N47" s="9" t="s">
        <v>49</v>
      </c>
    </row>
    <row r="48" spans="1:14" x14ac:dyDescent="0.25">
      <c r="A48" t="s">
        <v>9</v>
      </c>
      <c r="B48" t="s">
        <v>9</v>
      </c>
      <c r="C48" t="s">
        <v>9</v>
      </c>
      <c r="D48">
        <v>0.97110074999999996</v>
      </c>
      <c r="E48">
        <v>0.7</v>
      </c>
      <c r="F48">
        <v>0.515230797814208</v>
      </c>
      <c r="G48" t="s">
        <v>9</v>
      </c>
      <c r="H48">
        <v>34.981304765027303</v>
      </c>
      <c r="I48">
        <v>0</v>
      </c>
      <c r="J48">
        <f>Table1[[#This Row],[1st Selection]]-Table1[[#This Row],[2nd Selection]]</f>
        <v>34.981304765027303</v>
      </c>
      <c r="K48" t="s">
        <v>15</v>
      </c>
      <c r="M48" t="s">
        <v>40</v>
      </c>
      <c r="N48" s="9" t="s">
        <v>65</v>
      </c>
    </row>
    <row r="49" spans="1:14" x14ac:dyDescent="0.25">
      <c r="A49" t="s">
        <v>9</v>
      </c>
      <c r="B49" t="s">
        <v>9</v>
      </c>
      <c r="C49" t="s">
        <v>9</v>
      </c>
      <c r="D49">
        <v>0.95715892000000002</v>
      </c>
      <c r="E49">
        <v>0.7</v>
      </c>
      <c r="F49">
        <v>0.46700941142554803</v>
      </c>
      <c r="G49" t="s">
        <v>9</v>
      </c>
      <c r="H49">
        <v>9.5587574914149602</v>
      </c>
      <c r="I49">
        <v>2.12416833142554</v>
      </c>
      <c r="J49">
        <f>Table1[[#This Row],[1st Selection]]-Table1[[#This Row],[2nd Selection]]</f>
        <v>7.4345891599894198</v>
      </c>
      <c r="K49" t="s">
        <v>15</v>
      </c>
      <c r="M49" t="s">
        <v>40</v>
      </c>
      <c r="N49" s="9" t="s">
        <v>66</v>
      </c>
    </row>
    <row r="50" spans="1:14" x14ac:dyDescent="0.25">
      <c r="A50" t="s">
        <v>9</v>
      </c>
      <c r="B50" t="s">
        <v>9</v>
      </c>
      <c r="C50" t="s">
        <v>9</v>
      </c>
      <c r="D50">
        <v>0.97110074999999996</v>
      </c>
      <c r="E50">
        <v>0.7</v>
      </c>
      <c r="F50">
        <v>0.52731467446352498</v>
      </c>
      <c r="G50" t="s">
        <v>9</v>
      </c>
      <c r="H50">
        <v>35.1746467914164</v>
      </c>
      <c r="I50">
        <v>0</v>
      </c>
      <c r="J50">
        <f>Table1[[#This Row],[1st Selection]]-Table1[[#This Row],[2nd Selection]]</f>
        <v>35.1746467914164</v>
      </c>
      <c r="K50" t="s">
        <v>15</v>
      </c>
      <c r="M50" t="s">
        <v>40</v>
      </c>
      <c r="N50" s="9" t="s">
        <v>51</v>
      </c>
    </row>
    <row r="51" spans="1:14" x14ac:dyDescent="0.25">
      <c r="A51" t="s">
        <v>9</v>
      </c>
      <c r="B51" t="s">
        <v>9</v>
      </c>
      <c r="C51" t="s">
        <v>9</v>
      </c>
      <c r="D51">
        <v>0.97110074999999996</v>
      </c>
      <c r="E51">
        <v>0.7</v>
      </c>
      <c r="F51">
        <v>0.407466998339717</v>
      </c>
      <c r="G51" t="s">
        <v>9</v>
      </c>
      <c r="H51">
        <v>33.2570839734354</v>
      </c>
      <c r="I51">
        <v>0</v>
      </c>
      <c r="J51">
        <f>Table1[[#This Row],[1st Selection]]-Table1[[#This Row],[2nd Selection]]</f>
        <v>33.2570839734354</v>
      </c>
      <c r="K51" t="s">
        <v>15</v>
      </c>
      <c r="M51" t="s">
        <v>40</v>
      </c>
      <c r="N51" s="9" t="s">
        <v>44</v>
      </c>
    </row>
    <row r="52" spans="1:14" x14ac:dyDescent="0.25">
      <c r="A52" t="s">
        <v>9</v>
      </c>
      <c r="B52" t="s">
        <v>9</v>
      </c>
      <c r="C52" t="s">
        <v>9</v>
      </c>
      <c r="D52">
        <v>0.93874323000000004</v>
      </c>
      <c r="E52">
        <v>0.7</v>
      </c>
      <c r="F52">
        <v>0.51104501480325604</v>
      </c>
      <c r="G52" t="s">
        <v>9</v>
      </c>
      <c r="H52">
        <v>9.6740471016146508</v>
      </c>
      <c r="I52">
        <v>0</v>
      </c>
      <c r="J52">
        <f>Table1[[#This Row],[1st Selection]]-Table1[[#This Row],[2nd Selection]]</f>
        <v>9.6740471016146508</v>
      </c>
      <c r="K52" t="s">
        <v>15</v>
      </c>
      <c r="M52" t="s">
        <v>40</v>
      </c>
      <c r="N52" s="9" t="s">
        <v>51</v>
      </c>
    </row>
    <row r="53" spans="1:14" x14ac:dyDescent="0.25">
      <c r="A53" t="s">
        <v>9</v>
      </c>
      <c r="B53" t="s">
        <v>9</v>
      </c>
      <c r="C53" t="s">
        <v>9</v>
      </c>
      <c r="D53">
        <v>0.95114558999999999</v>
      </c>
      <c r="E53">
        <v>0.7</v>
      </c>
      <c r="F53">
        <v>0.52846453180332298</v>
      </c>
      <c r="G53" t="s">
        <v>9</v>
      </c>
      <c r="H53">
        <v>9.8082455481149502</v>
      </c>
      <c r="I53">
        <v>8.1302235662049693E-2</v>
      </c>
      <c r="J53">
        <f>Table1[[#This Row],[1st Selection]]-Table1[[#This Row],[2nd Selection]]</f>
        <v>9.7269433124529012</v>
      </c>
      <c r="K53" t="s">
        <v>15</v>
      </c>
      <c r="M53" t="s">
        <v>40</v>
      </c>
      <c r="N53" s="9" t="s">
        <v>67</v>
      </c>
    </row>
    <row r="54" spans="1:14" x14ac:dyDescent="0.25">
      <c r="A54" t="s">
        <v>9</v>
      </c>
      <c r="B54" t="s">
        <v>9</v>
      </c>
      <c r="C54" t="s">
        <v>9</v>
      </c>
      <c r="D54">
        <v>0.97110074999999996</v>
      </c>
      <c r="E54">
        <v>0.7</v>
      </c>
      <c r="F54">
        <v>0.56567761724535304</v>
      </c>
      <c r="G54" t="s">
        <v>9</v>
      </c>
      <c r="H54">
        <v>35.788453875925597</v>
      </c>
      <c r="I54">
        <v>0</v>
      </c>
      <c r="J54">
        <f>Table1[[#This Row],[1st Selection]]-Table1[[#This Row],[2nd Selection]]</f>
        <v>35.788453875925597</v>
      </c>
      <c r="K54" t="s">
        <v>15</v>
      </c>
      <c r="M54" t="s">
        <v>40</v>
      </c>
      <c r="N54" s="9" t="s">
        <v>44</v>
      </c>
    </row>
    <row r="55" spans="1:14" x14ac:dyDescent="0.25">
      <c r="A55" t="s">
        <v>9</v>
      </c>
      <c r="B55" t="s">
        <v>9</v>
      </c>
      <c r="C55" t="s">
        <v>9</v>
      </c>
      <c r="D55">
        <v>0.94999248000000003</v>
      </c>
      <c r="E55">
        <v>0.7</v>
      </c>
      <c r="F55">
        <v>0.49410018123646099</v>
      </c>
      <c r="G55" t="s">
        <v>9</v>
      </c>
      <c r="H55">
        <v>9.6484169755640696</v>
      </c>
      <c r="I55">
        <v>0.114023118746875</v>
      </c>
      <c r="J55">
        <f>Table1[[#This Row],[1st Selection]]-Table1[[#This Row],[2nd Selection]]</f>
        <v>9.5343938568171946</v>
      </c>
      <c r="K55" t="s">
        <v>15</v>
      </c>
      <c r="M55" t="s">
        <v>40</v>
      </c>
      <c r="N55" s="9" t="s">
        <v>51</v>
      </c>
    </row>
    <row r="56" spans="1:14" x14ac:dyDescent="0.25">
      <c r="A56" t="s">
        <v>9</v>
      </c>
      <c r="B56" t="s">
        <v>9</v>
      </c>
      <c r="C56" t="s">
        <v>9</v>
      </c>
      <c r="D56">
        <v>0.97110074999999996</v>
      </c>
      <c r="E56">
        <v>0.7</v>
      </c>
      <c r="F56">
        <v>0.55361245622566102</v>
      </c>
      <c r="G56" t="s">
        <v>9</v>
      </c>
      <c r="H56">
        <v>35.595411299610497</v>
      </c>
      <c r="I56">
        <v>0</v>
      </c>
      <c r="J56">
        <f>Table1[[#This Row],[1st Selection]]-Table1[[#This Row],[2nd Selection]]</f>
        <v>35.595411299610497</v>
      </c>
      <c r="K56" t="s">
        <v>15</v>
      </c>
      <c r="M56" t="s">
        <v>40</v>
      </c>
      <c r="N56" s="9" t="s">
        <v>44</v>
      </c>
    </row>
    <row r="57" spans="1:14" x14ac:dyDescent="0.25">
      <c r="A57" t="s">
        <v>9</v>
      </c>
      <c r="B57" t="s">
        <v>9</v>
      </c>
      <c r="C57" t="s">
        <v>9</v>
      </c>
      <c r="D57">
        <v>0.91889584000000002</v>
      </c>
      <c r="E57">
        <v>0.7</v>
      </c>
      <c r="F57">
        <v>0.48769473839855798</v>
      </c>
      <c r="G57" t="s">
        <v>9</v>
      </c>
      <c r="H57">
        <v>7.2850312800000001</v>
      </c>
      <c r="I57">
        <v>0</v>
      </c>
      <c r="J57">
        <f>Table1[[#This Row],[1st Selection]]-Table1[[#This Row],[2nd Selection]]</f>
        <v>7.2850312800000001</v>
      </c>
      <c r="K57" t="s">
        <v>15</v>
      </c>
      <c r="M57" t="s">
        <v>40</v>
      </c>
      <c r="N57" s="9" t="s">
        <v>51</v>
      </c>
    </row>
    <row r="58" spans="1:14" x14ac:dyDescent="0.25">
      <c r="A58" t="s">
        <v>9</v>
      </c>
      <c r="B58" t="s">
        <v>9</v>
      </c>
      <c r="C58" t="s">
        <v>9</v>
      </c>
      <c r="D58">
        <v>0.95049094999999995</v>
      </c>
      <c r="E58">
        <v>0.7</v>
      </c>
      <c r="F58">
        <v>0.55867702731360602</v>
      </c>
      <c r="G58" t="s">
        <v>9</v>
      </c>
      <c r="H58">
        <v>9.9412558979112209</v>
      </c>
      <c r="I58">
        <v>0</v>
      </c>
      <c r="J58">
        <f>Table1[[#This Row],[1st Selection]]-Table1[[#This Row],[2nd Selection]]</f>
        <v>9.9412558979112209</v>
      </c>
      <c r="K58" t="s">
        <v>15</v>
      </c>
      <c r="M58" t="s">
        <v>40</v>
      </c>
      <c r="N58" s="9" t="s">
        <v>67</v>
      </c>
    </row>
    <row r="59" spans="1:14" x14ac:dyDescent="0.25">
      <c r="A59" t="s">
        <v>9</v>
      </c>
      <c r="B59" t="s">
        <v>9</v>
      </c>
      <c r="C59" t="s">
        <v>12</v>
      </c>
      <c r="D59">
        <v>0.87567121000000003</v>
      </c>
      <c r="E59">
        <v>0.7</v>
      </c>
      <c r="F59">
        <v>0.17115675428143101</v>
      </c>
      <c r="G59" t="s">
        <v>9</v>
      </c>
      <c r="H59">
        <v>4.43990996063396</v>
      </c>
      <c r="I59">
        <v>3.5935688317972199</v>
      </c>
      <c r="J59">
        <f>Table1[[#This Row],[1st Selection]]-Table1[[#This Row],[2nd Selection]]</f>
        <v>0.84634112883674018</v>
      </c>
      <c r="K59" t="s">
        <v>16</v>
      </c>
      <c r="M59" t="s">
        <v>41</v>
      </c>
      <c r="N59" s="9" t="s">
        <v>55</v>
      </c>
    </row>
    <row r="60" spans="1:14" x14ac:dyDescent="0.25">
      <c r="A60" t="s">
        <v>8</v>
      </c>
      <c r="B60" t="s">
        <v>12</v>
      </c>
      <c r="C60" t="s">
        <v>12</v>
      </c>
      <c r="D60">
        <v>0</v>
      </c>
      <c r="E60">
        <v>0.7</v>
      </c>
      <c r="F60">
        <v>3.5389943546803297E-2</v>
      </c>
      <c r="G60" t="s">
        <v>12</v>
      </c>
      <c r="H60">
        <v>2.1285283051067299</v>
      </c>
      <c r="I60">
        <v>1.7566782110180701</v>
      </c>
      <c r="J60">
        <f>Table1[[#This Row],[1st Selection]]-Table1[[#This Row],[2nd Selection]]</f>
        <v>0.37185009408865977</v>
      </c>
      <c r="K60" t="s">
        <v>16</v>
      </c>
      <c r="L60" t="s">
        <v>19</v>
      </c>
      <c r="M60" t="s">
        <v>41</v>
      </c>
      <c r="N60" s="9" t="s">
        <v>68</v>
      </c>
    </row>
    <row r="61" spans="1:14" x14ac:dyDescent="0.25">
      <c r="A61" t="s">
        <v>9</v>
      </c>
      <c r="B61" t="s">
        <v>9</v>
      </c>
      <c r="C61" t="s">
        <v>9</v>
      </c>
      <c r="D61">
        <v>0.92555398</v>
      </c>
      <c r="E61">
        <v>0.7</v>
      </c>
      <c r="F61">
        <v>0.40491581405510102</v>
      </c>
      <c r="G61" t="s">
        <v>9</v>
      </c>
      <c r="H61">
        <v>8.4602908085629203</v>
      </c>
      <c r="I61">
        <v>0.84602908085629203</v>
      </c>
      <c r="J61">
        <f>Table1[[#This Row],[1st Selection]]-Table1[[#This Row],[2nd Selection]]</f>
        <v>7.6142617277066282</v>
      </c>
      <c r="K61" t="s">
        <v>16</v>
      </c>
      <c r="M61" t="s">
        <v>40</v>
      </c>
      <c r="N61" s="9" t="s">
        <v>44</v>
      </c>
    </row>
    <row r="62" spans="1:14" x14ac:dyDescent="0.25">
      <c r="A62" t="s">
        <v>8</v>
      </c>
      <c r="B62" t="s">
        <v>12</v>
      </c>
      <c r="C62" t="s">
        <v>9</v>
      </c>
      <c r="D62">
        <v>0</v>
      </c>
      <c r="E62">
        <v>0.7</v>
      </c>
      <c r="F62">
        <v>0.16287238912433299</v>
      </c>
      <c r="G62" t="s">
        <v>12</v>
      </c>
      <c r="H62">
        <v>0.164247509045789</v>
      </c>
      <c r="I62">
        <v>0.116666666666666</v>
      </c>
      <c r="J62">
        <f>Table1[[#This Row],[1st Selection]]-Table1[[#This Row],[2nd Selection]]</f>
        <v>4.7580842379122995E-2</v>
      </c>
      <c r="K62" t="s">
        <v>16</v>
      </c>
      <c r="L62" t="s">
        <v>19</v>
      </c>
      <c r="M62" t="s">
        <v>41</v>
      </c>
      <c r="N62" s="9" t="s">
        <v>51</v>
      </c>
    </row>
    <row r="63" spans="1:14" x14ac:dyDescent="0.25">
      <c r="A63" t="s">
        <v>9</v>
      </c>
      <c r="B63" t="s">
        <v>9</v>
      </c>
      <c r="C63" t="s">
        <v>9</v>
      </c>
      <c r="D63">
        <v>0.96848321000000004</v>
      </c>
      <c r="E63">
        <v>0.7</v>
      </c>
      <c r="F63">
        <v>0.50691553378024901</v>
      </c>
      <c r="G63" t="s">
        <v>9</v>
      </c>
      <c r="H63">
        <v>8.7015949751209902</v>
      </c>
      <c r="I63">
        <v>0</v>
      </c>
      <c r="J63">
        <f>Table1[[#This Row],[1st Selection]]-Table1[[#This Row],[2nd Selection]]</f>
        <v>8.7015949751209902</v>
      </c>
      <c r="K63" t="s">
        <v>16</v>
      </c>
      <c r="M63" t="s">
        <v>40</v>
      </c>
      <c r="N63" s="9" t="s">
        <v>44</v>
      </c>
    </row>
    <row r="64" spans="1:14" x14ac:dyDescent="0.25">
      <c r="A64" t="s">
        <v>9</v>
      </c>
      <c r="B64" t="s">
        <v>9</v>
      </c>
      <c r="C64" t="s">
        <v>12</v>
      </c>
      <c r="D64">
        <v>0.91898679999999999</v>
      </c>
      <c r="E64">
        <v>0.7</v>
      </c>
      <c r="F64">
        <v>0.22091541446146401</v>
      </c>
      <c r="G64" t="s">
        <v>12</v>
      </c>
      <c r="H64">
        <v>0.30895780709501403</v>
      </c>
      <c r="I64">
        <v>0.241863505247051</v>
      </c>
      <c r="J64">
        <f>Table1[[#This Row],[1st Selection]]-Table1[[#This Row],[2nd Selection]]</f>
        <v>6.7094301847963028E-2</v>
      </c>
      <c r="K64" t="s">
        <v>16</v>
      </c>
      <c r="L64" t="s">
        <v>19</v>
      </c>
      <c r="M64" t="s">
        <v>41</v>
      </c>
      <c r="N64" s="9" t="s">
        <v>51</v>
      </c>
    </row>
    <row r="65" spans="1:14" x14ac:dyDescent="0.25">
      <c r="A65" t="s">
        <v>9</v>
      </c>
      <c r="B65" t="s">
        <v>9</v>
      </c>
      <c r="C65" t="s">
        <v>9</v>
      </c>
      <c r="D65">
        <v>0.97110074999999996</v>
      </c>
      <c r="E65">
        <v>0.7</v>
      </c>
      <c r="F65">
        <v>0.56742030079647399</v>
      </c>
      <c r="G65" t="s">
        <v>9</v>
      </c>
      <c r="H65">
        <v>8.9540842031858894</v>
      </c>
      <c r="I65">
        <v>0</v>
      </c>
      <c r="J65">
        <f>Table1[[#This Row],[1st Selection]]-Table1[[#This Row],[2nd Selection]]</f>
        <v>8.9540842031858894</v>
      </c>
      <c r="K65" t="s">
        <v>16</v>
      </c>
      <c r="M65" t="s">
        <v>40</v>
      </c>
      <c r="N65" s="9" t="s">
        <v>44</v>
      </c>
    </row>
    <row r="66" spans="1:14" x14ac:dyDescent="0.25">
      <c r="A66" t="s">
        <v>9</v>
      </c>
      <c r="B66" t="s">
        <v>12</v>
      </c>
      <c r="C66" t="s">
        <v>12</v>
      </c>
      <c r="D66">
        <v>0.81625956</v>
      </c>
      <c r="E66">
        <v>0.7</v>
      </c>
      <c r="F66">
        <v>0.21942893378368</v>
      </c>
      <c r="G66" t="s">
        <v>9</v>
      </c>
      <c r="H66">
        <v>1.2584001549999999</v>
      </c>
      <c r="I66">
        <v>0.95230281999999999</v>
      </c>
      <c r="J66">
        <f>Table1[[#This Row],[1st Selection]]-Table1[[#This Row],[2nd Selection]]</f>
        <v>0.30609733499999991</v>
      </c>
      <c r="K66" t="s">
        <v>16</v>
      </c>
      <c r="M66" t="s">
        <v>41</v>
      </c>
      <c r="N66" s="9" t="s">
        <v>46</v>
      </c>
    </row>
    <row r="67" spans="1:14" x14ac:dyDescent="0.25">
      <c r="A67" t="s">
        <v>9</v>
      </c>
      <c r="B67" t="s">
        <v>9</v>
      </c>
      <c r="C67" t="s">
        <v>12</v>
      </c>
      <c r="D67">
        <v>0.65588933000000005</v>
      </c>
      <c r="E67">
        <v>0.7</v>
      </c>
      <c r="F67">
        <v>0.14730576884535501</v>
      </c>
      <c r="G67" t="s">
        <v>12</v>
      </c>
      <c r="H67">
        <v>3.6961459955703999</v>
      </c>
      <c r="I67">
        <v>6.6932924903779598E-2</v>
      </c>
      <c r="J67">
        <f>Table1[[#This Row],[1st Selection]]-Table1[[#This Row],[2nd Selection]]</f>
        <v>3.6292130706666201</v>
      </c>
      <c r="K67" t="s">
        <v>16</v>
      </c>
      <c r="L67" t="s">
        <v>19</v>
      </c>
      <c r="M67" t="s">
        <v>40</v>
      </c>
      <c r="N67" s="9" t="s">
        <v>52</v>
      </c>
    </row>
    <row r="68" spans="1:14" x14ac:dyDescent="0.25">
      <c r="A68" t="s">
        <v>12</v>
      </c>
      <c r="B68" t="s">
        <v>9</v>
      </c>
      <c r="C68" t="s">
        <v>12</v>
      </c>
      <c r="D68">
        <v>0.80791104000000002</v>
      </c>
      <c r="E68">
        <v>0.7</v>
      </c>
      <c r="F68">
        <v>0.23652289818429301</v>
      </c>
      <c r="G68" t="s">
        <v>9</v>
      </c>
      <c r="H68">
        <v>0.28823529411764698</v>
      </c>
      <c r="I68">
        <v>0.14842655894199899</v>
      </c>
      <c r="J68">
        <f>Table1[[#This Row],[1st Selection]]-Table1[[#This Row],[2nd Selection]]</f>
        <v>0.13980873517564799</v>
      </c>
      <c r="K68" t="s">
        <v>16</v>
      </c>
      <c r="M68" t="s">
        <v>41</v>
      </c>
      <c r="N68" s="9" t="s">
        <v>47</v>
      </c>
    </row>
    <row r="69" spans="1:14" x14ac:dyDescent="0.25">
      <c r="A69" t="s">
        <v>12</v>
      </c>
      <c r="B69" t="s">
        <v>9</v>
      </c>
      <c r="C69" t="s">
        <v>12</v>
      </c>
      <c r="D69">
        <v>0.87155192999999997</v>
      </c>
      <c r="E69">
        <v>0.7</v>
      </c>
      <c r="F69">
        <v>0.34057365982690901</v>
      </c>
      <c r="G69" t="s">
        <v>12</v>
      </c>
      <c r="H69">
        <v>0.17028682991345401</v>
      </c>
      <c r="I69">
        <v>0</v>
      </c>
      <c r="J69">
        <f>Table1[[#This Row],[1st Selection]]-Table1[[#This Row],[2nd Selection]]</f>
        <v>0.17028682991345401</v>
      </c>
      <c r="K69" t="s">
        <v>16</v>
      </c>
      <c r="L69" t="s">
        <v>19</v>
      </c>
      <c r="M69" t="s">
        <v>40</v>
      </c>
      <c r="N69" s="9" t="s">
        <v>52</v>
      </c>
    </row>
    <row r="70" spans="1:14" x14ac:dyDescent="0.25">
      <c r="A70" t="s">
        <v>12</v>
      </c>
      <c r="B70" t="s">
        <v>9</v>
      </c>
      <c r="C70" t="s">
        <v>12</v>
      </c>
      <c r="D70">
        <v>0.83701800999999998</v>
      </c>
      <c r="E70">
        <v>0.7</v>
      </c>
      <c r="F70">
        <v>0.268447519947763</v>
      </c>
      <c r="G70" t="s">
        <v>9</v>
      </c>
      <c r="H70">
        <v>0.60021525845350199</v>
      </c>
      <c r="I70">
        <v>0.35</v>
      </c>
      <c r="J70">
        <f>Table1[[#This Row],[1st Selection]]-Table1[[#This Row],[2nd Selection]]</f>
        <v>0.25021525845350201</v>
      </c>
      <c r="K70" t="s">
        <v>16</v>
      </c>
      <c r="M70" t="s">
        <v>41</v>
      </c>
      <c r="N70" s="9" t="s">
        <v>60</v>
      </c>
    </row>
    <row r="71" spans="1:14" x14ac:dyDescent="0.25">
      <c r="A71" t="s">
        <v>9</v>
      </c>
      <c r="B71" t="s">
        <v>12</v>
      </c>
      <c r="C71" t="s">
        <v>12</v>
      </c>
      <c r="D71">
        <v>0.83287239000000002</v>
      </c>
      <c r="E71">
        <v>0.7</v>
      </c>
      <c r="F71">
        <v>0.12929564553872899</v>
      </c>
      <c r="G71" t="s">
        <v>12</v>
      </c>
      <c r="H71">
        <v>3.2363208116161801</v>
      </c>
      <c r="I71">
        <v>1.42093414285915</v>
      </c>
      <c r="J71">
        <f>Table1[[#This Row],[1st Selection]]-Table1[[#This Row],[2nd Selection]]</f>
        <v>1.8153866687570301</v>
      </c>
      <c r="K71" t="s">
        <v>16</v>
      </c>
      <c r="L71" t="s">
        <v>19</v>
      </c>
      <c r="M71" t="s">
        <v>42</v>
      </c>
      <c r="N71" s="9" t="s">
        <v>52</v>
      </c>
    </row>
    <row r="72" spans="1:14" x14ac:dyDescent="0.25">
      <c r="A72" t="s">
        <v>9</v>
      </c>
      <c r="B72" t="s">
        <v>12</v>
      </c>
      <c r="C72" t="s">
        <v>12</v>
      </c>
      <c r="D72">
        <v>0.73075420000000002</v>
      </c>
      <c r="E72">
        <v>0.7</v>
      </c>
      <c r="F72">
        <v>0.207471786923523</v>
      </c>
      <c r="G72" t="s">
        <v>12</v>
      </c>
      <c r="H72">
        <v>2.3808408508975401</v>
      </c>
      <c r="I72">
        <v>1.01473231666666</v>
      </c>
      <c r="J72">
        <f>Table1[[#This Row],[1st Selection]]-Table1[[#This Row],[2nd Selection]]</f>
        <v>1.3661085342308801</v>
      </c>
      <c r="K72" t="s">
        <v>16</v>
      </c>
      <c r="L72" t="s">
        <v>19</v>
      </c>
      <c r="M72" t="s">
        <v>42</v>
      </c>
      <c r="N72" s="9" t="s">
        <v>52</v>
      </c>
    </row>
    <row r="73" spans="1:14" x14ac:dyDescent="0.25">
      <c r="A73" t="s">
        <v>12</v>
      </c>
      <c r="B73" t="s">
        <v>9</v>
      </c>
      <c r="C73" t="s">
        <v>9</v>
      </c>
      <c r="D73">
        <v>0.69488059999999996</v>
      </c>
      <c r="E73">
        <v>0.7</v>
      </c>
      <c r="F73">
        <v>0.53920754690917505</v>
      </c>
      <c r="G73" t="s">
        <v>12</v>
      </c>
      <c r="H73">
        <v>0</v>
      </c>
      <c r="I73">
        <v>0</v>
      </c>
      <c r="J73">
        <f>Table1[[#This Row],[1st Selection]]-Table1[[#This Row],[2nd Selection]]</f>
        <v>0</v>
      </c>
      <c r="K73" t="s">
        <v>16</v>
      </c>
      <c r="L73" t="s">
        <v>17</v>
      </c>
      <c r="M73" t="s">
        <v>41</v>
      </c>
      <c r="N73" s="9" t="s">
        <v>69</v>
      </c>
    </row>
    <row r="74" spans="1:14" x14ac:dyDescent="0.25">
      <c r="A74" t="s">
        <v>9</v>
      </c>
      <c r="B74" t="s">
        <v>9</v>
      </c>
      <c r="C74" t="s">
        <v>12</v>
      </c>
      <c r="D74">
        <v>0.79985899000000005</v>
      </c>
      <c r="E74">
        <v>0.7</v>
      </c>
      <c r="F74">
        <v>0.129769346238856</v>
      </c>
      <c r="G74" t="s">
        <v>12</v>
      </c>
      <c r="H74">
        <v>2.1627645324379698</v>
      </c>
      <c r="I74">
        <v>1.38898192551247</v>
      </c>
      <c r="J74">
        <f>Table1[[#This Row],[1st Selection]]-Table1[[#This Row],[2nd Selection]]</f>
        <v>0.77378260692549983</v>
      </c>
      <c r="K74" t="s">
        <v>16</v>
      </c>
      <c r="L74" t="s">
        <v>18</v>
      </c>
      <c r="M74" t="s">
        <v>41</v>
      </c>
      <c r="N74" s="9" t="s">
        <v>52</v>
      </c>
    </row>
    <row r="75" spans="1:14" x14ac:dyDescent="0.25">
      <c r="A75" t="s">
        <v>12</v>
      </c>
      <c r="B75" t="s">
        <v>12</v>
      </c>
      <c r="C75" t="s">
        <v>12</v>
      </c>
      <c r="D75">
        <v>0.58698660000000003</v>
      </c>
      <c r="E75">
        <v>0.7</v>
      </c>
      <c r="F75">
        <v>0.161388172886651</v>
      </c>
      <c r="G75" t="s">
        <v>12</v>
      </c>
      <c r="H75">
        <v>1.8680047017010899</v>
      </c>
      <c r="I75">
        <v>1.3726774129983199</v>
      </c>
      <c r="J75">
        <f>Table1[[#This Row],[1st Selection]]-Table1[[#This Row],[2nd Selection]]</f>
        <v>0.49532728870276999</v>
      </c>
      <c r="K75" t="s">
        <v>16</v>
      </c>
      <c r="L75" t="s">
        <v>19</v>
      </c>
      <c r="M75" t="s">
        <v>8</v>
      </c>
      <c r="N75" s="9" t="s">
        <v>52</v>
      </c>
    </row>
    <row r="76" spans="1:14" x14ac:dyDescent="0.25">
      <c r="A76" t="s">
        <v>9</v>
      </c>
      <c r="B76" t="s">
        <v>9</v>
      </c>
      <c r="C76" t="s">
        <v>9</v>
      </c>
      <c r="D76">
        <v>0.94299012000000004</v>
      </c>
      <c r="E76">
        <v>0.7</v>
      </c>
      <c r="F76">
        <v>0.32580658975055299</v>
      </c>
      <c r="G76" t="s">
        <v>9</v>
      </c>
      <c r="H76">
        <v>3.1232848736121399</v>
      </c>
      <c r="I76">
        <v>0.86737197702297097</v>
      </c>
      <c r="J76">
        <f>Table1[[#This Row],[1st Selection]]-Table1[[#This Row],[2nd Selection]]</f>
        <v>2.255912896589169</v>
      </c>
      <c r="K76" t="s">
        <v>16</v>
      </c>
      <c r="M76" t="s">
        <v>41</v>
      </c>
      <c r="N76" s="9" t="s">
        <v>56</v>
      </c>
    </row>
    <row r="77" spans="1:14" x14ac:dyDescent="0.25">
      <c r="A77" t="s">
        <v>12</v>
      </c>
      <c r="B77" t="s">
        <v>12</v>
      </c>
      <c r="C77" t="s">
        <v>12</v>
      </c>
      <c r="D77">
        <v>0.66068119000000003</v>
      </c>
      <c r="E77">
        <v>0.7</v>
      </c>
      <c r="F77">
        <v>0.24735846982899401</v>
      </c>
      <c r="G77" t="s">
        <v>12</v>
      </c>
      <c r="H77">
        <v>0.19999999999999901</v>
      </c>
      <c r="I77">
        <v>0.15</v>
      </c>
      <c r="J77">
        <f>Table1[[#This Row],[1st Selection]]-Table1[[#This Row],[2nd Selection]]</f>
        <v>4.9999999999999017E-2</v>
      </c>
      <c r="K77" t="s">
        <v>16</v>
      </c>
      <c r="L77" t="s">
        <v>19</v>
      </c>
      <c r="M77" t="s">
        <v>8</v>
      </c>
      <c r="N77" s="9" t="s">
        <v>52</v>
      </c>
    </row>
    <row r="78" spans="1:14" x14ac:dyDescent="0.25">
      <c r="A78" t="s">
        <v>12</v>
      </c>
      <c r="B78" t="s">
        <v>9</v>
      </c>
      <c r="C78" t="s">
        <v>12</v>
      </c>
      <c r="D78">
        <v>0.74137615999999995</v>
      </c>
      <c r="E78">
        <v>0.7</v>
      </c>
      <c r="F78">
        <v>0.14870917766660899</v>
      </c>
      <c r="G78" t="s">
        <v>12</v>
      </c>
      <c r="H78">
        <v>0</v>
      </c>
      <c r="I78">
        <v>0</v>
      </c>
      <c r="J78">
        <f>Table1[[#This Row],[1st Selection]]-Table1[[#This Row],[2nd Selection]]</f>
        <v>0</v>
      </c>
      <c r="K78" t="s">
        <v>16</v>
      </c>
      <c r="L78" t="s">
        <v>19</v>
      </c>
      <c r="M78" t="s">
        <v>41</v>
      </c>
      <c r="N78" s="9" t="s">
        <v>58</v>
      </c>
    </row>
    <row r="79" spans="1:14" x14ac:dyDescent="0.25">
      <c r="A79" t="s">
        <v>9</v>
      </c>
      <c r="B79" t="s">
        <v>9</v>
      </c>
      <c r="C79" t="s">
        <v>12</v>
      </c>
      <c r="D79">
        <v>0.93090658999999998</v>
      </c>
      <c r="E79">
        <v>0.7</v>
      </c>
      <c r="F79">
        <v>0.26884562780535298</v>
      </c>
      <c r="G79" t="s">
        <v>12</v>
      </c>
      <c r="H79">
        <v>2.2685542793233</v>
      </c>
      <c r="I79">
        <v>0.85837188947368404</v>
      </c>
      <c r="J79">
        <f>Table1[[#This Row],[1st Selection]]-Table1[[#This Row],[2nd Selection]]</f>
        <v>1.410182389849616</v>
      </c>
      <c r="K79" t="s">
        <v>16</v>
      </c>
      <c r="L79" t="s">
        <v>19</v>
      </c>
      <c r="M79" t="s">
        <v>41</v>
      </c>
      <c r="N79" s="9" t="s">
        <v>51</v>
      </c>
    </row>
    <row r="80" spans="1:14" x14ac:dyDescent="0.25">
      <c r="A80" t="s">
        <v>9</v>
      </c>
      <c r="B80" t="s">
        <v>9</v>
      </c>
      <c r="C80" t="s">
        <v>12</v>
      </c>
      <c r="D80">
        <v>0.95251750999999996</v>
      </c>
      <c r="E80">
        <v>0.7</v>
      </c>
      <c r="F80">
        <v>0.18863546896000999</v>
      </c>
      <c r="G80" t="s">
        <v>9</v>
      </c>
      <c r="H80">
        <v>2.5023556986200002</v>
      </c>
      <c r="I80">
        <v>0</v>
      </c>
      <c r="J80">
        <f>Table1[[#This Row],[1st Selection]]-Table1[[#This Row],[2nd Selection]]</f>
        <v>2.5023556986200002</v>
      </c>
      <c r="K80" t="s">
        <v>16</v>
      </c>
      <c r="M80" t="s">
        <v>40</v>
      </c>
      <c r="N80" s="9" t="s">
        <v>67</v>
      </c>
    </row>
    <row r="81" spans="1:14" x14ac:dyDescent="0.25">
      <c r="A81" t="s">
        <v>9</v>
      </c>
      <c r="B81" t="s">
        <v>9</v>
      </c>
      <c r="C81" t="s">
        <v>9</v>
      </c>
      <c r="D81">
        <v>0.94921929000000005</v>
      </c>
      <c r="E81">
        <v>0.7</v>
      </c>
      <c r="F81">
        <v>0.194047440199653</v>
      </c>
      <c r="G81" t="s">
        <v>9</v>
      </c>
      <c r="H81">
        <v>7.3730669207986104</v>
      </c>
      <c r="I81">
        <v>5.5442125771329599E-2</v>
      </c>
      <c r="J81">
        <f>Table1[[#This Row],[1st Selection]]-Table1[[#This Row],[2nd Selection]]</f>
        <v>7.3176247950272808</v>
      </c>
      <c r="K81" t="s">
        <v>16</v>
      </c>
      <c r="M81" t="s">
        <v>40</v>
      </c>
      <c r="N81" s="9" t="s">
        <v>44</v>
      </c>
    </row>
    <row r="82" spans="1:14" x14ac:dyDescent="0.25">
      <c r="A82" t="s">
        <v>12</v>
      </c>
      <c r="B82" t="s">
        <v>12</v>
      </c>
      <c r="C82" t="s">
        <v>12</v>
      </c>
      <c r="D82">
        <v>0.61999243000000004</v>
      </c>
      <c r="E82">
        <v>0.7</v>
      </c>
      <c r="F82">
        <v>0.40506541827895998</v>
      </c>
      <c r="G82" t="s">
        <v>12</v>
      </c>
      <c r="H82">
        <v>0.66384018519230703</v>
      </c>
      <c r="I82">
        <v>0.50496256015734198</v>
      </c>
      <c r="J82">
        <f>Table1[[#This Row],[1st Selection]]-Table1[[#This Row],[2nd Selection]]</f>
        <v>0.15887762503496505</v>
      </c>
      <c r="K82" t="s">
        <v>16</v>
      </c>
      <c r="L82" t="s">
        <v>19</v>
      </c>
      <c r="M82" t="s">
        <v>41</v>
      </c>
      <c r="N82" s="9" t="s">
        <v>46</v>
      </c>
    </row>
    <row r="83" spans="1:14" x14ac:dyDescent="0.25">
      <c r="A83" t="s">
        <v>9</v>
      </c>
      <c r="B83" t="s">
        <v>9</v>
      </c>
      <c r="C83" t="s">
        <v>12</v>
      </c>
      <c r="D83">
        <v>0.80037974999999995</v>
      </c>
      <c r="E83">
        <v>0.7</v>
      </c>
      <c r="F83">
        <v>0.235424863580984</v>
      </c>
      <c r="G83" t="s">
        <v>9</v>
      </c>
      <c r="H83">
        <v>2.64987545318627</v>
      </c>
      <c r="I83">
        <v>0.74725837843137199</v>
      </c>
      <c r="J83">
        <f>Table1[[#This Row],[1st Selection]]-Table1[[#This Row],[2nd Selection]]</f>
        <v>1.9026170747548981</v>
      </c>
      <c r="K83" t="s">
        <v>16</v>
      </c>
      <c r="M83" t="s">
        <v>41</v>
      </c>
      <c r="N83" s="9" t="s">
        <v>47</v>
      </c>
    </row>
    <row r="84" spans="1:14" x14ac:dyDescent="0.25">
      <c r="A84" t="s">
        <v>9</v>
      </c>
      <c r="B84" t="s">
        <v>9</v>
      </c>
      <c r="C84" t="s">
        <v>12</v>
      </c>
      <c r="D84">
        <v>0.91420316999999995</v>
      </c>
      <c r="E84">
        <v>0.7</v>
      </c>
      <c r="F84">
        <v>0.10314205474899101</v>
      </c>
      <c r="G84" t="s">
        <v>9</v>
      </c>
      <c r="H84">
        <v>3.7471376235676699</v>
      </c>
      <c r="I84">
        <v>0.54881703835227202</v>
      </c>
      <c r="J84">
        <f>Table1[[#This Row],[1st Selection]]-Table1[[#This Row],[2nd Selection]]</f>
        <v>3.1983205852153977</v>
      </c>
      <c r="K84" t="s">
        <v>16</v>
      </c>
      <c r="M84" t="s">
        <v>41</v>
      </c>
      <c r="N84" s="9" t="s">
        <v>48</v>
      </c>
    </row>
    <row r="85" spans="1:14" x14ac:dyDescent="0.25">
      <c r="A85" t="s">
        <v>9</v>
      </c>
      <c r="B85" t="s">
        <v>12</v>
      </c>
      <c r="C85" t="s">
        <v>12</v>
      </c>
      <c r="D85">
        <v>0.80779522999999998</v>
      </c>
      <c r="E85">
        <v>0.7</v>
      </c>
      <c r="F85">
        <v>9.3012742124766498E-2</v>
      </c>
      <c r="G85" t="s">
        <v>9</v>
      </c>
      <c r="H85">
        <v>3.3702730111326602</v>
      </c>
      <c r="I85">
        <v>0.91474741264272297</v>
      </c>
      <c r="J85">
        <f>Table1[[#This Row],[1st Selection]]-Table1[[#This Row],[2nd Selection]]</f>
        <v>2.4555255984899373</v>
      </c>
      <c r="K85" t="s">
        <v>16</v>
      </c>
      <c r="M85" t="s">
        <v>41</v>
      </c>
      <c r="N85" s="9" t="s">
        <v>49</v>
      </c>
    </row>
    <row r="86" spans="1:14" x14ac:dyDescent="0.25">
      <c r="A86" t="s">
        <v>12</v>
      </c>
      <c r="B86" t="s">
        <v>12</v>
      </c>
      <c r="C86" t="s">
        <v>12</v>
      </c>
      <c r="D86">
        <v>0.91356926999999999</v>
      </c>
      <c r="E86">
        <v>0.7</v>
      </c>
      <c r="F86">
        <v>0.24515128031375499</v>
      </c>
      <c r="G86" t="s">
        <v>12</v>
      </c>
      <c r="H86">
        <v>2.3887519563464701</v>
      </c>
      <c r="I86">
        <v>0.52203958285714203</v>
      </c>
      <c r="J86">
        <f>Table1[[#This Row],[1st Selection]]-Table1[[#This Row],[2nd Selection]]</f>
        <v>1.8667123734893281</v>
      </c>
      <c r="K86" t="s">
        <v>16</v>
      </c>
      <c r="L86" t="s">
        <v>19</v>
      </c>
      <c r="M86" t="s">
        <v>8</v>
      </c>
      <c r="N86" s="9" t="s">
        <v>49</v>
      </c>
    </row>
    <row r="87" spans="1:14" x14ac:dyDescent="0.25">
      <c r="A87" t="s">
        <v>9</v>
      </c>
      <c r="B87" t="s">
        <v>9</v>
      </c>
      <c r="C87" t="s">
        <v>9</v>
      </c>
      <c r="D87">
        <v>0.86944931999999997</v>
      </c>
      <c r="E87">
        <v>0.7</v>
      </c>
      <c r="F87">
        <v>0.16851839235694299</v>
      </c>
      <c r="G87" t="s">
        <v>9</v>
      </c>
      <c r="H87">
        <v>4.8552748789654299</v>
      </c>
      <c r="I87">
        <v>1.47199417662465</v>
      </c>
      <c r="J87">
        <f>Table1[[#This Row],[1st Selection]]-Table1[[#This Row],[2nd Selection]]</f>
        <v>3.3832807023407798</v>
      </c>
      <c r="K87" t="s">
        <v>16</v>
      </c>
      <c r="M87" t="s">
        <v>41</v>
      </c>
      <c r="N87" s="9" t="s">
        <v>55</v>
      </c>
    </row>
    <row r="88" spans="1:14" x14ac:dyDescent="0.25">
      <c r="A88" t="s">
        <v>12</v>
      </c>
      <c r="B88" t="s">
        <v>9</v>
      </c>
      <c r="C88" t="s">
        <v>12</v>
      </c>
      <c r="D88">
        <v>0.78501076000000003</v>
      </c>
      <c r="E88">
        <v>0.7</v>
      </c>
      <c r="F88">
        <v>0.16952471172303399</v>
      </c>
      <c r="G88" t="s">
        <v>12</v>
      </c>
      <c r="H88">
        <v>1.58096250174664</v>
      </c>
      <c r="I88">
        <v>1.11363386793075</v>
      </c>
      <c r="J88">
        <f>Table1[[#This Row],[1st Selection]]-Table1[[#This Row],[2nd Selection]]</f>
        <v>0.46732863381588996</v>
      </c>
      <c r="K88" t="s">
        <v>16</v>
      </c>
      <c r="L88" t="s">
        <v>18</v>
      </c>
      <c r="M88" t="s">
        <v>41</v>
      </c>
      <c r="N88" s="9" t="s">
        <v>49</v>
      </c>
    </row>
    <row r="89" spans="1:14" x14ac:dyDescent="0.25">
      <c r="A89" t="s">
        <v>9</v>
      </c>
      <c r="B89" t="s">
        <v>12</v>
      </c>
      <c r="C89" t="s">
        <v>12</v>
      </c>
      <c r="D89">
        <v>0.90788268999999999</v>
      </c>
      <c r="E89">
        <v>0.7</v>
      </c>
      <c r="F89">
        <v>2.3491000952882798E-2</v>
      </c>
      <c r="G89" t="s">
        <v>12</v>
      </c>
      <c r="H89">
        <v>0</v>
      </c>
      <c r="I89">
        <v>0</v>
      </c>
      <c r="J89">
        <f>Table1[[#This Row],[1st Selection]]-Table1[[#This Row],[2nd Selection]]</f>
        <v>0</v>
      </c>
      <c r="K89" t="s">
        <v>16</v>
      </c>
      <c r="L89" t="s">
        <v>19</v>
      </c>
      <c r="M89" t="s">
        <v>8</v>
      </c>
      <c r="N89" s="9" t="s">
        <v>69</v>
      </c>
    </row>
    <row r="90" spans="1:14" x14ac:dyDescent="0.25">
      <c r="A90" t="s">
        <v>9</v>
      </c>
      <c r="B90" t="s">
        <v>12</v>
      </c>
      <c r="C90" t="s">
        <v>12</v>
      </c>
      <c r="D90">
        <v>0.76747900000000002</v>
      </c>
      <c r="E90">
        <v>0.7</v>
      </c>
      <c r="F90">
        <v>0.27449337705870602</v>
      </c>
      <c r="G90" t="s">
        <v>12</v>
      </c>
      <c r="H90">
        <v>0.46666666666666601</v>
      </c>
      <c r="I90">
        <v>0.39999999999999902</v>
      </c>
      <c r="J90">
        <f>Table1[[#This Row],[1st Selection]]-Table1[[#This Row],[2nd Selection]]</f>
        <v>6.6666666666666985E-2</v>
      </c>
      <c r="K90" t="s">
        <v>16</v>
      </c>
      <c r="L90" t="s">
        <v>18</v>
      </c>
      <c r="M90" t="s">
        <v>41</v>
      </c>
      <c r="N90" s="9" t="s">
        <v>62</v>
      </c>
    </row>
    <row r="91" spans="1:14" x14ac:dyDescent="0.25">
      <c r="A91" t="s">
        <v>12</v>
      </c>
      <c r="B91" t="s">
        <v>12</v>
      </c>
      <c r="C91" t="s">
        <v>12</v>
      </c>
      <c r="D91">
        <v>0.66774124000000001</v>
      </c>
      <c r="E91">
        <v>0.7</v>
      </c>
      <c r="F91">
        <v>0.17161988429470601</v>
      </c>
      <c r="G91" t="s">
        <v>9</v>
      </c>
      <c r="H91">
        <v>3.00483558</v>
      </c>
      <c r="I91">
        <v>1.26753543114804</v>
      </c>
      <c r="J91">
        <f>Table1[[#This Row],[1st Selection]]-Table1[[#This Row],[2nd Selection]]</f>
        <v>1.7373001488519599</v>
      </c>
      <c r="K91" t="s">
        <v>16</v>
      </c>
      <c r="L91" t="s">
        <v>20</v>
      </c>
      <c r="M91" t="s">
        <v>41</v>
      </c>
      <c r="N91" s="9" t="s">
        <v>63</v>
      </c>
    </row>
    <row r="92" spans="1:14" x14ac:dyDescent="0.25">
      <c r="A92" t="s">
        <v>12</v>
      </c>
      <c r="B92" t="s">
        <v>12</v>
      </c>
      <c r="C92" t="s">
        <v>12</v>
      </c>
      <c r="D92">
        <v>0.60444260000000005</v>
      </c>
      <c r="E92">
        <v>0.7</v>
      </c>
      <c r="F92">
        <v>0.29679688473719301</v>
      </c>
      <c r="G92" t="s">
        <v>12</v>
      </c>
      <c r="H92">
        <v>0.12874849781959899</v>
      </c>
      <c r="I92">
        <v>8.4799109924912297E-2</v>
      </c>
      <c r="J92">
        <f>Table1[[#This Row],[1st Selection]]-Table1[[#This Row],[2nd Selection]]</f>
        <v>4.3949387894686692E-2</v>
      </c>
      <c r="K92" t="s">
        <v>16</v>
      </c>
      <c r="L92" t="s">
        <v>19</v>
      </c>
      <c r="M92" t="s">
        <v>8</v>
      </c>
      <c r="N92" s="9" t="s">
        <v>49</v>
      </c>
    </row>
    <row r="93" spans="1:14" x14ac:dyDescent="0.25">
      <c r="A93" t="s">
        <v>12</v>
      </c>
      <c r="B93" t="s">
        <v>12</v>
      </c>
      <c r="C93" t="s">
        <v>12</v>
      </c>
      <c r="D93">
        <v>0.81844991</v>
      </c>
      <c r="E93">
        <v>0.7</v>
      </c>
      <c r="F93">
        <v>0.115870118779147</v>
      </c>
      <c r="G93" t="s">
        <v>12</v>
      </c>
      <c r="H93">
        <v>2.76322223610262</v>
      </c>
      <c r="I93">
        <v>1.5487711324408799</v>
      </c>
      <c r="J93">
        <f>Table1[[#This Row],[1st Selection]]-Table1[[#This Row],[2nd Selection]]</f>
        <v>1.21445110366174</v>
      </c>
      <c r="K93" t="s">
        <v>16</v>
      </c>
      <c r="L93" t="s">
        <v>19</v>
      </c>
      <c r="M93" t="s">
        <v>41</v>
      </c>
      <c r="N93" s="9" t="s">
        <v>52</v>
      </c>
    </row>
    <row r="94" spans="1:14" x14ac:dyDescent="0.25">
      <c r="A94" t="s">
        <v>9</v>
      </c>
      <c r="B94" t="s">
        <v>9</v>
      </c>
      <c r="C94" t="s">
        <v>9</v>
      </c>
      <c r="D94">
        <v>0.93480253000000002</v>
      </c>
      <c r="E94">
        <v>0.7</v>
      </c>
      <c r="F94">
        <v>0.15213068934322299</v>
      </c>
      <c r="G94" t="s">
        <v>12</v>
      </c>
      <c r="H94">
        <v>0</v>
      </c>
      <c r="I94">
        <v>0</v>
      </c>
      <c r="J94">
        <f>Table1[[#This Row],[1st Selection]]-Table1[[#This Row],[2nd Selection]]</f>
        <v>0</v>
      </c>
      <c r="K94" t="s">
        <v>16</v>
      </c>
      <c r="L94" t="s">
        <v>17</v>
      </c>
      <c r="M94" t="s">
        <v>41</v>
      </c>
      <c r="N94" s="9" t="s">
        <v>69</v>
      </c>
    </row>
    <row r="95" spans="1:14" x14ac:dyDescent="0.25">
      <c r="A95" t="s">
        <v>12</v>
      </c>
      <c r="B95" t="s">
        <v>9</v>
      </c>
      <c r="C95" t="s">
        <v>12</v>
      </c>
      <c r="D95">
        <v>0.73045921000000003</v>
      </c>
      <c r="E95">
        <v>0.7</v>
      </c>
      <c r="F95">
        <v>0.26563213011018699</v>
      </c>
      <c r="G95" t="s">
        <v>12</v>
      </c>
      <c r="H95">
        <v>1.151877985</v>
      </c>
      <c r="I95">
        <v>0.963618713584938</v>
      </c>
      <c r="J95">
        <f>Table1[[#This Row],[1st Selection]]-Table1[[#This Row],[2nd Selection]]</f>
        <v>0.18825927141506205</v>
      </c>
      <c r="K95" t="s">
        <v>16</v>
      </c>
      <c r="L95" t="s">
        <v>17</v>
      </c>
      <c r="M95" t="s">
        <v>41</v>
      </c>
      <c r="N95" s="9" t="s">
        <v>62</v>
      </c>
    </row>
    <row r="96" spans="1:14" x14ac:dyDescent="0.25">
      <c r="A96" t="s">
        <v>9</v>
      </c>
      <c r="B96" t="s">
        <v>12</v>
      </c>
      <c r="C96" t="s">
        <v>12</v>
      </c>
      <c r="D96">
        <v>0.67436700999999999</v>
      </c>
      <c r="E96">
        <v>0.7</v>
      </c>
      <c r="F96">
        <v>0.26378778341417802</v>
      </c>
      <c r="G96" t="s">
        <v>9</v>
      </c>
      <c r="H96">
        <v>4.18835301287878</v>
      </c>
      <c r="I96">
        <v>2.1103022673134202</v>
      </c>
      <c r="J96">
        <f>Table1[[#This Row],[1st Selection]]-Table1[[#This Row],[2nd Selection]]</f>
        <v>2.0780507455653598</v>
      </c>
      <c r="K96" t="s">
        <v>16</v>
      </c>
      <c r="M96" t="s">
        <v>41</v>
      </c>
      <c r="N96" s="9" t="s">
        <v>63</v>
      </c>
    </row>
    <row r="97" spans="1:14" x14ac:dyDescent="0.25">
      <c r="A97" t="s">
        <v>9</v>
      </c>
      <c r="B97" t="s">
        <v>9</v>
      </c>
      <c r="C97" t="s">
        <v>9</v>
      </c>
      <c r="D97">
        <v>0.91107528999999998</v>
      </c>
      <c r="E97">
        <v>0.7</v>
      </c>
      <c r="F97">
        <v>0.14525375238976301</v>
      </c>
      <c r="G97" t="s">
        <v>9</v>
      </c>
      <c r="H97">
        <v>14.1839672505235</v>
      </c>
      <c r="I97">
        <v>1.91770569466249</v>
      </c>
      <c r="J97">
        <f>Table1[[#This Row],[1st Selection]]-Table1[[#This Row],[2nd Selection]]</f>
        <v>12.266261555861011</v>
      </c>
      <c r="K97" t="s">
        <v>16</v>
      </c>
      <c r="M97" t="s">
        <v>41</v>
      </c>
      <c r="N97" s="9" t="s">
        <v>64</v>
      </c>
    </row>
    <row r="98" spans="1:14" x14ac:dyDescent="0.25">
      <c r="A98" t="s">
        <v>9</v>
      </c>
      <c r="B98" t="s">
        <v>9</v>
      </c>
      <c r="C98" t="s">
        <v>12</v>
      </c>
      <c r="D98">
        <v>0.77226846999999998</v>
      </c>
      <c r="E98">
        <v>0.7</v>
      </c>
      <c r="F98">
        <v>0.19645496061485701</v>
      </c>
      <c r="G98" t="s">
        <v>12</v>
      </c>
      <c r="H98">
        <v>1.05031939007202</v>
      </c>
      <c r="I98">
        <v>0.384573769162802</v>
      </c>
      <c r="J98">
        <f>Table1[[#This Row],[1st Selection]]-Table1[[#This Row],[2nd Selection]]</f>
        <v>0.66574562090921807</v>
      </c>
      <c r="K98" t="s">
        <v>16</v>
      </c>
      <c r="L98" t="s">
        <v>17</v>
      </c>
      <c r="M98" t="s">
        <v>41</v>
      </c>
      <c r="N98" s="9" t="s">
        <v>65</v>
      </c>
    </row>
    <row r="99" spans="1:14" x14ac:dyDescent="0.25">
      <c r="A99" t="s">
        <v>9</v>
      </c>
      <c r="B99" t="s">
        <v>9</v>
      </c>
      <c r="C99" t="s">
        <v>12</v>
      </c>
      <c r="D99">
        <v>0.97110074999999996</v>
      </c>
      <c r="E99">
        <v>0.7</v>
      </c>
      <c r="F99">
        <v>0.38222785136755599</v>
      </c>
      <c r="G99" t="s">
        <v>12</v>
      </c>
      <c r="H99">
        <v>1.6815077255128299</v>
      </c>
      <c r="I99">
        <v>0.71242082517094396</v>
      </c>
      <c r="J99">
        <f>Table1[[#This Row],[1st Selection]]-Table1[[#This Row],[2nd Selection]]</f>
        <v>0.96908690034188594</v>
      </c>
      <c r="K99" t="s">
        <v>16</v>
      </c>
      <c r="L99" t="s">
        <v>18</v>
      </c>
      <c r="M99" t="s">
        <v>41</v>
      </c>
      <c r="N99" s="9" t="s">
        <v>51</v>
      </c>
    </row>
    <row r="100" spans="1:14" x14ac:dyDescent="0.25">
      <c r="A100" t="s">
        <v>9</v>
      </c>
      <c r="B100" t="s">
        <v>9</v>
      </c>
      <c r="C100" t="s">
        <v>9</v>
      </c>
      <c r="D100">
        <v>0.72416276000000002</v>
      </c>
      <c r="E100">
        <v>0.7</v>
      </c>
      <c r="F100">
        <v>0.20562253975565101</v>
      </c>
      <c r="G100" t="s">
        <v>9</v>
      </c>
      <c r="H100">
        <v>2.4446779496334701</v>
      </c>
      <c r="I100">
        <v>1.0963518032926001</v>
      </c>
      <c r="J100">
        <f>Table1[[#This Row],[1st Selection]]-Table1[[#This Row],[2nd Selection]]</f>
        <v>1.34832614634087</v>
      </c>
      <c r="K100" t="s">
        <v>16</v>
      </c>
      <c r="M100" t="s">
        <v>40</v>
      </c>
      <c r="N100" s="9" t="s">
        <v>67</v>
      </c>
    </row>
    <row r="101" spans="1:14" x14ac:dyDescent="0.25">
      <c r="A101" t="s">
        <v>9</v>
      </c>
      <c r="B101" t="s">
        <v>9</v>
      </c>
      <c r="C101" t="s">
        <v>9</v>
      </c>
      <c r="D101">
        <v>0.92913491000000004</v>
      </c>
      <c r="E101">
        <v>0.7</v>
      </c>
      <c r="F101">
        <v>0.35664896138382501</v>
      </c>
      <c r="G101" t="s">
        <v>9</v>
      </c>
      <c r="H101">
        <v>3.9715677427676499</v>
      </c>
      <c r="I101">
        <v>0.16548198928198499</v>
      </c>
      <c r="J101">
        <f>Table1[[#This Row],[1st Selection]]-Table1[[#This Row],[2nd Selection]]</f>
        <v>3.8060857534856649</v>
      </c>
      <c r="K101" t="s">
        <v>22</v>
      </c>
      <c r="M101" t="s">
        <v>41</v>
      </c>
      <c r="N101" s="9" t="s">
        <v>44</v>
      </c>
    </row>
    <row r="102" spans="1:14" x14ac:dyDescent="0.25">
      <c r="A102" t="s">
        <v>9</v>
      </c>
      <c r="B102" t="s">
        <v>9</v>
      </c>
      <c r="C102" t="s">
        <v>12</v>
      </c>
      <c r="D102">
        <v>0.92367672999999995</v>
      </c>
      <c r="E102">
        <v>0.7</v>
      </c>
      <c r="F102">
        <v>0.32424193658846301</v>
      </c>
      <c r="G102" t="s">
        <v>9</v>
      </c>
      <c r="H102">
        <v>4.6406392628580102</v>
      </c>
      <c r="I102">
        <v>1.37332906270344</v>
      </c>
      <c r="J102">
        <f>Table1[[#This Row],[1st Selection]]-Table1[[#This Row],[2nd Selection]]</f>
        <v>3.2673102001545704</v>
      </c>
      <c r="K102" t="s">
        <v>22</v>
      </c>
      <c r="M102" t="s">
        <v>41</v>
      </c>
      <c r="N102" s="9" t="s">
        <v>46</v>
      </c>
    </row>
    <row r="103" spans="1:14" x14ac:dyDescent="0.25">
      <c r="A103" t="s">
        <v>9</v>
      </c>
      <c r="B103" t="s">
        <v>9</v>
      </c>
      <c r="C103" t="s">
        <v>9</v>
      </c>
      <c r="D103">
        <v>0.96098410999999995</v>
      </c>
      <c r="E103">
        <v>0.7</v>
      </c>
      <c r="F103">
        <v>0.27062478200933898</v>
      </c>
      <c r="G103" t="s">
        <v>12</v>
      </c>
      <c r="H103">
        <v>0</v>
      </c>
      <c r="I103">
        <v>0</v>
      </c>
      <c r="J103">
        <f>Table1[[#This Row],[1st Selection]]-Table1[[#This Row],[2nd Selection]]</f>
        <v>0</v>
      </c>
      <c r="K103" t="s">
        <v>22</v>
      </c>
      <c r="L103" t="s">
        <v>17</v>
      </c>
      <c r="M103" t="s">
        <v>41</v>
      </c>
      <c r="N103" s="9" t="s">
        <v>69</v>
      </c>
    </row>
    <row r="104" spans="1:14" x14ac:dyDescent="0.25">
      <c r="A104" t="s">
        <v>9</v>
      </c>
      <c r="B104" t="s">
        <v>9</v>
      </c>
      <c r="C104" t="s">
        <v>12</v>
      </c>
      <c r="D104">
        <v>0.92720795</v>
      </c>
      <c r="E104">
        <v>0.7</v>
      </c>
      <c r="F104">
        <v>0.28964647355920198</v>
      </c>
      <c r="G104" t="s">
        <v>12</v>
      </c>
      <c r="H104">
        <v>0.231554280121338</v>
      </c>
      <c r="I104">
        <v>0.20747277504887399</v>
      </c>
      <c r="J104">
        <f>Table1[[#This Row],[1st Selection]]-Table1[[#This Row],[2nd Selection]]</f>
        <v>2.408150507246401E-2</v>
      </c>
      <c r="K104" t="s">
        <v>22</v>
      </c>
      <c r="L104" t="s">
        <v>19</v>
      </c>
      <c r="M104" t="s">
        <v>41</v>
      </c>
      <c r="N104" s="9" t="s">
        <v>51</v>
      </c>
    </row>
    <row r="105" spans="1:14" x14ac:dyDescent="0.25">
      <c r="A105" t="s">
        <v>9</v>
      </c>
      <c r="B105" t="s">
        <v>9</v>
      </c>
      <c r="C105" t="s">
        <v>12</v>
      </c>
      <c r="D105">
        <v>0.77765291999999997</v>
      </c>
      <c r="E105">
        <v>0.7</v>
      </c>
      <c r="F105">
        <v>0.260545855694583</v>
      </c>
      <c r="G105" t="s">
        <v>9</v>
      </c>
      <c r="H105">
        <v>5.4205298513891602</v>
      </c>
      <c r="I105">
        <v>0.39008397779916598</v>
      </c>
      <c r="J105">
        <f>Table1[[#This Row],[1st Selection]]-Table1[[#This Row],[2nd Selection]]</f>
        <v>5.0304458735899944</v>
      </c>
      <c r="K105" t="s">
        <v>22</v>
      </c>
      <c r="M105" t="s">
        <v>40</v>
      </c>
      <c r="N105" s="9" t="s">
        <v>44</v>
      </c>
    </row>
    <row r="106" spans="1:14" x14ac:dyDescent="0.25">
      <c r="A106" t="s">
        <v>9</v>
      </c>
      <c r="B106" t="s">
        <v>9</v>
      </c>
      <c r="C106" t="s">
        <v>12</v>
      </c>
      <c r="D106">
        <v>0.95457906000000003</v>
      </c>
      <c r="E106">
        <v>0.7</v>
      </c>
      <c r="F106">
        <v>0.32835761025418903</v>
      </c>
      <c r="G106" t="s">
        <v>12</v>
      </c>
      <c r="H106">
        <v>0.93519685999999902</v>
      </c>
      <c r="I106">
        <v>0.79132042000000002</v>
      </c>
      <c r="J106">
        <f>Table1[[#This Row],[1st Selection]]-Table1[[#This Row],[2nd Selection]]</f>
        <v>0.143876439999999</v>
      </c>
      <c r="K106" t="s">
        <v>22</v>
      </c>
      <c r="L106" t="s">
        <v>19</v>
      </c>
      <c r="M106" t="s">
        <v>41</v>
      </c>
      <c r="N106" s="9" t="s">
        <v>51</v>
      </c>
    </row>
    <row r="107" spans="1:14" x14ac:dyDescent="0.25">
      <c r="A107" t="s">
        <v>9</v>
      </c>
      <c r="B107" t="s">
        <v>9</v>
      </c>
      <c r="C107" t="s">
        <v>9</v>
      </c>
      <c r="D107">
        <v>0.83085441999999998</v>
      </c>
      <c r="E107">
        <v>0.7</v>
      </c>
      <c r="F107">
        <v>0.34847081900931798</v>
      </c>
      <c r="G107" t="s">
        <v>9</v>
      </c>
      <c r="H107">
        <v>3.8285485326192501</v>
      </c>
      <c r="I107">
        <v>0.56841070660062099</v>
      </c>
      <c r="J107">
        <f>Table1[[#This Row],[1st Selection]]-Table1[[#This Row],[2nd Selection]]</f>
        <v>3.2601378260186289</v>
      </c>
      <c r="K107" t="s">
        <v>22</v>
      </c>
      <c r="M107" t="s">
        <v>40</v>
      </c>
      <c r="N107" s="9" t="s">
        <v>44</v>
      </c>
    </row>
    <row r="108" spans="1:14" x14ac:dyDescent="0.25">
      <c r="A108" t="s">
        <v>9</v>
      </c>
      <c r="B108" t="s">
        <v>9</v>
      </c>
      <c r="C108" t="s">
        <v>9</v>
      </c>
      <c r="D108">
        <v>0.90551740000000003</v>
      </c>
      <c r="E108">
        <v>0.7</v>
      </c>
      <c r="F108">
        <v>0.25060287084616101</v>
      </c>
      <c r="G108" t="s">
        <v>9</v>
      </c>
      <c r="H108">
        <v>4.5551283890037402</v>
      </c>
      <c r="I108">
        <v>3.0257739431025898</v>
      </c>
      <c r="J108">
        <f>Table1[[#This Row],[1st Selection]]-Table1[[#This Row],[2nd Selection]]</f>
        <v>1.5293544459011503</v>
      </c>
      <c r="K108" t="s">
        <v>22</v>
      </c>
      <c r="M108" t="s">
        <v>41</v>
      </c>
      <c r="N108" s="9" t="s">
        <v>46</v>
      </c>
    </row>
    <row r="109" spans="1:14" x14ac:dyDescent="0.25">
      <c r="A109" t="s">
        <v>9</v>
      </c>
      <c r="B109" t="s">
        <v>9</v>
      </c>
      <c r="C109" t="s">
        <v>9</v>
      </c>
      <c r="D109">
        <v>0.97110074999999996</v>
      </c>
      <c r="E109">
        <v>0.7</v>
      </c>
      <c r="F109">
        <v>0.25555138577410103</v>
      </c>
      <c r="G109" t="s">
        <v>12</v>
      </c>
      <c r="H109">
        <v>0.85628983812182302</v>
      </c>
      <c r="I109">
        <v>0.72249455091528803</v>
      </c>
      <c r="J109">
        <f>Table1[[#This Row],[1st Selection]]-Table1[[#This Row],[2nd Selection]]</f>
        <v>0.133795287206535</v>
      </c>
      <c r="K109" t="s">
        <v>22</v>
      </c>
      <c r="L109" t="s">
        <v>17</v>
      </c>
      <c r="M109" t="s">
        <v>41</v>
      </c>
      <c r="N109" s="9" t="s">
        <v>55</v>
      </c>
    </row>
    <row r="110" spans="1:14" x14ac:dyDescent="0.25">
      <c r="A110" t="s">
        <v>9</v>
      </c>
      <c r="B110" t="s">
        <v>9</v>
      </c>
      <c r="C110" t="s">
        <v>12</v>
      </c>
      <c r="D110">
        <v>0.94236779000000004</v>
      </c>
      <c r="E110">
        <v>0.7</v>
      </c>
      <c r="F110">
        <v>0.25438242392597898</v>
      </c>
      <c r="G110" t="s">
        <v>9</v>
      </c>
      <c r="H110">
        <v>1.6602433455368699</v>
      </c>
      <c r="I110">
        <v>0.492710337</v>
      </c>
      <c r="J110">
        <f>Table1[[#This Row],[1st Selection]]-Table1[[#This Row],[2nd Selection]]</f>
        <v>1.16753300853687</v>
      </c>
      <c r="K110" t="s">
        <v>22</v>
      </c>
      <c r="M110" t="s">
        <v>41</v>
      </c>
      <c r="N110" s="9" t="s">
        <v>47</v>
      </c>
    </row>
    <row r="111" spans="1:14" x14ac:dyDescent="0.25">
      <c r="A111" t="s">
        <v>9</v>
      </c>
      <c r="B111" t="s">
        <v>12</v>
      </c>
      <c r="C111" t="s">
        <v>12</v>
      </c>
      <c r="D111">
        <v>0.94332777999999995</v>
      </c>
      <c r="E111">
        <v>0.7</v>
      </c>
      <c r="F111">
        <v>0.248152975848247</v>
      </c>
      <c r="G111" t="s">
        <v>9</v>
      </c>
      <c r="H111">
        <v>2.5693480097429702</v>
      </c>
      <c r="I111">
        <v>0.817682398266115</v>
      </c>
      <c r="J111">
        <f>Table1[[#This Row],[1st Selection]]-Table1[[#This Row],[2nd Selection]]</f>
        <v>1.7516656114768552</v>
      </c>
      <c r="K111" t="s">
        <v>22</v>
      </c>
      <c r="M111" t="s">
        <v>41</v>
      </c>
      <c r="N111" s="9" t="s">
        <v>48</v>
      </c>
    </row>
    <row r="112" spans="1:14" x14ac:dyDescent="0.25">
      <c r="A112" t="s">
        <v>9</v>
      </c>
      <c r="B112" t="s">
        <v>9</v>
      </c>
      <c r="C112" t="s">
        <v>12</v>
      </c>
      <c r="D112">
        <v>0.97110074999999996</v>
      </c>
      <c r="E112">
        <v>0.7</v>
      </c>
      <c r="F112">
        <v>0.29304561350920599</v>
      </c>
      <c r="G112" t="s">
        <v>9</v>
      </c>
      <c r="H112">
        <v>1.14118590690789</v>
      </c>
      <c r="I112">
        <v>0.59097575932315705</v>
      </c>
      <c r="J112">
        <f>Table1[[#This Row],[1st Selection]]-Table1[[#This Row],[2nd Selection]]</f>
        <v>0.55021014758473297</v>
      </c>
      <c r="K112" t="s">
        <v>22</v>
      </c>
      <c r="M112" t="s">
        <v>41</v>
      </c>
      <c r="N112" s="9" t="s">
        <v>56</v>
      </c>
    </row>
    <row r="113" spans="1:14" x14ac:dyDescent="0.25">
      <c r="A113" t="s">
        <v>9</v>
      </c>
      <c r="B113" t="s">
        <v>12</v>
      </c>
      <c r="C113" t="s">
        <v>12</v>
      </c>
      <c r="D113">
        <v>0.94293857000000003</v>
      </c>
      <c r="E113">
        <v>0.7</v>
      </c>
      <c r="F113">
        <v>0.22662579076855</v>
      </c>
      <c r="G113" t="s">
        <v>9</v>
      </c>
      <c r="H113">
        <v>1.08763837553098</v>
      </c>
      <c r="I113">
        <v>0.65746278435880401</v>
      </c>
      <c r="J113">
        <f>Table1[[#This Row],[1st Selection]]-Table1[[#This Row],[2nd Selection]]</f>
        <v>0.43017559117217596</v>
      </c>
      <c r="K113" t="s">
        <v>22</v>
      </c>
      <c r="M113" t="s">
        <v>41</v>
      </c>
      <c r="N113" s="9" t="s">
        <v>70</v>
      </c>
    </row>
    <row r="114" spans="1:14" x14ac:dyDescent="0.25">
      <c r="A114" t="s">
        <v>9</v>
      </c>
      <c r="B114" t="s">
        <v>9</v>
      </c>
      <c r="C114" t="s">
        <v>12</v>
      </c>
      <c r="D114">
        <v>0.71932876000000001</v>
      </c>
      <c r="E114">
        <v>0.7</v>
      </c>
      <c r="F114">
        <v>0.30567488054202702</v>
      </c>
      <c r="G114" t="s">
        <v>9</v>
      </c>
      <c r="H114">
        <v>6.1959295225803803</v>
      </c>
      <c r="I114">
        <v>1.4466687675590599</v>
      </c>
      <c r="J114">
        <f>Table1[[#This Row],[1st Selection]]-Table1[[#This Row],[2nd Selection]]</f>
        <v>4.7492607550213206</v>
      </c>
      <c r="K114" t="s">
        <v>22</v>
      </c>
      <c r="M114" t="s">
        <v>41</v>
      </c>
      <c r="N114" s="9" t="s">
        <v>71</v>
      </c>
    </row>
    <row r="115" spans="1:14" x14ac:dyDescent="0.25">
      <c r="A115" t="s">
        <v>9</v>
      </c>
      <c r="B115" t="s">
        <v>12</v>
      </c>
      <c r="C115" t="s">
        <v>12</v>
      </c>
      <c r="D115">
        <v>0.90468884000000005</v>
      </c>
      <c r="E115">
        <v>0.7</v>
      </c>
      <c r="F115">
        <v>0.21943939092893899</v>
      </c>
      <c r="G115" t="s">
        <v>9</v>
      </c>
      <c r="H115">
        <v>2.6826747686758998</v>
      </c>
      <c r="I115">
        <v>1.47642298200924</v>
      </c>
      <c r="J115">
        <f>Table1[[#This Row],[1st Selection]]-Table1[[#This Row],[2nd Selection]]</f>
        <v>1.2062517866666598</v>
      </c>
      <c r="K115" t="s">
        <v>22</v>
      </c>
      <c r="M115" t="s">
        <v>41</v>
      </c>
      <c r="N115" s="9" t="s">
        <v>72</v>
      </c>
    </row>
    <row r="116" spans="1:14" x14ac:dyDescent="0.25">
      <c r="A116" t="s">
        <v>9</v>
      </c>
      <c r="B116" t="s">
        <v>9</v>
      </c>
      <c r="C116" t="s">
        <v>12</v>
      </c>
      <c r="D116">
        <v>0.96378361999999995</v>
      </c>
      <c r="E116">
        <v>0.7</v>
      </c>
      <c r="F116">
        <v>0.27168823251053498</v>
      </c>
      <c r="G116" t="s">
        <v>9</v>
      </c>
      <c r="H116">
        <v>3.1698342127801098</v>
      </c>
      <c r="I116">
        <v>0.885737963846153</v>
      </c>
      <c r="J116">
        <f>Table1[[#This Row],[1st Selection]]-Table1[[#This Row],[2nd Selection]]</f>
        <v>2.2840962489339569</v>
      </c>
      <c r="K116" t="s">
        <v>22</v>
      </c>
      <c r="M116" t="s">
        <v>41</v>
      </c>
      <c r="N116" s="9" t="s">
        <v>51</v>
      </c>
    </row>
    <row r="117" spans="1:14" x14ac:dyDescent="0.25">
      <c r="A117" t="s">
        <v>9</v>
      </c>
      <c r="B117" t="s">
        <v>9</v>
      </c>
      <c r="C117" t="s">
        <v>12</v>
      </c>
      <c r="D117">
        <v>0.70282865000000005</v>
      </c>
      <c r="E117">
        <v>0.7</v>
      </c>
      <c r="F117">
        <v>0.33958906968004599</v>
      </c>
      <c r="G117" t="s">
        <v>9</v>
      </c>
      <c r="H117">
        <v>2.1028286500000002</v>
      </c>
      <c r="I117">
        <v>7.8366708387703099E-2</v>
      </c>
      <c r="J117">
        <f>Table1[[#This Row],[1st Selection]]-Table1[[#This Row],[2nd Selection]]</f>
        <v>2.0244619416122971</v>
      </c>
      <c r="K117" t="s">
        <v>22</v>
      </c>
      <c r="M117" t="s">
        <v>40</v>
      </c>
      <c r="N117" s="9" t="s">
        <v>44</v>
      </c>
    </row>
    <row r="118" spans="1:14" x14ac:dyDescent="0.25">
      <c r="A118" t="s">
        <v>9</v>
      </c>
      <c r="B118" t="s">
        <v>12</v>
      </c>
      <c r="C118" t="s">
        <v>12</v>
      </c>
      <c r="D118">
        <v>0.82146512999999999</v>
      </c>
      <c r="E118">
        <v>0.7</v>
      </c>
      <c r="F118">
        <v>0.174892132621359</v>
      </c>
      <c r="G118" t="s">
        <v>9</v>
      </c>
      <c r="H118">
        <v>5.1757102079326396</v>
      </c>
      <c r="I118">
        <v>4.2347692321116499</v>
      </c>
      <c r="J118">
        <f>Table1[[#This Row],[1st Selection]]-Table1[[#This Row],[2nd Selection]]</f>
        <v>0.94094097582098968</v>
      </c>
      <c r="K118" t="s">
        <v>22</v>
      </c>
      <c r="M118" t="s">
        <v>41</v>
      </c>
      <c r="N118" s="9" t="s">
        <v>46</v>
      </c>
    </row>
    <row r="119" spans="1:14" x14ac:dyDescent="0.25">
      <c r="A119" t="s">
        <v>9</v>
      </c>
      <c r="B119" t="s">
        <v>9</v>
      </c>
      <c r="C119" t="s">
        <v>12</v>
      </c>
      <c r="D119">
        <v>0.97110074999999996</v>
      </c>
      <c r="E119">
        <v>0.7</v>
      </c>
      <c r="F119">
        <v>0.24807810709297401</v>
      </c>
      <c r="G119" t="s">
        <v>9</v>
      </c>
      <c r="H119">
        <v>4.0501258763602204</v>
      </c>
      <c r="I119">
        <v>1.46802935484677</v>
      </c>
      <c r="J119">
        <f>Table1[[#This Row],[1st Selection]]-Table1[[#This Row],[2nd Selection]]</f>
        <v>2.5820965215134501</v>
      </c>
      <c r="K119" t="s">
        <v>22</v>
      </c>
      <c r="M119" t="s">
        <v>41</v>
      </c>
      <c r="N119" s="9" t="s">
        <v>55</v>
      </c>
    </row>
    <row r="120" spans="1:14" x14ac:dyDescent="0.25">
      <c r="A120" t="s">
        <v>9</v>
      </c>
      <c r="B120" t="s">
        <v>9</v>
      </c>
      <c r="C120" t="s">
        <v>12</v>
      </c>
      <c r="D120">
        <v>0.86589682000000001</v>
      </c>
      <c r="E120">
        <v>0.7</v>
      </c>
      <c r="F120">
        <v>0.21875758602814399</v>
      </c>
      <c r="G120" t="s">
        <v>9</v>
      </c>
      <c r="H120">
        <v>3.88772749351629</v>
      </c>
      <c r="I120">
        <v>1.9941383168414699</v>
      </c>
      <c r="J120">
        <f>Table1[[#This Row],[1st Selection]]-Table1[[#This Row],[2nd Selection]]</f>
        <v>1.8935891766748201</v>
      </c>
      <c r="K120" t="s">
        <v>22</v>
      </c>
      <c r="M120" t="s">
        <v>41</v>
      </c>
      <c r="N120" s="9" t="s">
        <v>55</v>
      </c>
    </row>
    <row r="121" spans="1:14" x14ac:dyDescent="0.25">
      <c r="A121" t="s">
        <v>9</v>
      </c>
      <c r="B121" t="s">
        <v>9</v>
      </c>
      <c r="C121" t="s">
        <v>9</v>
      </c>
      <c r="D121">
        <v>0.94237106999999998</v>
      </c>
      <c r="E121">
        <v>0.7</v>
      </c>
      <c r="F121">
        <v>0.198410398693176</v>
      </c>
      <c r="G121" t="s">
        <v>9</v>
      </c>
      <c r="H121">
        <v>1.8010783389762599</v>
      </c>
      <c r="I121">
        <v>0.55223444060795301</v>
      </c>
      <c r="J121">
        <f>Table1[[#This Row],[1st Selection]]-Table1[[#This Row],[2nd Selection]]</f>
        <v>1.2488438983683068</v>
      </c>
      <c r="K121" t="s">
        <v>22</v>
      </c>
      <c r="M121" t="s">
        <v>41</v>
      </c>
      <c r="N121" s="9" t="s">
        <v>47</v>
      </c>
    </row>
    <row r="122" spans="1:14" x14ac:dyDescent="0.25">
      <c r="A122" t="s">
        <v>9</v>
      </c>
      <c r="B122" t="s">
        <v>9</v>
      </c>
      <c r="C122" t="s">
        <v>9</v>
      </c>
      <c r="D122">
        <v>0.95511263999999996</v>
      </c>
      <c r="E122">
        <v>0.7</v>
      </c>
      <c r="F122">
        <v>0.341229859622178</v>
      </c>
      <c r="G122" t="s">
        <v>12</v>
      </c>
      <c r="H122">
        <v>4.6359905378026696</v>
      </c>
      <c r="I122">
        <v>0.89380939559132999</v>
      </c>
      <c r="J122">
        <f>Table1[[#This Row],[1st Selection]]-Table1[[#This Row],[2nd Selection]]</f>
        <v>3.7421811422113396</v>
      </c>
      <c r="K122" t="s">
        <v>22</v>
      </c>
      <c r="L122" t="s">
        <v>18</v>
      </c>
      <c r="M122" t="s">
        <v>41</v>
      </c>
      <c r="N122" s="9" t="s">
        <v>48</v>
      </c>
    </row>
    <row r="123" spans="1:14" x14ac:dyDescent="0.25">
      <c r="A123" t="s">
        <v>9</v>
      </c>
      <c r="B123" t="s">
        <v>9</v>
      </c>
      <c r="C123" t="s">
        <v>9</v>
      </c>
      <c r="D123">
        <v>0.75914890000000002</v>
      </c>
      <c r="E123">
        <v>0.7</v>
      </c>
      <c r="F123">
        <v>0.401393160714824</v>
      </c>
      <c r="G123" t="s">
        <v>9</v>
      </c>
      <c r="H123">
        <v>0.201283365690031</v>
      </c>
      <c r="I123">
        <v>0.155555555555555</v>
      </c>
      <c r="J123">
        <f>Table1[[#This Row],[1st Selection]]-Table1[[#This Row],[2nd Selection]]</f>
        <v>4.5727810134475994E-2</v>
      </c>
      <c r="K123" t="s">
        <v>22</v>
      </c>
      <c r="M123" t="s">
        <v>41</v>
      </c>
      <c r="N123" s="9" t="s">
        <v>49</v>
      </c>
    </row>
    <row r="124" spans="1:14" x14ac:dyDescent="0.25">
      <c r="A124" t="s">
        <v>12</v>
      </c>
      <c r="B124" t="s">
        <v>12</v>
      </c>
      <c r="C124" t="s">
        <v>12</v>
      </c>
      <c r="D124">
        <v>0.85934275000000004</v>
      </c>
      <c r="E124">
        <v>0.7</v>
      </c>
      <c r="F124">
        <v>9.5133505919445499E-2</v>
      </c>
      <c r="G124" t="s">
        <v>9</v>
      </c>
      <c r="H124">
        <v>3.7967686220204002</v>
      </c>
      <c r="I124">
        <v>2.3131079950078202</v>
      </c>
      <c r="J124">
        <f>Table1[[#This Row],[1st Selection]]-Table1[[#This Row],[2nd Selection]]</f>
        <v>1.4836606270125801</v>
      </c>
      <c r="K124" t="s">
        <v>22</v>
      </c>
      <c r="L124" t="s">
        <v>20</v>
      </c>
      <c r="M124" t="s">
        <v>41</v>
      </c>
      <c r="N124" s="9" t="s">
        <v>49</v>
      </c>
    </row>
    <row r="125" spans="1:14" x14ac:dyDescent="0.25">
      <c r="A125" t="s">
        <v>9</v>
      </c>
      <c r="B125" t="s">
        <v>9</v>
      </c>
      <c r="C125" t="s">
        <v>9</v>
      </c>
      <c r="D125">
        <v>0.96077137999999995</v>
      </c>
      <c r="E125">
        <v>0.7</v>
      </c>
      <c r="F125">
        <v>0.11639616160500101</v>
      </c>
      <c r="G125" t="s">
        <v>12</v>
      </c>
      <c r="H125">
        <v>2.90512187720861</v>
      </c>
      <c r="I125">
        <v>2.2876438058787398</v>
      </c>
      <c r="J125">
        <f>Table1[[#This Row],[1st Selection]]-Table1[[#This Row],[2nd Selection]]</f>
        <v>0.6174780713298702</v>
      </c>
      <c r="K125" t="s">
        <v>22</v>
      </c>
      <c r="L125" t="s">
        <v>19</v>
      </c>
      <c r="M125" t="s">
        <v>41</v>
      </c>
      <c r="N125" s="9" t="s">
        <v>49</v>
      </c>
    </row>
    <row r="126" spans="1:14" x14ac:dyDescent="0.25">
      <c r="A126" t="s">
        <v>9</v>
      </c>
      <c r="B126" t="s">
        <v>9</v>
      </c>
      <c r="C126" t="s">
        <v>12</v>
      </c>
      <c r="D126">
        <v>0.97110068999999999</v>
      </c>
      <c r="E126">
        <v>0.7</v>
      </c>
      <c r="F126">
        <v>0.36607965109990598</v>
      </c>
      <c r="G126" t="s">
        <v>12</v>
      </c>
      <c r="H126">
        <v>3.62745134388891</v>
      </c>
      <c r="I126">
        <v>2.28843504873895</v>
      </c>
      <c r="J126">
        <f>Table1[[#This Row],[1st Selection]]-Table1[[#This Row],[2nd Selection]]</f>
        <v>1.33901629514996</v>
      </c>
      <c r="K126" t="s">
        <v>22</v>
      </c>
      <c r="L126" t="s">
        <v>18</v>
      </c>
      <c r="M126" t="s">
        <v>41</v>
      </c>
      <c r="N126" s="9" t="s">
        <v>49</v>
      </c>
    </row>
    <row r="127" spans="1:14" x14ac:dyDescent="0.25">
      <c r="A127" t="s">
        <v>9</v>
      </c>
      <c r="B127" t="s">
        <v>9</v>
      </c>
      <c r="C127" t="s">
        <v>9</v>
      </c>
      <c r="D127">
        <v>0.97110068999999999</v>
      </c>
      <c r="E127">
        <v>0.7</v>
      </c>
      <c r="F127">
        <v>0.29098264706014698</v>
      </c>
      <c r="G127" t="s">
        <v>12</v>
      </c>
      <c r="H127">
        <v>3.9064102638301499</v>
      </c>
      <c r="I127">
        <v>2.6439294922014098</v>
      </c>
      <c r="J127">
        <f>Table1[[#This Row],[1st Selection]]-Table1[[#This Row],[2nd Selection]]</f>
        <v>1.2624807716287401</v>
      </c>
      <c r="K127" t="s">
        <v>22</v>
      </c>
      <c r="L127" t="s">
        <v>18</v>
      </c>
      <c r="M127" t="s">
        <v>41</v>
      </c>
      <c r="N127" s="9" t="s">
        <v>65</v>
      </c>
    </row>
    <row r="128" spans="1:14" x14ac:dyDescent="0.25">
      <c r="A128" t="s">
        <v>9</v>
      </c>
      <c r="B128" t="s">
        <v>9</v>
      </c>
      <c r="C128" t="s">
        <v>9</v>
      </c>
      <c r="D128">
        <v>0.92105227999999995</v>
      </c>
      <c r="E128">
        <v>0.7</v>
      </c>
      <c r="F128">
        <v>0.14450525753318999</v>
      </c>
      <c r="G128" t="s">
        <v>9</v>
      </c>
      <c r="H128">
        <v>5.5233887230784404</v>
      </c>
      <c r="I128">
        <v>3.53111507506638</v>
      </c>
      <c r="J128">
        <f>Table1[[#This Row],[1st Selection]]-Table1[[#This Row],[2nd Selection]]</f>
        <v>1.9922736480120604</v>
      </c>
      <c r="K128" t="s">
        <v>22</v>
      </c>
      <c r="M128" t="s">
        <v>41</v>
      </c>
      <c r="N128" s="9" t="s">
        <v>51</v>
      </c>
    </row>
    <row r="129" spans="1:14" x14ac:dyDescent="0.25">
      <c r="A129" t="s">
        <v>12</v>
      </c>
      <c r="B129" t="s">
        <v>12</v>
      </c>
      <c r="C129" t="s">
        <v>12</v>
      </c>
      <c r="D129">
        <v>0.83556134000000004</v>
      </c>
      <c r="E129">
        <v>0.7</v>
      </c>
      <c r="F129">
        <v>0.12329916299560301</v>
      </c>
      <c r="G129" t="s">
        <v>12</v>
      </c>
      <c r="H129">
        <v>2.9213149029843</v>
      </c>
      <c r="I129">
        <v>0.88693599124816802</v>
      </c>
      <c r="J129">
        <f>Table1[[#This Row],[1st Selection]]-Table1[[#This Row],[2nd Selection]]</f>
        <v>2.0343789117361322</v>
      </c>
      <c r="K129" t="s">
        <v>22</v>
      </c>
      <c r="L129" t="s">
        <v>19</v>
      </c>
      <c r="M129" t="s">
        <v>42</v>
      </c>
      <c r="N129" s="9" t="s">
        <v>52</v>
      </c>
    </row>
    <row r="130" spans="1:14" x14ac:dyDescent="0.25">
      <c r="A130" t="s">
        <v>9</v>
      </c>
      <c r="B130" t="s">
        <v>9</v>
      </c>
      <c r="C130" t="s">
        <v>12</v>
      </c>
      <c r="D130">
        <v>0.97110068999999999</v>
      </c>
      <c r="E130">
        <v>0.7</v>
      </c>
      <c r="F130">
        <v>0.10008939742624599</v>
      </c>
      <c r="G130" t="s">
        <v>12</v>
      </c>
      <c r="H130">
        <v>0.48088613509585998</v>
      </c>
      <c r="I130">
        <v>0.42515652441740298</v>
      </c>
      <c r="J130">
        <f>Table1[[#This Row],[1st Selection]]-Table1[[#This Row],[2nd Selection]]</f>
        <v>5.5729610678456998E-2</v>
      </c>
      <c r="K130" t="s">
        <v>22</v>
      </c>
      <c r="L130" t="s">
        <v>19</v>
      </c>
      <c r="M130" t="s">
        <v>42</v>
      </c>
      <c r="N130" s="9" t="s">
        <v>52</v>
      </c>
    </row>
    <row r="131" spans="1:14" x14ac:dyDescent="0.25">
      <c r="A131" t="s">
        <v>9</v>
      </c>
      <c r="B131" t="s">
        <v>9</v>
      </c>
      <c r="C131" t="s">
        <v>9</v>
      </c>
      <c r="D131">
        <v>0.96291530000000003</v>
      </c>
      <c r="E131">
        <v>0.7</v>
      </c>
      <c r="F131">
        <v>0.36929751137829803</v>
      </c>
      <c r="G131" t="s">
        <v>9</v>
      </c>
      <c r="H131">
        <v>1.01610640568914</v>
      </c>
      <c r="I131">
        <v>0.36929751137829803</v>
      </c>
      <c r="J131">
        <f>Table1[[#This Row],[1st Selection]]-Table1[[#This Row],[2nd Selection]]</f>
        <v>0.64680889431084199</v>
      </c>
      <c r="K131" t="s">
        <v>22</v>
      </c>
      <c r="M131" t="s">
        <v>41</v>
      </c>
      <c r="N131" s="9" t="s">
        <v>44</v>
      </c>
    </row>
    <row r="132" spans="1:14" x14ac:dyDescent="0.25">
      <c r="A132" t="s">
        <v>9</v>
      </c>
      <c r="B132" t="s">
        <v>9</v>
      </c>
      <c r="C132" t="s">
        <v>9</v>
      </c>
      <c r="D132">
        <v>0.96394426</v>
      </c>
      <c r="E132">
        <v>0.7</v>
      </c>
      <c r="F132">
        <v>0.26053995880277397</v>
      </c>
      <c r="G132" t="s">
        <v>9</v>
      </c>
      <c r="H132">
        <v>7.61718928561098</v>
      </c>
      <c r="I132">
        <v>2.4829883802035702</v>
      </c>
      <c r="J132">
        <f>Table1[[#This Row],[1st Selection]]-Table1[[#This Row],[2nd Selection]]</f>
        <v>5.1342009054074094</v>
      </c>
      <c r="K132" t="s">
        <v>22</v>
      </c>
      <c r="M132" t="s">
        <v>42</v>
      </c>
      <c r="N132" s="9" t="s">
        <v>53</v>
      </c>
    </row>
    <row r="133" spans="1:14" x14ac:dyDescent="0.25">
      <c r="A133" t="s">
        <v>9</v>
      </c>
      <c r="B133" t="s">
        <v>9</v>
      </c>
      <c r="C133" t="s">
        <v>12</v>
      </c>
      <c r="D133">
        <v>0.96771145000000003</v>
      </c>
      <c r="E133">
        <v>0.7</v>
      </c>
      <c r="F133">
        <v>0.16661831123328599</v>
      </c>
      <c r="G133" t="s">
        <v>9</v>
      </c>
      <c r="H133">
        <v>6.7220488466311998</v>
      </c>
      <c r="I133">
        <v>1.4238717494561399</v>
      </c>
      <c r="J133">
        <f>Table1[[#This Row],[1st Selection]]-Table1[[#This Row],[2nd Selection]]</f>
        <v>5.2981770971750599</v>
      </c>
      <c r="K133" t="s">
        <v>22</v>
      </c>
      <c r="M133" t="s">
        <v>41</v>
      </c>
      <c r="N133" s="9" t="s">
        <v>53</v>
      </c>
    </row>
    <row r="134" spans="1:14" x14ac:dyDescent="0.25">
      <c r="A134" t="s">
        <v>9</v>
      </c>
      <c r="B134" t="s">
        <v>9</v>
      </c>
      <c r="C134" t="s">
        <v>12</v>
      </c>
      <c r="D134">
        <v>0.97110068999999999</v>
      </c>
      <c r="E134">
        <v>0.7</v>
      </c>
      <c r="F134">
        <v>0.26200464617157998</v>
      </c>
      <c r="G134" t="s">
        <v>12</v>
      </c>
      <c r="H134">
        <v>0</v>
      </c>
      <c r="I134">
        <v>0</v>
      </c>
      <c r="J134">
        <f>Table1[[#This Row],[1st Selection]]-Table1[[#This Row],[2nd Selection]]</f>
        <v>0</v>
      </c>
      <c r="K134" t="s">
        <v>22</v>
      </c>
      <c r="L134" t="s">
        <v>19</v>
      </c>
      <c r="M134" t="s">
        <v>42</v>
      </c>
      <c r="N134" s="9" t="s">
        <v>54</v>
      </c>
    </row>
    <row r="135" spans="1:14" x14ac:dyDescent="0.25">
      <c r="A135" t="s">
        <v>12</v>
      </c>
      <c r="B135" t="s">
        <v>12</v>
      </c>
      <c r="C135" t="s">
        <v>12</v>
      </c>
      <c r="D135">
        <v>0.80913663000000002</v>
      </c>
      <c r="E135">
        <v>0.7</v>
      </c>
      <c r="F135">
        <v>0.18234135436234999</v>
      </c>
      <c r="G135" t="s">
        <v>9</v>
      </c>
      <c r="H135">
        <v>0</v>
      </c>
      <c r="I135">
        <v>0</v>
      </c>
      <c r="J135">
        <f>Table1[[#This Row],[1st Selection]]-Table1[[#This Row],[2nd Selection]]</f>
        <v>0</v>
      </c>
      <c r="K135" t="s">
        <v>22</v>
      </c>
      <c r="M135" t="s">
        <v>41</v>
      </c>
      <c r="N135" s="9" t="s">
        <v>57</v>
      </c>
    </row>
    <row r="136" spans="1:14" x14ac:dyDescent="0.25">
      <c r="A136" t="s">
        <v>12</v>
      </c>
      <c r="B136" t="s">
        <v>12</v>
      </c>
      <c r="C136" t="s">
        <v>12</v>
      </c>
      <c r="D136">
        <v>0.84110158999999995</v>
      </c>
      <c r="E136">
        <v>0.7</v>
      </c>
      <c r="F136">
        <v>3.1271802014110402E-2</v>
      </c>
      <c r="G136" t="s">
        <v>9</v>
      </c>
      <c r="H136">
        <v>0</v>
      </c>
      <c r="I136">
        <v>0</v>
      </c>
      <c r="J136">
        <f>Table1[[#This Row],[1st Selection]]-Table1[[#This Row],[2nd Selection]]</f>
        <v>0</v>
      </c>
      <c r="K136" t="s">
        <v>22</v>
      </c>
      <c r="M136" t="s">
        <v>8</v>
      </c>
      <c r="N136" s="9" t="s">
        <v>57</v>
      </c>
    </row>
    <row r="137" spans="1:14" x14ac:dyDescent="0.25">
      <c r="A137" t="s">
        <v>9</v>
      </c>
      <c r="B137" t="s">
        <v>9</v>
      </c>
      <c r="C137" t="s">
        <v>12</v>
      </c>
      <c r="D137">
        <v>0.93450809000000001</v>
      </c>
      <c r="E137">
        <v>0.7</v>
      </c>
      <c r="F137">
        <v>0.25117701359407402</v>
      </c>
      <c r="G137" t="s">
        <v>9</v>
      </c>
      <c r="H137">
        <v>1.1078582844835201</v>
      </c>
      <c r="I137">
        <v>5.0235402718814902E-2</v>
      </c>
      <c r="J137">
        <f>Table1[[#This Row],[1st Selection]]-Table1[[#This Row],[2nd Selection]]</f>
        <v>1.0576228817647051</v>
      </c>
      <c r="K137" t="s">
        <v>22</v>
      </c>
      <c r="M137" t="s">
        <v>41</v>
      </c>
      <c r="N137" s="9" t="s">
        <v>46</v>
      </c>
    </row>
    <row r="138" spans="1:14" x14ac:dyDescent="0.25">
      <c r="A138" t="s">
        <v>9</v>
      </c>
      <c r="B138" t="s">
        <v>9</v>
      </c>
      <c r="C138" t="s">
        <v>12</v>
      </c>
      <c r="D138">
        <v>0.95129167999999997</v>
      </c>
      <c r="E138">
        <v>0.7</v>
      </c>
      <c r="F138">
        <v>0.273450112127961</v>
      </c>
      <c r="G138" t="s">
        <v>12</v>
      </c>
      <c r="H138">
        <v>0</v>
      </c>
      <c r="I138">
        <v>0</v>
      </c>
      <c r="J138">
        <f>Table1[[#This Row],[1st Selection]]-Table1[[#This Row],[2nd Selection]]</f>
        <v>0</v>
      </c>
      <c r="K138" t="s">
        <v>22</v>
      </c>
      <c r="L138" t="s">
        <v>19</v>
      </c>
      <c r="M138" t="s">
        <v>41</v>
      </c>
      <c r="N138" s="9" t="s">
        <v>47</v>
      </c>
    </row>
    <row r="139" spans="1:14" x14ac:dyDescent="0.25">
      <c r="A139" t="s">
        <v>9</v>
      </c>
      <c r="B139" t="s">
        <v>12</v>
      </c>
      <c r="C139" t="s">
        <v>12</v>
      </c>
      <c r="D139">
        <v>0.94325382000000002</v>
      </c>
      <c r="E139">
        <v>0.7</v>
      </c>
      <c r="F139">
        <v>0.235244450662248</v>
      </c>
      <c r="G139" t="s">
        <v>9</v>
      </c>
      <c r="H139">
        <v>1.0153578483327801</v>
      </c>
      <c r="I139">
        <v>0.48632968816639</v>
      </c>
      <c r="J139">
        <f>Table1[[#This Row],[1st Selection]]-Table1[[#This Row],[2nd Selection]]</f>
        <v>0.52902816016639009</v>
      </c>
      <c r="K139" t="s">
        <v>22</v>
      </c>
      <c r="M139" t="s">
        <v>40</v>
      </c>
      <c r="N139" s="9" t="s">
        <v>68</v>
      </c>
    </row>
    <row r="140" spans="1:14" x14ac:dyDescent="0.25">
      <c r="A140" t="s">
        <v>9</v>
      </c>
      <c r="B140" t="s">
        <v>12</v>
      </c>
      <c r="C140" t="s">
        <v>12</v>
      </c>
      <c r="D140">
        <v>0.83263737000000004</v>
      </c>
      <c r="E140">
        <v>0.7</v>
      </c>
      <c r="F140">
        <v>0.29856737758980301</v>
      </c>
      <c r="G140" t="s">
        <v>12</v>
      </c>
      <c r="H140">
        <v>1.75</v>
      </c>
      <c r="I140">
        <v>0.57060993005131599</v>
      </c>
      <c r="J140">
        <f>Table1[[#This Row],[1st Selection]]-Table1[[#This Row],[2nd Selection]]</f>
        <v>1.1793900699486839</v>
      </c>
      <c r="K140" t="s">
        <v>22</v>
      </c>
      <c r="L140" t="s">
        <v>19</v>
      </c>
      <c r="M140" t="s">
        <v>42</v>
      </c>
      <c r="N140" s="9" t="s">
        <v>44</v>
      </c>
    </row>
    <row r="141" spans="1:14" x14ac:dyDescent="0.25">
      <c r="A141" t="s">
        <v>9</v>
      </c>
      <c r="B141" t="s">
        <v>9</v>
      </c>
      <c r="C141" t="s">
        <v>12</v>
      </c>
      <c r="D141">
        <v>0.97110074999999996</v>
      </c>
      <c r="E141">
        <v>0.7</v>
      </c>
      <c r="F141">
        <v>0.33492560488765899</v>
      </c>
      <c r="G141" t="s">
        <v>9</v>
      </c>
      <c r="H141">
        <v>4.6031883887881699</v>
      </c>
      <c r="I141">
        <v>1.4441109744698899</v>
      </c>
      <c r="J141">
        <f>Table1[[#This Row],[1st Selection]]-Table1[[#This Row],[2nd Selection]]</f>
        <v>3.15907741431828</v>
      </c>
      <c r="K141" t="s">
        <v>22</v>
      </c>
      <c r="M141" t="s">
        <v>41</v>
      </c>
      <c r="N141" s="9" t="s">
        <v>46</v>
      </c>
    </row>
    <row r="142" spans="1:14" x14ac:dyDescent="0.25">
      <c r="A142" t="s">
        <v>9</v>
      </c>
      <c r="B142" t="s">
        <v>9</v>
      </c>
      <c r="C142" t="s">
        <v>9</v>
      </c>
      <c r="D142">
        <v>0.93318354999999997</v>
      </c>
      <c r="E142">
        <v>0.7</v>
      </c>
      <c r="F142">
        <v>0.234346517906804</v>
      </c>
      <c r="G142" t="s">
        <v>9</v>
      </c>
      <c r="H142">
        <v>0.62251002263560096</v>
      </c>
      <c r="I142">
        <v>0.207503340878533</v>
      </c>
      <c r="J142">
        <f>Table1[[#This Row],[1st Selection]]-Table1[[#This Row],[2nd Selection]]</f>
        <v>0.41500668175706795</v>
      </c>
      <c r="K142" t="s">
        <v>22</v>
      </c>
      <c r="M142" t="s">
        <v>41</v>
      </c>
      <c r="N142" s="9" t="s">
        <v>47</v>
      </c>
    </row>
    <row r="143" spans="1:14" x14ac:dyDescent="0.25">
      <c r="A143" t="s">
        <v>9</v>
      </c>
      <c r="B143" t="s">
        <v>12</v>
      </c>
      <c r="C143" t="s">
        <v>12</v>
      </c>
      <c r="D143">
        <v>0.97110074999999996</v>
      </c>
      <c r="E143">
        <v>0.7</v>
      </c>
      <c r="F143">
        <v>0.29760254125087299</v>
      </c>
      <c r="G143" t="s">
        <v>9</v>
      </c>
      <c r="H143">
        <v>1.71835259454365</v>
      </c>
      <c r="I143">
        <v>0.14880127062543599</v>
      </c>
      <c r="J143">
        <f>Table1[[#This Row],[1st Selection]]-Table1[[#This Row],[2nd Selection]]</f>
        <v>1.5695513239182139</v>
      </c>
      <c r="K143" t="s">
        <v>22</v>
      </c>
      <c r="M143" t="s">
        <v>41</v>
      </c>
      <c r="N143" s="9" t="s">
        <v>60</v>
      </c>
    </row>
    <row r="144" spans="1:14" x14ac:dyDescent="0.25">
      <c r="A144" t="s">
        <v>12</v>
      </c>
      <c r="B144" t="s">
        <v>9</v>
      </c>
      <c r="C144" t="s">
        <v>12</v>
      </c>
      <c r="D144">
        <v>0.75006622000000001</v>
      </c>
      <c r="E144">
        <v>0.7</v>
      </c>
      <c r="F144">
        <v>0.16808778033704</v>
      </c>
      <c r="G144" t="s">
        <v>12</v>
      </c>
      <c r="H144">
        <v>0.360293387123507</v>
      </c>
      <c r="I144">
        <v>0.230762731917243</v>
      </c>
      <c r="J144">
        <f>Table1[[#This Row],[1st Selection]]-Table1[[#This Row],[2nd Selection]]</f>
        <v>0.129530655206264</v>
      </c>
      <c r="K144" t="s">
        <v>22</v>
      </c>
      <c r="L144" t="s">
        <v>17</v>
      </c>
      <c r="M144" t="s">
        <v>41</v>
      </c>
      <c r="N144" s="9" t="s">
        <v>56</v>
      </c>
    </row>
    <row r="145" spans="1:14" x14ac:dyDescent="0.25">
      <c r="A145" t="s">
        <v>9</v>
      </c>
      <c r="B145" t="s">
        <v>9</v>
      </c>
      <c r="C145" t="s">
        <v>9</v>
      </c>
      <c r="D145">
        <v>0.93078309000000004</v>
      </c>
      <c r="E145">
        <v>0.7</v>
      </c>
      <c r="F145">
        <v>0.54500243309320595</v>
      </c>
      <c r="G145" t="s">
        <v>12</v>
      </c>
      <c r="H145">
        <v>0.98648737291375199</v>
      </c>
      <c r="I145">
        <v>0.80730503571784096</v>
      </c>
      <c r="J145">
        <f>Table1[[#This Row],[1st Selection]]-Table1[[#This Row],[2nd Selection]]</f>
        <v>0.17918233719591103</v>
      </c>
      <c r="K145" t="s">
        <v>22</v>
      </c>
      <c r="L145" t="s">
        <v>18</v>
      </c>
      <c r="M145" t="s">
        <v>41</v>
      </c>
      <c r="N145" s="9" t="s">
        <v>70</v>
      </c>
    </row>
    <row r="146" spans="1:14" x14ac:dyDescent="0.25">
      <c r="A146" t="s">
        <v>9</v>
      </c>
      <c r="B146" t="s">
        <v>9</v>
      </c>
      <c r="C146" t="s">
        <v>9</v>
      </c>
      <c r="D146">
        <v>0.88820332000000002</v>
      </c>
      <c r="E146">
        <v>0.7</v>
      </c>
      <c r="F146">
        <v>0.27689671982786801</v>
      </c>
      <c r="G146" t="s">
        <v>9</v>
      </c>
      <c r="H146">
        <v>10.773233531087699</v>
      </c>
      <c r="I146">
        <v>2.3029252617945302</v>
      </c>
      <c r="J146">
        <f>Table1[[#This Row],[1st Selection]]-Table1[[#This Row],[2nd Selection]]</f>
        <v>8.4703082692931702</v>
      </c>
      <c r="K146" t="s">
        <v>22</v>
      </c>
      <c r="M146" t="s">
        <v>41</v>
      </c>
      <c r="N146" s="9" t="s">
        <v>58</v>
      </c>
    </row>
    <row r="147" spans="1:14" x14ac:dyDescent="0.25">
      <c r="A147" t="s">
        <v>9</v>
      </c>
      <c r="B147" t="s">
        <v>9</v>
      </c>
      <c r="C147" t="s">
        <v>12</v>
      </c>
      <c r="D147">
        <v>0.84592973999999999</v>
      </c>
      <c r="E147">
        <v>0.7</v>
      </c>
      <c r="F147">
        <v>0.128104286816631</v>
      </c>
      <c r="G147" t="s">
        <v>12</v>
      </c>
      <c r="H147">
        <v>2.29387391502061</v>
      </c>
      <c r="I147">
        <v>1.9324121750000001</v>
      </c>
      <c r="J147">
        <f>Table1[[#This Row],[1st Selection]]-Table1[[#This Row],[2nd Selection]]</f>
        <v>0.36146174002060993</v>
      </c>
      <c r="K147" t="s">
        <v>22</v>
      </c>
      <c r="L147" t="s">
        <v>18</v>
      </c>
      <c r="M147" t="s">
        <v>41</v>
      </c>
      <c r="N147" s="9" t="s">
        <v>71</v>
      </c>
    </row>
    <row r="148" spans="1:14" x14ac:dyDescent="0.25">
      <c r="A148" t="s">
        <v>9</v>
      </c>
      <c r="B148" t="s">
        <v>9</v>
      </c>
      <c r="C148" t="s">
        <v>9</v>
      </c>
      <c r="D148">
        <v>0.93561481999999996</v>
      </c>
      <c r="E148">
        <v>0.7</v>
      </c>
      <c r="F148">
        <v>0.29157964655614399</v>
      </c>
      <c r="G148" t="s">
        <v>9</v>
      </c>
      <c r="H148">
        <v>2.4089930831951798</v>
      </c>
      <c r="I148">
        <v>0.44473718458987899</v>
      </c>
      <c r="J148">
        <f>Table1[[#This Row],[1st Selection]]-Table1[[#This Row],[2nd Selection]]</f>
        <v>1.9642558986053009</v>
      </c>
      <c r="K148" t="s">
        <v>22</v>
      </c>
      <c r="M148" t="s">
        <v>41</v>
      </c>
      <c r="N148" s="9" t="s">
        <v>60</v>
      </c>
    </row>
    <row r="149" spans="1:14" x14ac:dyDescent="0.25">
      <c r="A149" t="s">
        <v>12</v>
      </c>
      <c r="B149" t="s">
        <v>12</v>
      </c>
      <c r="C149" t="s">
        <v>12</v>
      </c>
      <c r="D149">
        <v>0.88777035000000004</v>
      </c>
      <c r="E149">
        <v>0.7</v>
      </c>
      <c r="F149">
        <v>0.17955273366798699</v>
      </c>
      <c r="G149" t="s">
        <v>12</v>
      </c>
      <c r="H149">
        <v>0.20487008076923</v>
      </c>
      <c r="I149">
        <v>0.17144051408611999</v>
      </c>
      <c r="J149">
        <f>Table1[[#This Row],[1st Selection]]-Table1[[#This Row],[2nd Selection]]</f>
        <v>3.3429566683110007E-2</v>
      </c>
      <c r="K149" t="s">
        <v>22</v>
      </c>
      <c r="L149" t="s">
        <v>19</v>
      </c>
      <c r="M149" t="s">
        <v>41</v>
      </c>
      <c r="N149" s="9" t="s">
        <v>53</v>
      </c>
    </row>
    <row r="150" spans="1:14" x14ac:dyDescent="0.25">
      <c r="A150" t="s">
        <v>9</v>
      </c>
      <c r="B150" t="s">
        <v>9</v>
      </c>
      <c r="C150" t="s">
        <v>12</v>
      </c>
      <c r="D150">
        <v>0.94620800000000005</v>
      </c>
      <c r="E150">
        <v>0.7</v>
      </c>
      <c r="F150">
        <v>0.14397210843466299</v>
      </c>
      <c r="G150" t="s">
        <v>12</v>
      </c>
      <c r="H150">
        <v>0.52587907630710495</v>
      </c>
      <c r="I150">
        <v>0.41311848656184502</v>
      </c>
      <c r="J150">
        <f>Table1[[#This Row],[1st Selection]]-Table1[[#This Row],[2nd Selection]]</f>
        <v>0.11276058974525993</v>
      </c>
      <c r="K150" t="s">
        <v>22</v>
      </c>
      <c r="L150" t="s">
        <v>17</v>
      </c>
      <c r="M150" t="s">
        <v>41</v>
      </c>
      <c r="N150" s="9" t="s">
        <v>73</v>
      </c>
    </row>
    <row r="151" spans="1:14" x14ac:dyDescent="0.25">
      <c r="A151" t="s">
        <v>9</v>
      </c>
      <c r="B151" t="s">
        <v>9</v>
      </c>
      <c r="C151" t="s">
        <v>9</v>
      </c>
      <c r="D151">
        <v>0.97110074999999996</v>
      </c>
      <c r="E151">
        <v>0.7</v>
      </c>
      <c r="F151">
        <v>0.183873338725314</v>
      </c>
      <c r="G151" t="s">
        <v>9</v>
      </c>
      <c r="H151">
        <v>2.4766864992458899</v>
      </c>
      <c r="I151">
        <v>1.4722016577185</v>
      </c>
      <c r="J151">
        <f>Table1[[#This Row],[1st Selection]]-Table1[[#This Row],[2nd Selection]]</f>
        <v>1.0044848415273899</v>
      </c>
      <c r="K151" t="s">
        <v>22</v>
      </c>
      <c r="M151" t="s">
        <v>41</v>
      </c>
      <c r="N151" s="9" t="s">
        <v>74</v>
      </c>
    </row>
    <row r="152" spans="1:14" x14ac:dyDescent="0.25">
      <c r="A152" t="s">
        <v>12</v>
      </c>
      <c r="B152" t="s">
        <v>12</v>
      </c>
      <c r="C152" t="s">
        <v>12</v>
      </c>
      <c r="D152">
        <v>0.51371467000000004</v>
      </c>
      <c r="E152">
        <v>0.7</v>
      </c>
      <c r="F152">
        <v>0.1015157520607</v>
      </c>
      <c r="G152" t="s">
        <v>9</v>
      </c>
      <c r="H152">
        <v>0</v>
      </c>
      <c r="I152">
        <v>0</v>
      </c>
      <c r="J152">
        <f>Table1[[#This Row],[1st Selection]]-Table1[[#This Row],[2nd Selection]]</f>
        <v>0</v>
      </c>
      <c r="K152" t="s">
        <v>22</v>
      </c>
      <c r="M152" t="s">
        <v>41</v>
      </c>
      <c r="N152" s="9" t="s">
        <v>69</v>
      </c>
    </row>
    <row r="153" spans="1:14" x14ac:dyDescent="0.25">
      <c r="A153" t="s">
        <v>12</v>
      </c>
      <c r="B153" t="s">
        <v>12</v>
      </c>
      <c r="C153" t="s">
        <v>12</v>
      </c>
      <c r="D153">
        <v>0.74553948999999997</v>
      </c>
      <c r="E153">
        <v>0.7</v>
      </c>
      <c r="F153">
        <v>0.165002665495081</v>
      </c>
      <c r="G153" t="s">
        <v>12</v>
      </c>
      <c r="H153">
        <v>1.8331984576464599</v>
      </c>
      <c r="I153">
        <v>1.52738594976771</v>
      </c>
      <c r="J153">
        <f>Table1[[#This Row],[1st Selection]]-Table1[[#This Row],[2nd Selection]]</f>
        <v>0.30581250787874992</v>
      </c>
      <c r="K153" t="s">
        <v>22</v>
      </c>
      <c r="L153" t="s">
        <v>19</v>
      </c>
      <c r="M153" t="s">
        <v>8</v>
      </c>
      <c r="N153" s="9" t="s">
        <v>52</v>
      </c>
    </row>
    <row r="154" spans="1:14" x14ac:dyDescent="0.25">
      <c r="A154" t="s">
        <v>9</v>
      </c>
      <c r="B154" t="s">
        <v>9</v>
      </c>
      <c r="C154" t="s">
        <v>12</v>
      </c>
      <c r="D154">
        <v>0.84871083000000003</v>
      </c>
      <c r="E154">
        <v>0.7</v>
      </c>
      <c r="F154">
        <v>0.214920492510213</v>
      </c>
      <c r="G154" t="s">
        <v>9</v>
      </c>
      <c r="H154">
        <v>1.9358885374999999</v>
      </c>
      <c r="I154">
        <v>4.9597036733126001E-2</v>
      </c>
      <c r="J154">
        <f>Table1[[#This Row],[1st Selection]]-Table1[[#This Row],[2nd Selection]]</f>
        <v>1.8862915007668739</v>
      </c>
      <c r="K154" t="s">
        <v>22</v>
      </c>
      <c r="M154" t="s">
        <v>41</v>
      </c>
      <c r="N154" s="9" t="s">
        <v>60</v>
      </c>
    </row>
    <row r="155" spans="1:14" x14ac:dyDescent="0.25">
      <c r="A155" t="s">
        <v>9</v>
      </c>
      <c r="B155" t="s">
        <v>9</v>
      </c>
      <c r="C155" t="s">
        <v>12</v>
      </c>
      <c r="D155">
        <v>0.95527554000000003</v>
      </c>
      <c r="E155">
        <v>0.7</v>
      </c>
      <c r="F155">
        <v>0.16989123897679401</v>
      </c>
      <c r="G155" t="s">
        <v>12</v>
      </c>
      <c r="H155">
        <v>1.8890294355013399</v>
      </c>
      <c r="I155">
        <v>0.44157928228724402</v>
      </c>
      <c r="J155">
        <f>Table1[[#This Row],[1st Selection]]-Table1[[#This Row],[2nd Selection]]</f>
        <v>1.447450153214096</v>
      </c>
      <c r="K155" t="s">
        <v>22</v>
      </c>
      <c r="L155" t="s">
        <v>17</v>
      </c>
      <c r="M155" t="s">
        <v>41</v>
      </c>
      <c r="N155" s="9" t="s">
        <v>75</v>
      </c>
    </row>
    <row r="156" spans="1:14" x14ac:dyDescent="0.25">
      <c r="A156" t="s">
        <v>9</v>
      </c>
      <c r="B156" t="s">
        <v>9</v>
      </c>
      <c r="C156" t="s">
        <v>9</v>
      </c>
      <c r="D156">
        <v>0.95856363</v>
      </c>
      <c r="E156">
        <v>0.7</v>
      </c>
      <c r="F156">
        <v>0.23091722344535201</v>
      </c>
      <c r="G156" t="s">
        <v>9</v>
      </c>
      <c r="H156">
        <v>1.6870364762904899</v>
      </c>
      <c r="I156">
        <v>1.2484069924549599</v>
      </c>
      <c r="J156">
        <f>Table1[[#This Row],[1st Selection]]-Table1[[#This Row],[2nd Selection]]</f>
        <v>0.43862948383553002</v>
      </c>
      <c r="K156" t="s">
        <v>22</v>
      </c>
      <c r="M156" t="s">
        <v>41</v>
      </c>
      <c r="N156" s="9" t="s">
        <v>51</v>
      </c>
    </row>
    <row r="157" spans="1:14" x14ac:dyDescent="0.25">
      <c r="A157" t="s">
        <v>12</v>
      </c>
      <c r="B157" t="s">
        <v>12</v>
      </c>
      <c r="C157" t="s">
        <v>12</v>
      </c>
      <c r="D157">
        <v>0.84524703000000001</v>
      </c>
      <c r="E157">
        <v>0.7</v>
      </c>
      <c r="F157">
        <v>6.6212379308614594E-2</v>
      </c>
      <c r="G157" t="s">
        <v>12</v>
      </c>
      <c r="H157">
        <v>2.68532226785655</v>
      </c>
      <c r="I157">
        <v>0.705720429442384</v>
      </c>
      <c r="J157">
        <f>Table1[[#This Row],[1st Selection]]-Table1[[#This Row],[2nd Selection]]</f>
        <v>1.979601838414166</v>
      </c>
      <c r="K157" t="s">
        <v>22</v>
      </c>
      <c r="L157" t="s">
        <v>19</v>
      </c>
      <c r="M157" t="s">
        <v>8</v>
      </c>
      <c r="N157" s="9" t="s">
        <v>52</v>
      </c>
    </row>
    <row r="158" spans="1:14" x14ac:dyDescent="0.25">
      <c r="A158" t="s">
        <v>9</v>
      </c>
      <c r="B158" t="s">
        <v>9</v>
      </c>
      <c r="C158" t="s">
        <v>12</v>
      </c>
      <c r="D158">
        <v>0.97110074999999996</v>
      </c>
      <c r="E158">
        <v>0.7</v>
      </c>
      <c r="F158">
        <v>0.231579188967109</v>
      </c>
      <c r="G158" t="s">
        <v>9</v>
      </c>
      <c r="H158">
        <v>1.17206201190476</v>
      </c>
      <c r="I158">
        <v>0.26245641416272297</v>
      </c>
      <c r="J158">
        <f>Table1[[#This Row],[1st Selection]]-Table1[[#This Row],[2nd Selection]]</f>
        <v>0.90960559774203698</v>
      </c>
      <c r="K158" t="s">
        <v>22</v>
      </c>
      <c r="M158" t="s">
        <v>42</v>
      </c>
      <c r="N158" s="9" t="s">
        <v>67</v>
      </c>
    </row>
    <row r="159" spans="1:14" x14ac:dyDescent="0.25">
      <c r="A159" t="s">
        <v>9</v>
      </c>
      <c r="B159" t="s">
        <v>9</v>
      </c>
      <c r="C159" t="s">
        <v>9</v>
      </c>
      <c r="D159">
        <v>0.73929124999999996</v>
      </c>
      <c r="E159">
        <v>0.7</v>
      </c>
      <c r="F159">
        <v>0.151783670835172</v>
      </c>
      <c r="G159" t="s">
        <v>9</v>
      </c>
      <c r="H159">
        <v>24.432126274107201</v>
      </c>
      <c r="I159">
        <v>1.1671494999999901</v>
      </c>
      <c r="J159">
        <f>Table1[[#This Row],[1st Selection]]-Table1[[#This Row],[2nd Selection]]</f>
        <v>23.264976774107211</v>
      </c>
      <c r="K159" t="s">
        <v>23</v>
      </c>
      <c r="M159" t="s">
        <v>42</v>
      </c>
      <c r="N159" s="9" t="s">
        <v>44</v>
      </c>
    </row>
    <row r="160" spans="1:14" x14ac:dyDescent="0.25">
      <c r="A160" t="s">
        <v>9</v>
      </c>
      <c r="B160" t="s">
        <v>9</v>
      </c>
      <c r="C160" t="s">
        <v>12</v>
      </c>
      <c r="D160">
        <v>0.56220579000000004</v>
      </c>
      <c r="E160">
        <v>0.7</v>
      </c>
      <c r="F160">
        <v>6.1500246430278897E-2</v>
      </c>
      <c r="G160" t="s">
        <v>12</v>
      </c>
      <c r="H160">
        <v>2.4669714302443499</v>
      </c>
      <c r="I160">
        <v>0.24008750048743499</v>
      </c>
      <c r="J160">
        <f>Table1[[#This Row],[1st Selection]]-Table1[[#This Row],[2nd Selection]]</f>
        <v>2.226883929756915</v>
      </c>
      <c r="K160" t="s">
        <v>23</v>
      </c>
      <c r="L160" t="s">
        <v>19</v>
      </c>
      <c r="M160" t="s">
        <v>42</v>
      </c>
      <c r="N160" s="9" t="s">
        <v>46</v>
      </c>
    </row>
    <row r="161" spans="1:14" x14ac:dyDescent="0.25">
      <c r="A161" t="s">
        <v>12</v>
      </c>
      <c r="B161" t="s">
        <v>12</v>
      </c>
      <c r="C161" t="s">
        <v>12</v>
      </c>
      <c r="D161">
        <v>0.64593148</v>
      </c>
      <c r="E161">
        <v>0.7</v>
      </c>
      <c r="F161">
        <v>0.214509991841457</v>
      </c>
      <c r="G161" t="s">
        <v>9</v>
      </c>
      <c r="H161">
        <v>0</v>
      </c>
      <c r="I161">
        <v>0</v>
      </c>
      <c r="J161">
        <f>Table1[[#This Row],[1st Selection]]-Table1[[#This Row],[2nd Selection]]</f>
        <v>0</v>
      </c>
      <c r="K161" t="s">
        <v>23</v>
      </c>
      <c r="M161" t="s">
        <v>8</v>
      </c>
      <c r="N161" s="9" t="s">
        <v>76</v>
      </c>
    </row>
    <row r="162" spans="1:14" x14ac:dyDescent="0.25">
      <c r="A162" t="s">
        <v>9</v>
      </c>
      <c r="B162" t="s">
        <v>9</v>
      </c>
      <c r="C162" t="s">
        <v>9</v>
      </c>
      <c r="D162">
        <v>0.96419774999999996</v>
      </c>
      <c r="E162">
        <v>0.7</v>
      </c>
      <c r="F162">
        <v>0.51331241749227696</v>
      </c>
      <c r="G162" t="s">
        <v>9</v>
      </c>
      <c r="H162">
        <v>34.8401626798764</v>
      </c>
      <c r="I162">
        <v>0</v>
      </c>
      <c r="J162">
        <f>Table1[[#This Row],[1st Selection]]-Table1[[#This Row],[2nd Selection]]</f>
        <v>34.8401626798764</v>
      </c>
      <c r="K162" t="s">
        <v>23</v>
      </c>
      <c r="M162" t="s">
        <v>40</v>
      </c>
      <c r="N162" s="9" t="s">
        <v>57</v>
      </c>
    </row>
    <row r="163" spans="1:14" x14ac:dyDescent="0.25">
      <c r="A163" t="s">
        <v>12</v>
      </c>
      <c r="B163" t="s">
        <v>12</v>
      </c>
      <c r="C163" t="s">
        <v>9</v>
      </c>
      <c r="D163">
        <v>0.79944300999999995</v>
      </c>
      <c r="E163">
        <v>0.7</v>
      </c>
      <c r="F163">
        <v>0.31705741591369802</v>
      </c>
      <c r="G163" t="s">
        <v>12</v>
      </c>
      <c r="H163">
        <v>2.6989974179999998</v>
      </c>
      <c r="I163">
        <v>0.67904155797842403</v>
      </c>
      <c r="J163">
        <f>Table1[[#This Row],[1st Selection]]-Table1[[#This Row],[2nd Selection]]</f>
        <v>2.0199558600215757</v>
      </c>
      <c r="K163" t="s">
        <v>23</v>
      </c>
      <c r="L163" t="s">
        <v>18</v>
      </c>
      <c r="M163" t="s">
        <v>41</v>
      </c>
      <c r="N163" s="9" t="s">
        <v>44</v>
      </c>
    </row>
    <row r="164" spans="1:14" x14ac:dyDescent="0.25">
      <c r="A164" t="s">
        <v>12</v>
      </c>
      <c r="B164" t="s">
        <v>12</v>
      </c>
      <c r="C164" t="s">
        <v>12</v>
      </c>
      <c r="D164">
        <v>0.66002994999999998</v>
      </c>
      <c r="E164">
        <v>0.7</v>
      </c>
      <c r="F164">
        <v>4.3768378910391099E-2</v>
      </c>
      <c r="G164" t="s">
        <v>12</v>
      </c>
      <c r="H164">
        <v>0.66002994999999998</v>
      </c>
      <c r="I164">
        <v>0.19815330743033999</v>
      </c>
      <c r="J164">
        <f>Table1[[#This Row],[1st Selection]]-Table1[[#This Row],[2nd Selection]]</f>
        <v>0.46187664256965999</v>
      </c>
      <c r="K164" t="s">
        <v>23</v>
      </c>
      <c r="L164" t="s">
        <v>19</v>
      </c>
      <c r="M164" t="s">
        <v>8</v>
      </c>
      <c r="N164" s="9" t="s">
        <v>51</v>
      </c>
    </row>
    <row r="165" spans="1:14" x14ac:dyDescent="0.25">
      <c r="A165" t="s">
        <v>9</v>
      </c>
      <c r="B165" t="s">
        <v>9</v>
      </c>
      <c r="C165" t="s">
        <v>9</v>
      </c>
      <c r="D165">
        <v>0.91418350000000004</v>
      </c>
      <c r="E165">
        <v>0.7</v>
      </c>
      <c r="F165">
        <v>0.44364777385784399</v>
      </c>
      <c r="G165" t="s">
        <v>9</v>
      </c>
      <c r="H165">
        <v>9.2602407323603</v>
      </c>
      <c r="I165">
        <v>8.8729554771568894E-2</v>
      </c>
      <c r="J165">
        <f>Table1[[#This Row],[1st Selection]]-Table1[[#This Row],[2nd Selection]]</f>
        <v>9.1715111775887319</v>
      </c>
      <c r="K165" t="s">
        <v>23</v>
      </c>
      <c r="M165" t="s">
        <v>40</v>
      </c>
      <c r="N165" s="9" t="s">
        <v>67</v>
      </c>
    </row>
    <row r="166" spans="1:14" x14ac:dyDescent="0.25">
      <c r="A166" t="s">
        <v>9</v>
      </c>
      <c r="B166" t="s">
        <v>9</v>
      </c>
      <c r="C166" t="s">
        <v>12</v>
      </c>
      <c r="D166">
        <v>0.82144558000000001</v>
      </c>
      <c r="E166">
        <v>0.7</v>
      </c>
      <c r="F166">
        <v>0.24909266263772201</v>
      </c>
      <c r="G166" t="s">
        <v>9</v>
      </c>
      <c r="H166">
        <v>3.05845945141485</v>
      </c>
      <c r="I166">
        <v>0.19769258939501699</v>
      </c>
      <c r="J166">
        <f>Table1[[#This Row],[1st Selection]]-Table1[[#This Row],[2nd Selection]]</f>
        <v>2.8607668620198332</v>
      </c>
      <c r="K166" t="s">
        <v>24</v>
      </c>
      <c r="M166" t="s">
        <v>40</v>
      </c>
      <c r="N166" s="9" t="s">
        <v>44</v>
      </c>
    </row>
    <row r="167" spans="1:14" x14ac:dyDescent="0.25">
      <c r="A167" t="s">
        <v>9</v>
      </c>
      <c r="B167" t="s">
        <v>9</v>
      </c>
      <c r="C167" t="s">
        <v>9</v>
      </c>
      <c r="D167">
        <v>0.92509198000000004</v>
      </c>
      <c r="E167">
        <v>0.7</v>
      </c>
      <c r="F167">
        <v>0.30889012869864202</v>
      </c>
      <c r="G167" t="s">
        <v>9</v>
      </c>
      <c r="H167">
        <v>3.5590740886986398</v>
      </c>
      <c r="I167">
        <v>0</v>
      </c>
      <c r="J167">
        <f>Table1[[#This Row],[1st Selection]]-Table1[[#This Row],[2nd Selection]]</f>
        <v>3.5590740886986398</v>
      </c>
      <c r="K167" t="s">
        <v>24</v>
      </c>
      <c r="M167" t="s">
        <v>40</v>
      </c>
      <c r="N167" s="9" t="s">
        <v>44</v>
      </c>
    </row>
    <row r="168" spans="1:14" x14ac:dyDescent="0.25">
      <c r="A168" t="s">
        <v>12</v>
      </c>
      <c r="B168" t="s">
        <v>12</v>
      </c>
      <c r="C168" t="s">
        <v>12</v>
      </c>
      <c r="D168">
        <v>0.82065832999999999</v>
      </c>
      <c r="E168">
        <v>0.7</v>
      </c>
      <c r="F168">
        <v>0.37850776109093898</v>
      </c>
      <c r="G168" t="s">
        <v>12</v>
      </c>
      <c r="H168">
        <v>1.64131666</v>
      </c>
      <c r="I168">
        <v>0.118890258291384</v>
      </c>
      <c r="J168">
        <f>Table1[[#This Row],[1st Selection]]-Table1[[#This Row],[2nd Selection]]</f>
        <v>1.522426401708616</v>
      </c>
      <c r="K168" t="s">
        <v>24</v>
      </c>
      <c r="L168" t="s">
        <v>19</v>
      </c>
      <c r="M168" t="s">
        <v>41</v>
      </c>
      <c r="N168" s="9" t="s">
        <v>46</v>
      </c>
    </row>
    <row r="169" spans="1:14" x14ac:dyDescent="0.25">
      <c r="A169" t="s">
        <v>9</v>
      </c>
      <c r="B169" t="s">
        <v>9</v>
      </c>
      <c r="C169" t="s">
        <v>12</v>
      </c>
      <c r="D169">
        <v>0.88641219999999998</v>
      </c>
      <c r="E169">
        <v>0.7</v>
      </c>
      <c r="F169">
        <v>0.179701287455797</v>
      </c>
      <c r="G169" t="s">
        <v>9</v>
      </c>
      <c r="H169">
        <v>4.2965330416666596</v>
      </c>
      <c r="I169">
        <v>1.3220101666666599</v>
      </c>
      <c r="J169">
        <f>Table1[[#This Row],[1st Selection]]-Table1[[#This Row],[2nd Selection]]</f>
        <v>2.9745228749999999</v>
      </c>
      <c r="K169" t="s">
        <v>24</v>
      </c>
      <c r="M169" t="s">
        <v>41</v>
      </c>
      <c r="N169" s="9" t="s">
        <v>47</v>
      </c>
    </row>
    <row r="170" spans="1:14" x14ac:dyDescent="0.25">
      <c r="A170" t="s">
        <v>9</v>
      </c>
      <c r="B170" t="s">
        <v>12</v>
      </c>
      <c r="C170" t="s">
        <v>12</v>
      </c>
      <c r="D170">
        <v>0.89339858000000005</v>
      </c>
      <c r="E170">
        <v>0.7</v>
      </c>
      <c r="F170">
        <v>0.35815249412153</v>
      </c>
      <c r="G170" t="s">
        <v>9</v>
      </c>
      <c r="H170">
        <v>0.97263211922171899</v>
      </c>
      <c r="I170">
        <v>0.40510038371100399</v>
      </c>
      <c r="J170">
        <f>Table1[[#This Row],[1st Selection]]-Table1[[#This Row],[2nd Selection]]</f>
        <v>0.56753173551071501</v>
      </c>
      <c r="K170" t="s">
        <v>24</v>
      </c>
      <c r="M170" t="s">
        <v>41</v>
      </c>
      <c r="N170" s="9" t="s">
        <v>48</v>
      </c>
    </row>
    <row r="171" spans="1:14" x14ac:dyDescent="0.25">
      <c r="A171" t="s">
        <v>9</v>
      </c>
      <c r="B171" t="s">
        <v>9</v>
      </c>
      <c r="C171" t="s">
        <v>12</v>
      </c>
      <c r="D171">
        <v>0.91472494999999998</v>
      </c>
      <c r="E171">
        <v>0.7</v>
      </c>
      <c r="F171">
        <v>0.18652646422500499</v>
      </c>
      <c r="G171" t="s">
        <v>12</v>
      </c>
      <c r="H171">
        <v>0.67486035090169705</v>
      </c>
      <c r="I171">
        <v>0.53342369657095701</v>
      </c>
      <c r="J171">
        <f>Table1[[#This Row],[1st Selection]]-Table1[[#This Row],[2nd Selection]]</f>
        <v>0.14143665433074004</v>
      </c>
      <c r="K171" t="s">
        <v>24</v>
      </c>
      <c r="L171" t="s">
        <v>17</v>
      </c>
      <c r="M171" t="s">
        <v>41</v>
      </c>
      <c r="N171" s="9" t="s">
        <v>49</v>
      </c>
    </row>
    <row r="172" spans="1:14" x14ac:dyDescent="0.25">
      <c r="A172" t="s">
        <v>9</v>
      </c>
      <c r="B172" t="s">
        <v>12</v>
      </c>
      <c r="C172" t="s">
        <v>12</v>
      </c>
      <c r="D172">
        <v>0.78744298000000001</v>
      </c>
      <c r="E172">
        <v>0.7</v>
      </c>
      <c r="F172">
        <v>0.17924240605883801</v>
      </c>
      <c r="G172" t="s">
        <v>9</v>
      </c>
      <c r="H172">
        <v>2.82302316516583</v>
      </c>
      <c r="I172">
        <v>2.1249185428571402</v>
      </c>
      <c r="J172">
        <f>Table1[[#This Row],[1st Selection]]-Table1[[#This Row],[2nd Selection]]</f>
        <v>0.69810462230868975</v>
      </c>
      <c r="K172" t="s">
        <v>24</v>
      </c>
      <c r="M172" t="s">
        <v>41</v>
      </c>
      <c r="N172" s="9" t="s">
        <v>49</v>
      </c>
    </row>
    <row r="173" spans="1:14" x14ac:dyDescent="0.25">
      <c r="A173" t="s">
        <v>9</v>
      </c>
      <c r="B173" t="s">
        <v>12</v>
      </c>
      <c r="C173" t="s">
        <v>12</v>
      </c>
      <c r="D173">
        <v>0.82450228999999997</v>
      </c>
      <c r="E173">
        <v>0.7</v>
      </c>
      <c r="F173">
        <v>0.25520013646213202</v>
      </c>
      <c r="G173" t="s">
        <v>9</v>
      </c>
      <c r="H173">
        <v>2.5683857763961599</v>
      </c>
      <c r="I173">
        <v>1.85786041428571</v>
      </c>
      <c r="J173">
        <f>Table1[[#This Row],[1st Selection]]-Table1[[#This Row],[2nd Selection]]</f>
        <v>0.71052536211044992</v>
      </c>
      <c r="K173" t="s">
        <v>24</v>
      </c>
      <c r="M173" t="s">
        <v>41</v>
      </c>
      <c r="N173" s="9" t="s">
        <v>49</v>
      </c>
    </row>
    <row r="174" spans="1:14" x14ac:dyDescent="0.25">
      <c r="A174" t="s">
        <v>12</v>
      </c>
      <c r="B174" t="s">
        <v>12</v>
      </c>
      <c r="C174" t="s">
        <v>12</v>
      </c>
      <c r="D174">
        <v>0.80618637999999998</v>
      </c>
      <c r="E174">
        <v>0.7</v>
      </c>
      <c r="F174">
        <v>0.18157343891011299</v>
      </c>
      <c r="G174" t="s">
        <v>9</v>
      </c>
      <c r="H174">
        <v>0.723325636675763</v>
      </c>
      <c r="I174">
        <v>0.48221709111717498</v>
      </c>
      <c r="J174">
        <f>Table1[[#This Row],[1st Selection]]-Table1[[#This Row],[2nd Selection]]</f>
        <v>0.24110854555858802</v>
      </c>
      <c r="K174" t="s">
        <v>24</v>
      </c>
      <c r="L174" t="s">
        <v>20</v>
      </c>
      <c r="M174" t="s">
        <v>41</v>
      </c>
      <c r="N174" s="9" t="s">
        <v>49</v>
      </c>
    </row>
    <row r="175" spans="1:14" x14ac:dyDescent="0.25">
      <c r="A175" t="s">
        <v>12</v>
      </c>
      <c r="B175" t="s">
        <v>12</v>
      </c>
      <c r="C175" t="s">
        <v>12</v>
      </c>
      <c r="D175">
        <v>0.82057637000000005</v>
      </c>
      <c r="E175">
        <v>0.7</v>
      </c>
      <c r="F175">
        <v>0.14545748054389199</v>
      </c>
      <c r="G175" t="s">
        <v>9</v>
      </c>
      <c r="H175">
        <v>3.4987001094737198</v>
      </c>
      <c r="I175">
        <v>0.364284894763162</v>
      </c>
      <c r="J175">
        <f>Table1[[#This Row],[1st Selection]]-Table1[[#This Row],[2nd Selection]]</f>
        <v>3.134415214710558</v>
      </c>
      <c r="K175" t="s">
        <v>24</v>
      </c>
      <c r="L175" t="s">
        <v>20</v>
      </c>
      <c r="M175" t="s">
        <v>41</v>
      </c>
      <c r="N175" s="9" t="s">
        <v>62</v>
      </c>
    </row>
    <row r="176" spans="1:14" x14ac:dyDescent="0.25">
      <c r="A176" t="s">
        <v>12</v>
      </c>
      <c r="B176" t="s">
        <v>12</v>
      </c>
      <c r="C176" t="s">
        <v>12</v>
      </c>
      <c r="D176">
        <v>0.71856713000000005</v>
      </c>
      <c r="E176">
        <v>0.7</v>
      </c>
      <c r="F176">
        <v>0.14943696048401001</v>
      </c>
      <c r="G176" t="s">
        <v>12</v>
      </c>
      <c r="H176">
        <v>0</v>
      </c>
      <c r="I176">
        <v>0</v>
      </c>
      <c r="J176">
        <f>Table1[[#This Row],[1st Selection]]-Table1[[#This Row],[2nd Selection]]</f>
        <v>0</v>
      </c>
      <c r="K176" t="s">
        <v>24</v>
      </c>
      <c r="L176" t="s">
        <v>19</v>
      </c>
      <c r="M176" t="s">
        <v>41</v>
      </c>
      <c r="N176" s="9" t="s">
        <v>63</v>
      </c>
    </row>
    <row r="177" spans="1:14" x14ac:dyDescent="0.25">
      <c r="A177" t="s">
        <v>9</v>
      </c>
      <c r="B177" t="s">
        <v>12</v>
      </c>
      <c r="C177" t="s">
        <v>12</v>
      </c>
      <c r="D177">
        <v>0.79324806000000003</v>
      </c>
      <c r="E177">
        <v>0.7</v>
      </c>
      <c r="F177">
        <v>0.19060001212490299</v>
      </c>
      <c r="G177" t="s">
        <v>9</v>
      </c>
      <c r="H177">
        <v>3.9157180094821</v>
      </c>
      <c r="I177">
        <v>1.1720381630769201</v>
      </c>
      <c r="J177">
        <f>Table1[[#This Row],[1st Selection]]-Table1[[#This Row],[2nd Selection]]</f>
        <v>2.7436798464051799</v>
      </c>
      <c r="K177" t="s">
        <v>24</v>
      </c>
      <c r="M177" t="s">
        <v>41</v>
      </c>
      <c r="N177" s="9" t="s">
        <v>64</v>
      </c>
    </row>
    <row r="178" spans="1:14" x14ac:dyDescent="0.25">
      <c r="A178" t="s">
        <v>9</v>
      </c>
      <c r="B178" t="s">
        <v>12</v>
      </c>
      <c r="C178" t="s">
        <v>12</v>
      </c>
      <c r="D178">
        <v>0.86781525999999998</v>
      </c>
      <c r="E178">
        <v>0.7</v>
      </c>
      <c r="F178">
        <v>0.16033282801403601</v>
      </c>
      <c r="G178" t="s">
        <v>9</v>
      </c>
      <c r="H178">
        <v>3.9051686700000001</v>
      </c>
      <c r="I178">
        <v>0.52667326056140396</v>
      </c>
      <c r="J178">
        <f>Table1[[#This Row],[1st Selection]]-Table1[[#This Row],[2nd Selection]]</f>
        <v>3.3784954094385959</v>
      </c>
      <c r="K178" t="s">
        <v>24</v>
      </c>
      <c r="M178" t="s">
        <v>41</v>
      </c>
      <c r="N178" s="9" t="s">
        <v>76</v>
      </c>
    </row>
    <row r="179" spans="1:14" x14ac:dyDescent="0.25">
      <c r="A179" t="s">
        <v>12</v>
      </c>
      <c r="B179" t="s">
        <v>12</v>
      </c>
      <c r="C179" t="s">
        <v>12</v>
      </c>
      <c r="D179">
        <v>0.72181397999999997</v>
      </c>
      <c r="E179">
        <v>0.7</v>
      </c>
      <c r="F179">
        <v>0.22266740263420101</v>
      </c>
      <c r="G179" t="s">
        <v>12</v>
      </c>
      <c r="H179">
        <v>2.2597898227631501</v>
      </c>
      <c r="I179">
        <v>0.41804866355263098</v>
      </c>
      <c r="J179">
        <f>Table1[[#This Row],[1st Selection]]-Table1[[#This Row],[2nd Selection]]</f>
        <v>1.8417411592105191</v>
      </c>
      <c r="K179" t="s">
        <v>24</v>
      </c>
      <c r="L179" t="s">
        <v>19</v>
      </c>
      <c r="M179" t="s">
        <v>8</v>
      </c>
      <c r="N179" s="9" t="s">
        <v>65</v>
      </c>
    </row>
    <row r="180" spans="1:14" x14ac:dyDescent="0.25">
      <c r="A180" t="s">
        <v>12</v>
      </c>
      <c r="B180" t="s">
        <v>12</v>
      </c>
      <c r="C180" t="s">
        <v>12</v>
      </c>
      <c r="D180">
        <v>0.80580109</v>
      </c>
      <c r="E180">
        <v>0.7</v>
      </c>
      <c r="F180">
        <v>0.22529960124141099</v>
      </c>
      <c r="G180" t="s">
        <v>12</v>
      </c>
      <c r="H180">
        <v>0.81703146522369796</v>
      </c>
      <c r="I180">
        <v>8.7499999999999994E-2</v>
      </c>
      <c r="J180">
        <f>Table1[[#This Row],[1st Selection]]-Table1[[#This Row],[2nd Selection]]</f>
        <v>0.72953146522369794</v>
      </c>
      <c r="K180" t="s">
        <v>24</v>
      </c>
      <c r="L180" t="s">
        <v>19</v>
      </c>
      <c r="M180" t="s">
        <v>8</v>
      </c>
      <c r="N180" s="9" t="s">
        <v>51</v>
      </c>
    </row>
    <row r="181" spans="1:14" x14ac:dyDescent="0.25">
      <c r="A181" t="s">
        <v>9</v>
      </c>
      <c r="B181" t="s">
        <v>9</v>
      </c>
      <c r="C181" t="s">
        <v>9</v>
      </c>
      <c r="D181">
        <v>0.90609156999999996</v>
      </c>
      <c r="E181">
        <v>0.7</v>
      </c>
      <c r="F181">
        <v>0.44422129196583399</v>
      </c>
      <c r="G181" t="s">
        <v>9</v>
      </c>
      <c r="H181">
        <v>1.2301877171794999</v>
      </c>
      <c r="I181">
        <v>0</v>
      </c>
      <c r="J181">
        <f>Table1[[#This Row],[1st Selection]]-Table1[[#This Row],[2nd Selection]]</f>
        <v>1.2301877171794999</v>
      </c>
      <c r="K181" t="s">
        <v>24</v>
      </c>
      <c r="M181" t="s">
        <v>40</v>
      </c>
      <c r="N181" s="9" t="s">
        <v>67</v>
      </c>
    </row>
    <row r="182" spans="1:14" x14ac:dyDescent="0.25">
      <c r="A182" t="s">
        <v>9</v>
      </c>
      <c r="B182" t="s">
        <v>9</v>
      </c>
      <c r="C182" t="s">
        <v>9</v>
      </c>
      <c r="D182">
        <v>0.80777431</v>
      </c>
      <c r="E182">
        <v>0.7</v>
      </c>
      <c r="F182">
        <v>0.36101101169014399</v>
      </c>
      <c r="G182" t="s">
        <v>9</v>
      </c>
      <c r="H182">
        <v>1.2656755976901399</v>
      </c>
      <c r="I182">
        <v>0.89191853335211602</v>
      </c>
      <c r="J182">
        <f>Table1[[#This Row],[1st Selection]]-Table1[[#This Row],[2nd Selection]]</f>
        <v>0.37375706433802391</v>
      </c>
      <c r="K182" t="s">
        <v>25</v>
      </c>
      <c r="M182" t="s">
        <v>40</v>
      </c>
      <c r="N182" s="9" t="s">
        <v>68</v>
      </c>
    </row>
    <row r="183" spans="1:14" x14ac:dyDescent="0.25">
      <c r="A183" t="s">
        <v>9</v>
      </c>
      <c r="B183" t="s">
        <v>9</v>
      </c>
      <c r="C183" t="s">
        <v>9</v>
      </c>
      <c r="D183">
        <v>0.97232258000000005</v>
      </c>
      <c r="E183">
        <v>0.7</v>
      </c>
      <c r="F183">
        <v>0.34315233345933999</v>
      </c>
      <c r="G183" t="s">
        <v>9</v>
      </c>
      <c r="H183">
        <v>4.0309498269186799</v>
      </c>
      <c r="I183">
        <v>6.8630466691867995E-2</v>
      </c>
      <c r="J183">
        <f>Table1[[#This Row],[1st Selection]]-Table1[[#This Row],[2nd Selection]]</f>
        <v>3.9623193602268119</v>
      </c>
      <c r="K183" t="s">
        <v>25</v>
      </c>
      <c r="M183" t="s">
        <v>40</v>
      </c>
      <c r="N183" s="9" t="s">
        <v>44</v>
      </c>
    </row>
    <row r="184" spans="1:14" x14ac:dyDescent="0.25">
      <c r="A184" t="s">
        <v>12</v>
      </c>
      <c r="B184" t="s">
        <v>12</v>
      </c>
      <c r="C184" t="s">
        <v>12</v>
      </c>
      <c r="D184">
        <v>0.64860636000000005</v>
      </c>
      <c r="E184">
        <v>0.7</v>
      </c>
      <c r="F184">
        <v>0.14859783979579699</v>
      </c>
      <c r="G184" t="s">
        <v>12</v>
      </c>
      <c r="H184">
        <v>0</v>
      </c>
      <c r="I184">
        <v>0</v>
      </c>
      <c r="J184">
        <f>Table1[[#This Row],[1st Selection]]-Table1[[#This Row],[2nd Selection]]</f>
        <v>0</v>
      </c>
      <c r="K184" t="s">
        <v>25</v>
      </c>
      <c r="L184" t="s">
        <v>19</v>
      </c>
      <c r="M184" t="s">
        <v>8</v>
      </c>
      <c r="N184" s="9" t="s">
        <v>51</v>
      </c>
    </row>
    <row r="185" spans="1:14" x14ac:dyDescent="0.25">
      <c r="A185" t="s">
        <v>9</v>
      </c>
      <c r="B185" t="s">
        <v>9</v>
      </c>
      <c r="C185" t="s">
        <v>9</v>
      </c>
      <c r="D185">
        <v>0.97268617000000002</v>
      </c>
      <c r="E185">
        <v>0.7</v>
      </c>
      <c r="F185">
        <v>0.36197591478476199</v>
      </c>
      <c r="G185" t="s">
        <v>9</v>
      </c>
      <c r="H185">
        <v>4.0693241695695201</v>
      </c>
      <c r="I185">
        <v>7.2395182956952395E-2</v>
      </c>
      <c r="J185">
        <f>Table1[[#This Row],[1st Selection]]-Table1[[#This Row],[2nd Selection]]</f>
        <v>3.9969289866125677</v>
      </c>
      <c r="K185" t="s">
        <v>25</v>
      </c>
      <c r="M185" t="s">
        <v>40</v>
      </c>
      <c r="N185" s="9" t="s">
        <v>44</v>
      </c>
    </row>
    <row r="186" spans="1:14" x14ac:dyDescent="0.25">
      <c r="A186" t="s">
        <v>9</v>
      </c>
      <c r="B186" t="s">
        <v>9</v>
      </c>
      <c r="C186" t="s">
        <v>9</v>
      </c>
      <c r="D186">
        <v>0.79544729000000003</v>
      </c>
      <c r="E186">
        <v>0.7</v>
      </c>
      <c r="F186">
        <v>0.177945708222599</v>
      </c>
      <c r="G186" t="s">
        <v>12</v>
      </c>
      <c r="H186">
        <v>3.44374954397628</v>
      </c>
      <c r="I186">
        <v>3.0702165550603802</v>
      </c>
      <c r="J186">
        <f>Table1[[#This Row],[1st Selection]]-Table1[[#This Row],[2nd Selection]]</f>
        <v>0.37353298891589981</v>
      </c>
      <c r="K186" t="s">
        <v>25</v>
      </c>
      <c r="L186" t="s">
        <v>19</v>
      </c>
      <c r="M186" t="s">
        <v>41</v>
      </c>
      <c r="N186" s="9" t="s">
        <v>51</v>
      </c>
    </row>
    <row r="187" spans="1:14" x14ac:dyDescent="0.25">
      <c r="A187" t="s">
        <v>9</v>
      </c>
      <c r="B187" t="s">
        <v>9</v>
      </c>
      <c r="C187" t="s">
        <v>9</v>
      </c>
      <c r="D187">
        <v>0.97110074999999996</v>
      </c>
      <c r="E187">
        <v>0.7</v>
      </c>
      <c r="F187">
        <v>0.55349267330633301</v>
      </c>
      <c r="G187" t="s">
        <v>9</v>
      </c>
      <c r="H187">
        <v>4.4491868466126601</v>
      </c>
      <c r="I187">
        <v>0</v>
      </c>
      <c r="J187">
        <f>Table1[[#This Row],[1st Selection]]-Table1[[#This Row],[2nd Selection]]</f>
        <v>4.4491868466126601</v>
      </c>
      <c r="K187" t="s">
        <v>25</v>
      </c>
      <c r="M187" t="s">
        <v>40</v>
      </c>
      <c r="N187" s="9" t="s">
        <v>44</v>
      </c>
    </row>
    <row r="188" spans="1:14" x14ac:dyDescent="0.25">
      <c r="A188" t="s">
        <v>8</v>
      </c>
      <c r="B188" t="s">
        <v>12</v>
      </c>
      <c r="C188" t="s">
        <v>12</v>
      </c>
      <c r="D188">
        <v>0</v>
      </c>
      <c r="E188">
        <v>0.7</v>
      </c>
      <c r="F188">
        <v>0.272553418336973</v>
      </c>
      <c r="G188" t="s">
        <v>12</v>
      </c>
      <c r="H188">
        <v>0</v>
      </c>
      <c r="I188">
        <v>0</v>
      </c>
      <c r="J188">
        <f>Table1[[#This Row],[1st Selection]]-Table1[[#This Row],[2nd Selection]]</f>
        <v>0</v>
      </c>
      <c r="K188" t="s">
        <v>25</v>
      </c>
      <c r="L188" t="s">
        <v>19</v>
      </c>
      <c r="M188" t="s">
        <v>41</v>
      </c>
      <c r="N188" s="9" t="s">
        <v>69</v>
      </c>
    </row>
    <row r="189" spans="1:14" x14ac:dyDescent="0.25">
      <c r="A189" t="s">
        <v>12</v>
      </c>
      <c r="B189" t="s">
        <v>9</v>
      </c>
      <c r="C189" t="s">
        <v>12</v>
      </c>
      <c r="D189">
        <v>0.80310822000000004</v>
      </c>
      <c r="E189">
        <v>0.7</v>
      </c>
      <c r="F189">
        <v>0.40442503444092298</v>
      </c>
      <c r="G189" t="s">
        <v>12</v>
      </c>
      <c r="H189">
        <v>0.80885006888184696</v>
      </c>
      <c r="I189">
        <v>0.59230769230769198</v>
      </c>
      <c r="J189">
        <f>Table1[[#This Row],[1st Selection]]-Table1[[#This Row],[2nd Selection]]</f>
        <v>0.21654237657415498</v>
      </c>
      <c r="K189" t="s">
        <v>25</v>
      </c>
      <c r="L189" t="s">
        <v>18</v>
      </c>
      <c r="M189" t="s">
        <v>41</v>
      </c>
      <c r="N189" s="9" t="s">
        <v>52</v>
      </c>
    </row>
    <row r="190" spans="1:14" x14ac:dyDescent="0.25">
      <c r="A190" t="s">
        <v>9</v>
      </c>
      <c r="B190" t="s">
        <v>9</v>
      </c>
      <c r="C190" t="s">
        <v>12</v>
      </c>
      <c r="D190">
        <v>0.91866338000000003</v>
      </c>
      <c r="E190">
        <v>0.7</v>
      </c>
      <c r="F190">
        <v>0.111874251503675</v>
      </c>
      <c r="G190" t="s">
        <v>9</v>
      </c>
      <c r="H190">
        <v>1.5747410390387799</v>
      </c>
      <c r="I190">
        <v>0.12451256769230699</v>
      </c>
      <c r="J190">
        <f>Table1[[#This Row],[1st Selection]]-Table1[[#This Row],[2nd Selection]]</f>
        <v>1.450228471346473</v>
      </c>
      <c r="K190" t="s">
        <v>25</v>
      </c>
      <c r="M190" t="s">
        <v>41</v>
      </c>
      <c r="N190" s="9" t="s">
        <v>46</v>
      </c>
    </row>
    <row r="191" spans="1:14" x14ac:dyDescent="0.25">
      <c r="A191" t="s">
        <v>9</v>
      </c>
      <c r="B191" t="s">
        <v>12</v>
      </c>
      <c r="C191" t="s">
        <v>12</v>
      </c>
      <c r="D191">
        <v>0.56414723</v>
      </c>
      <c r="E191">
        <v>0.7</v>
      </c>
      <c r="F191">
        <v>0.15431481987746001</v>
      </c>
      <c r="G191" t="s">
        <v>9</v>
      </c>
      <c r="H191">
        <v>0.66480879456862696</v>
      </c>
      <c r="I191">
        <v>0.35</v>
      </c>
      <c r="J191">
        <f>Table1[[#This Row],[1st Selection]]-Table1[[#This Row],[2nd Selection]]</f>
        <v>0.31480879456862698</v>
      </c>
      <c r="K191" t="s">
        <v>25</v>
      </c>
      <c r="M191" t="s">
        <v>41</v>
      </c>
      <c r="N191" s="9" t="s">
        <v>47</v>
      </c>
    </row>
    <row r="192" spans="1:14" x14ac:dyDescent="0.25">
      <c r="A192" t="s">
        <v>12</v>
      </c>
      <c r="B192" t="s">
        <v>12</v>
      </c>
      <c r="C192" t="s">
        <v>12</v>
      </c>
      <c r="D192">
        <v>0.68798064999999997</v>
      </c>
      <c r="E192">
        <v>0.7</v>
      </c>
      <c r="F192">
        <v>0.17147033749497201</v>
      </c>
      <c r="G192" t="s">
        <v>12</v>
      </c>
      <c r="H192">
        <v>0.284660363456124</v>
      </c>
      <c r="I192">
        <v>0.17147033749497201</v>
      </c>
      <c r="J192">
        <f>Table1[[#This Row],[1st Selection]]-Table1[[#This Row],[2nd Selection]]</f>
        <v>0.11319002596115199</v>
      </c>
      <c r="K192" t="s">
        <v>25</v>
      </c>
      <c r="L192" t="s">
        <v>19</v>
      </c>
      <c r="M192" t="s">
        <v>8</v>
      </c>
      <c r="N192" s="9" t="s">
        <v>56</v>
      </c>
    </row>
    <row r="193" spans="1:14" x14ac:dyDescent="0.25">
      <c r="A193" t="s">
        <v>9</v>
      </c>
      <c r="B193" t="s">
        <v>12</v>
      </c>
      <c r="C193" t="s">
        <v>12</v>
      </c>
      <c r="D193">
        <v>0.70982670999999997</v>
      </c>
      <c r="E193">
        <v>0.7</v>
      </c>
      <c r="F193">
        <v>0.15673097583892701</v>
      </c>
      <c r="G193" t="s">
        <v>9</v>
      </c>
      <c r="H193">
        <v>3.9880298127831701</v>
      </c>
      <c r="I193">
        <v>0.78327884291946304</v>
      </c>
      <c r="J193">
        <f>Table1[[#This Row],[1st Selection]]-Table1[[#This Row],[2nd Selection]]</f>
        <v>3.2047509698637073</v>
      </c>
      <c r="K193" t="s">
        <v>25</v>
      </c>
      <c r="M193" t="s">
        <v>41</v>
      </c>
      <c r="N193" s="9" t="s">
        <v>58</v>
      </c>
    </row>
    <row r="194" spans="1:14" x14ac:dyDescent="0.25">
      <c r="A194" t="s">
        <v>9</v>
      </c>
      <c r="B194" t="s">
        <v>12</v>
      </c>
      <c r="C194" t="s">
        <v>9</v>
      </c>
      <c r="D194">
        <v>0.92187828000000005</v>
      </c>
      <c r="E194">
        <v>0.7</v>
      </c>
      <c r="F194">
        <v>0.19716324179144101</v>
      </c>
      <c r="G194" t="s">
        <v>12</v>
      </c>
      <c r="H194">
        <v>1.6466759959494099</v>
      </c>
      <c r="I194">
        <v>0.99682292298536301</v>
      </c>
      <c r="J194">
        <f>Table1[[#This Row],[1st Selection]]-Table1[[#This Row],[2nd Selection]]</f>
        <v>0.64985307296404693</v>
      </c>
      <c r="K194" t="s">
        <v>25</v>
      </c>
      <c r="L194" t="s">
        <v>18</v>
      </c>
      <c r="M194" t="s">
        <v>41</v>
      </c>
      <c r="N194" s="9" t="s">
        <v>51</v>
      </c>
    </row>
    <row r="195" spans="1:14" x14ac:dyDescent="0.25">
      <c r="A195" t="s">
        <v>12</v>
      </c>
      <c r="B195" t="s">
        <v>12</v>
      </c>
      <c r="C195" t="s">
        <v>12</v>
      </c>
      <c r="D195">
        <v>0.83899385000000004</v>
      </c>
      <c r="E195">
        <v>0.7</v>
      </c>
      <c r="F195">
        <v>9.7397715665264201E-2</v>
      </c>
      <c r="G195" t="s">
        <v>12</v>
      </c>
      <c r="H195">
        <v>1.09869885783263</v>
      </c>
      <c r="I195">
        <v>0.71730091001948704</v>
      </c>
      <c r="J195">
        <f>Table1[[#This Row],[1st Selection]]-Table1[[#This Row],[2nd Selection]]</f>
        <v>0.38139794781314296</v>
      </c>
      <c r="K195" t="s">
        <v>25</v>
      </c>
      <c r="L195" t="s">
        <v>19</v>
      </c>
      <c r="M195" t="s">
        <v>8</v>
      </c>
      <c r="N195" s="9" t="s">
        <v>52</v>
      </c>
    </row>
    <row r="196" spans="1:14" x14ac:dyDescent="0.25">
      <c r="A196" t="s">
        <v>9</v>
      </c>
      <c r="B196" t="s">
        <v>12</v>
      </c>
      <c r="C196" t="s">
        <v>12</v>
      </c>
      <c r="D196">
        <v>0.85010313999999998</v>
      </c>
      <c r="E196">
        <v>0.7</v>
      </c>
      <c r="F196">
        <v>0.18583540343442001</v>
      </c>
      <c r="G196" t="s">
        <v>9</v>
      </c>
      <c r="H196">
        <v>2.03873827508952</v>
      </c>
      <c r="I196">
        <v>0.51212379617717296</v>
      </c>
      <c r="J196">
        <f>Table1[[#This Row],[1st Selection]]-Table1[[#This Row],[2nd Selection]]</f>
        <v>1.526614478912347</v>
      </c>
      <c r="K196" t="s">
        <v>25</v>
      </c>
      <c r="M196" t="s">
        <v>42</v>
      </c>
      <c r="N196" s="9" t="s">
        <v>77</v>
      </c>
    </row>
    <row r="197" spans="1:14" x14ac:dyDescent="0.25">
      <c r="A197" t="s">
        <v>9</v>
      </c>
      <c r="B197" t="s">
        <v>9</v>
      </c>
      <c r="C197" t="s">
        <v>9</v>
      </c>
      <c r="D197">
        <v>0.94596743999999999</v>
      </c>
      <c r="E197">
        <v>0.7</v>
      </c>
      <c r="F197">
        <v>0.498713120450611</v>
      </c>
      <c r="G197" t="s">
        <v>9</v>
      </c>
      <c r="H197">
        <v>8.5787222418024403</v>
      </c>
      <c r="I197">
        <v>0</v>
      </c>
      <c r="J197">
        <f>Table1[[#This Row],[1st Selection]]-Table1[[#This Row],[2nd Selection]]</f>
        <v>8.5787222418024403</v>
      </c>
      <c r="K197" t="s">
        <v>26</v>
      </c>
      <c r="M197" t="s">
        <v>40</v>
      </c>
      <c r="N197" s="9" t="s">
        <v>44</v>
      </c>
    </row>
    <row r="198" spans="1:14" x14ac:dyDescent="0.25">
      <c r="A198" t="s">
        <v>12</v>
      </c>
      <c r="B198" t="s">
        <v>9</v>
      </c>
      <c r="C198" t="s">
        <v>12</v>
      </c>
      <c r="D198">
        <v>0.79969542999999998</v>
      </c>
      <c r="E198">
        <v>0.7</v>
      </c>
      <c r="F198">
        <v>0.21893440575657</v>
      </c>
      <c r="G198" t="s">
        <v>12</v>
      </c>
      <c r="H198">
        <v>1.33643830595942</v>
      </c>
      <c r="I198">
        <v>0.86707898286483098</v>
      </c>
      <c r="J198">
        <f>Table1[[#This Row],[1st Selection]]-Table1[[#This Row],[2nd Selection]]</f>
        <v>0.46935932309458905</v>
      </c>
      <c r="K198" t="s">
        <v>26</v>
      </c>
      <c r="L198" t="s">
        <v>19</v>
      </c>
      <c r="M198" t="s">
        <v>41</v>
      </c>
      <c r="N198" s="9" t="s">
        <v>52</v>
      </c>
    </row>
    <row r="199" spans="1:14" x14ac:dyDescent="0.25">
      <c r="A199" t="s">
        <v>12</v>
      </c>
      <c r="B199" t="s">
        <v>12</v>
      </c>
      <c r="C199" t="s">
        <v>12</v>
      </c>
      <c r="D199">
        <v>0.74217367000000001</v>
      </c>
      <c r="E199">
        <v>0.7</v>
      </c>
      <c r="F199">
        <v>0.126032062122135</v>
      </c>
      <c r="G199" t="s">
        <v>12</v>
      </c>
      <c r="H199">
        <v>1.0070177864469101</v>
      </c>
      <c r="I199">
        <v>0.37879822138925101</v>
      </c>
      <c r="J199">
        <f>Table1[[#This Row],[1st Selection]]-Table1[[#This Row],[2nd Selection]]</f>
        <v>0.62821956505765908</v>
      </c>
      <c r="K199" t="s">
        <v>26</v>
      </c>
      <c r="L199" t="s">
        <v>19</v>
      </c>
      <c r="M199" t="s">
        <v>8</v>
      </c>
      <c r="N199" s="9" t="s">
        <v>52</v>
      </c>
    </row>
    <row r="200" spans="1:14" x14ac:dyDescent="0.25">
      <c r="A200" t="s">
        <v>9</v>
      </c>
      <c r="B200" t="s">
        <v>9</v>
      </c>
      <c r="C200" t="s">
        <v>9</v>
      </c>
      <c r="D200">
        <v>0.95270663</v>
      </c>
      <c r="E200">
        <v>0.7</v>
      </c>
      <c r="F200">
        <v>0.206413401478129</v>
      </c>
      <c r="G200" t="s">
        <v>12</v>
      </c>
      <c r="H200">
        <v>1.4804622257390601</v>
      </c>
      <c r="I200">
        <v>0.82972356744922005</v>
      </c>
      <c r="J200">
        <f>Table1[[#This Row],[1st Selection]]-Table1[[#This Row],[2nd Selection]]</f>
        <v>0.65073865828984001</v>
      </c>
      <c r="K200" t="s">
        <v>26</v>
      </c>
      <c r="L200" t="s">
        <v>18</v>
      </c>
      <c r="M200" t="s">
        <v>40</v>
      </c>
      <c r="N200" s="9" t="s">
        <v>52</v>
      </c>
    </row>
    <row r="201" spans="1:14" x14ac:dyDescent="0.25">
      <c r="A201" t="s">
        <v>9</v>
      </c>
      <c r="B201" t="s">
        <v>9</v>
      </c>
      <c r="C201" t="s">
        <v>12</v>
      </c>
      <c r="D201">
        <v>0.77809501000000003</v>
      </c>
      <c r="E201">
        <v>0.7</v>
      </c>
      <c r="F201">
        <v>0.145952653589832</v>
      </c>
      <c r="G201" t="s">
        <v>12</v>
      </c>
      <c r="H201">
        <v>0.44001980696581899</v>
      </c>
      <c r="I201">
        <v>0.36952375250000002</v>
      </c>
      <c r="J201">
        <f>Table1[[#This Row],[1st Selection]]-Table1[[#This Row],[2nd Selection]]</f>
        <v>7.0496054465818969E-2</v>
      </c>
      <c r="K201" t="s">
        <v>26</v>
      </c>
      <c r="L201" t="s">
        <v>18</v>
      </c>
      <c r="M201" t="s">
        <v>41</v>
      </c>
      <c r="N201" s="9" t="s">
        <v>51</v>
      </c>
    </row>
    <row r="202" spans="1:14" x14ac:dyDescent="0.25">
      <c r="A202" t="s">
        <v>9</v>
      </c>
      <c r="B202" t="s">
        <v>9</v>
      </c>
      <c r="C202" t="s">
        <v>9</v>
      </c>
      <c r="D202">
        <v>0.97110068999999999</v>
      </c>
      <c r="E202">
        <v>0.7</v>
      </c>
      <c r="F202">
        <v>0.165390265086301</v>
      </c>
      <c r="G202" t="s">
        <v>9</v>
      </c>
      <c r="H202">
        <v>7.3459638203452</v>
      </c>
      <c r="I202">
        <v>1.8364909550863</v>
      </c>
      <c r="J202">
        <f>Table1[[#This Row],[1st Selection]]-Table1[[#This Row],[2nd Selection]]</f>
        <v>5.5094728652588998</v>
      </c>
      <c r="K202" t="s">
        <v>26</v>
      </c>
      <c r="M202" t="s">
        <v>40</v>
      </c>
      <c r="N202" s="9" t="s">
        <v>44</v>
      </c>
    </row>
    <row r="203" spans="1:14" x14ac:dyDescent="0.25">
      <c r="A203" t="s">
        <v>9</v>
      </c>
      <c r="B203" t="s">
        <v>9</v>
      </c>
      <c r="C203" t="s">
        <v>12</v>
      </c>
      <c r="D203">
        <v>0.92961550000000004</v>
      </c>
      <c r="E203">
        <v>0.7</v>
      </c>
      <c r="F203">
        <v>0.19244973692706899</v>
      </c>
      <c r="G203" t="s">
        <v>9</v>
      </c>
      <c r="H203">
        <v>1.15766603138173</v>
      </c>
      <c r="I203">
        <v>0.46573720833333299</v>
      </c>
      <c r="J203">
        <f>Table1[[#This Row],[1st Selection]]-Table1[[#This Row],[2nd Selection]]</f>
        <v>0.69192882304839698</v>
      </c>
      <c r="K203" t="s">
        <v>26</v>
      </c>
      <c r="M203" t="s">
        <v>41</v>
      </c>
      <c r="N203" s="9" t="s">
        <v>46</v>
      </c>
    </row>
    <row r="204" spans="1:14" x14ac:dyDescent="0.25">
      <c r="A204" t="s">
        <v>9</v>
      </c>
      <c r="B204" t="s">
        <v>12</v>
      </c>
      <c r="C204" t="s">
        <v>12</v>
      </c>
      <c r="D204">
        <v>0.92163885000000001</v>
      </c>
      <c r="E204">
        <v>0.7</v>
      </c>
      <c r="F204">
        <v>0.15728453757791999</v>
      </c>
      <c r="G204" t="s">
        <v>12</v>
      </c>
      <c r="H204">
        <v>1.80224668897546</v>
      </c>
      <c r="I204">
        <v>1.36333025111309</v>
      </c>
      <c r="J204">
        <f>Table1[[#This Row],[1st Selection]]-Table1[[#This Row],[2nd Selection]]</f>
        <v>0.43891643786237</v>
      </c>
      <c r="K204" t="s">
        <v>26</v>
      </c>
      <c r="L204" t="s">
        <v>19</v>
      </c>
      <c r="M204" t="s">
        <v>41</v>
      </c>
      <c r="N204" s="9" t="s">
        <v>52</v>
      </c>
    </row>
    <row r="205" spans="1:14" x14ac:dyDescent="0.25">
      <c r="A205" t="s">
        <v>9</v>
      </c>
      <c r="B205" t="s">
        <v>9</v>
      </c>
      <c r="C205" t="s">
        <v>12</v>
      </c>
      <c r="D205">
        <v>0.94409502000000001</v>
      </c>
      <c r="E205">
        <v>0.7</v>
      </c>
      <c r="F205">
        <v>5.12109717521071E-2</v>
      </c>
      <c r="G205" t="s">
        <v>12</v>
      </c>
      <c r="H205">
        <v>6.7786081198090598</v>
      </c>
      <c r="I205">
        <v>1.85077505341693</v>
      </c>
      <c r="J205">
        <f>Table1[[#This Row],[1st Selection]]-Table1[[#This Row],[2nd Selection]]</f>
        <v>4.9278330663921297</v>
      </c>
      <c r="K205" t="s">
        <v>26</v>
      </c>
      <c r="L205" t="s">
        <v>19</v>
      </c>
      <c r="M205" t="s">
        <v>8</v>
      </c>
      <c r="N205" s="9" t="s">
        <v>52</v>
      </c>
    </row>
    <row r="206" spans="1:14" x14ac:dyDescent="0.25">
      <c r="A206" t="s">
        <v>9</v>
      </c>
      <c r="B206" t="s">
        <v>9</v>
      </c>
      <c r="C206" t="s">
        <v>12</v>
      </c>
      <c r="D206">
        <v>0.91759573999999999</v>
      </c>
      <c r="E206">
        <v>0.7</v>
      </c>
      <c r="F206">
        <v>0.218894856545095</v>
      </c>
      <c r="G206" t="s">
        <v>12</v>
      </c>
      <c r="H206">
        <v>4.0180866731176401</v>
      </c>
      <c r="I206">
        <v>1.0253665534738501</v>
      </c>
      <c r="J206">
        <f>Table1[[#This Row],[1st Selection]]-Table1[[#This Row],[2nd Selection]]</f>
        <v>2.9927201196437903</v>
      </c>
      <c r="K206" t="s">
        <v>26</v>
      </c>
      <c r="L206" t="s">
        <v>18</v>
      </c>
      <c r="M206" t="s">
        <v>41</v>
      </c>
      <c r="N206" s="9" t="s">
        <v>47</v>
      </c>
    </row>
    <row r="207" spans="1:14" x14ac:dyDescent="0.25">
      <c r="A207" t="s">
        <v>12</v>
      </c>
      <c r="B207" t="s">
        <v>12</v>
      </c>
      <c r="C207" t="s">
        <v>12</v>
      </c>
      <c r="D207">
        <v>0.69252354000000005</v>
      </c>
      <c r="E207">
        <v>0.7</v>
      </c>
      <c r="F207">
        <v>9.9612610465751303E-2</v>
      </c>
      <c r="G207" t="s">
        <v>12</v>
      </c>
      <c r="H207">
        <v>0</v>
      </c>
      <c r="I207">
        <v>0</v>
      </c>
      <c r="J207">
        <f>Table1[[#This Row],[1st Selection]]-Table1[[#This Row],[2nd Selection]]</f>
        <v>0</v>
      </c>
      <c r="K207" t="s">
        <v>26</v>
      </c>
      <c r="L207" t="s">
        <v>19</v>
      </c>
      <c r="M207" t="s">
        <v>8</v>
      </c>
      <c r="N207" s="9" t="s">
        <v>48</v>
      </c>
    </row>
    <row r="208" spans="1:14" x14ac:dyDescent="0.25">
      <c r="A208" t="s">
        <v>9</v>
      </c>
      <c r="B208" t="s">
        <v>12</v>
      </c>
      <c r="C208" t="s">
        <v>12</v>
      </c>
      <c r="D208">
        <v>0.82898015000000003</v>
      </c>
      <c r="E208">
        <v>0.7</v>
      </c>
      <c r="F208">
        <v>0.139528362776905</v>
      </c>
      <c r="G208" t="s">
        <v>9</v>
      </c>
      <c r="H208">
        <v>2.2157504374529999</v>
      </c>
      <c r="I208">
        <v>1.75925735714285</v>
      </c>
      <c r="J208">
        <f>Table1[[#This Row],[1st Selection]]-Table1[[#This Row],[2nd Selection]]</f>
        <v>0.4564930803101499</v>
      </c>
      <c r="K208" t="s">
        <v>26</v>
      </c>
      <c r="M208" t="s">
        <v>41</v>
      </c>
      <c r="N208" s="9" t="s">
        <v>49</v>
      </c>
    </row>
    <row r="209" spans="1:14" x14ac:dyDescent="0.25">
      <c r="A209" t="s">
        <v>9</v>
      </c>
      <c r="B209" t="s">
        <v>12</v>
      </c>
      <c r="C209" t="s">
        <v>12</v>
      </c>
      <c r="D209">
        <v>0.96612995999999995</v>
      </c>
      <c r="E209">
        <v>0.7</v>
      </c>
      <c r="F209">
        <v>0.266523893020505</v>
      </c>
      <c r="G209" t="s">
        <v>9</v>
      </c>
      <c r="H209">
        <v>0</v>
      </c>
      <c r="I209">
        <v>0</v>
      </c>
      <c r="J209">
        <f>Table1[[#This Row],[1st Selection]]-Table1[[#This Row],[2nd Selection]]</f>
        <v>0</v>
      </c>
      <c r="K209" t="s">
        <v>26</v>
      </c>
      <c r="M209" t="s">
        <v>40</v>
      </c>
      <c r="N209" s="9" t="s">
        <v>55</v>
      </c>
    </row>
    <row r="210" spans="1:14" x14ac:dyDescent="0.25">
      <c r="A210" t="s">
        <v>9</v>
      </c>
      <c r="B210" t="s">
        <v>9</v>
      </c>
      <c r="C210" t="s">
        <v>12</v>
      </c>
      <c r="D210">
        <v>0.70146960000000003</v>
      </c>
      <c r="E210">
        <v>0.7</v>
      </c>
      <c r="F210">
        <v>0.176986791161347</v>
      </c>
      <c r="G210" t="s">
        <v>12</v>
      </c>
      <c r="H210">
        <v>0.98982949250232199</v>
      </c>
      <c r="I210">
        <v>0.87698679116134703</v>
      </c>
      <c r="J210">
        <f>Table1[[#This Row],[1st Selection]]-Table1[[#This Row],[2nd Selection]]</f>
        <v>0.11284270134097496</v>
      </c>
      <c r="K210" t="s">
        <v>26</v>
      </c>
      <c r="L210" t="s">
        <v>17</v>
      </c>
      <c r="M210" t="s">
        <v>41</v>
      </c>
      <c r="N210" s="9" t="s">
        <v>49</v>
      </c>
    </row>
    <row r="211" spans="1:14" x14ac:dyDescent="0.25">
      <c r="A211" t="s">
        <v>9</v>
      </c>
      <c r="B211" t="s">
        <v>9</v>
      </c>
      <c r="C211" t="s">
        <v>9</v>
      </c>
      <c r="D211">
        <v>0.94149822000000005</v>
      </c>
      <c r="E211">
        <v>0.7</v>
      </c>
      <c r="F211">
        <v>0.41561704710434699</v>
      </c>
      <c r="G211" t="s">
        <v>12</v>
      </c>
      <c r="H211">
        <v>0.374020957655335</v>
      </c>
      <c r="I211">
        <v>0.303677145494334</v>
      </c>
      <c r="J211">
        <f>Table1[[#This Row],[1st Selection]]-Table1[[#This Row],[2nd Selection]]</f>
        <v>7.0343812161000996E-2</v>
      </c>
      <c r="K211" t="s">
        <v>26</v>
      </c>
      <c r="L211" t="s">
        <v>18</v>
      </c>
      <c r="M211" t="s">
        <v>41</v>
      </c>
      <c r="N211" s="9" t="s">
        <v>44</v>
      </c>
    </row>
    <row r="212" spans="1:14" x14ac:dyDescent="0.25">
      <c r="A212" t="s">
        <v>9</v>
      </c>
      <c r="B212" t="s">
        <v>12</v>
      </c>
      <c r="C212" t="s">
        <v>12</v>
      </c>
      <c r="D212">
        <v>0.89701538999999997</v>
      </c>
      <c r="E212">
        <v>0.7</v>
      </c>
      <c r="F212">
        <v>0.517140338115466</v>
      </c>
      <c r="G212" t="s">
        <v>9</v>
      </c>
      <c r="H212">
        <v>0.53534341016196396</v>
      </c>
      <c r="I212">
        <v>0.457587180833333</v>
      </c>
      <c r="J212">
        <f>Table1[[#This Row],[1st Selection]]-Table1[[#This Row],[2nd Selection]]</f>
        <v>7.7756229328630966E-2</v>
      </c>
      <c r="K212" t="s">
        <v>26</v>
      </c>
      <c r="M212" t="s">
        <v>41</v>
      </c>
      <c r="N212" s="9" t="s">
        <v>46</v>
      </c>
    </row>
    <row r="213" spans="1:14" x14ac:dyDescent="0.25">
      <c r="A213" t="s">
        <v>9</v>
      </c>
      <c r="B213" t="s">
        <v>9</v>
      </c>
      <c r="C213" t="s">
        <v>12</v>
      </c>
      <c r="D213">
        <v>0.91520387000000003</v>
      </c>
      <c r="E213">
        <v>0.7</v>
      </c>
      <c r="F213">
        <v>0.32813765432781</v>
      </c>
      <c r="G213" t="s">
        <v>9</v>
      </c>
      <c r="H213">
        <v>3.0862112340500398</v>
      </c>
      <c r="I213">
        <v>0.54916399712276898</v>
      </c>
      <c r="J213">
        <f>Table1[[#This Row],[1st Selection]]-Table1[[#This Row],[2nd Selection]]</f>
        <v>2.537047236927271</v>
      </c>
      <c r="K213" t="s">
        <v>26</v>
      </c>
      <c r="M213" t="s">
        <v>41</v>
      </c>
      <c r="N213" s="9" t="s">
        <v>47</v>
      </c>
    </row>
    <row r="214" spans="1:14" x14ac:dyDescent="0.25">
      <c r="A214" t="s">
        <v>9</v>
      </c>
      <c r="B214" t="s">
        <v>9</v>
      </c>
      <c r="C214" t="s">
        <v>9</v>
      </c>
      <c r="D214">
        <v>0.93776654999999998</v>
      </c>
      <c r="E214">
        <v>0.7</v>
      </c>
      <c r="F214">
        <v>0.210099685320361</v>
      </c>
      <c r="G214" t="s">
        <v>9</v>
      </c>
      <c r="H214">
        <v>4.3301865433197104</v>
      </c>
      <c r="I214">
        <v>0.87743648349221703</v>
      </c>
      <c r="J214">
        <f>Table1[[#This Row],[1st Selection]]-Table1[[#This Row],[2nd Selection]]</f>
        <v>3.4527500598274932</v>
      </c>
      <c r="K214" t="s">
        <v>26</v>
      </c>
      <c r="M214" t="s">
        <v>41</v>
      </c>
      <c r="N214" s="9" t="s">
        <v>48</v>
      </c>
    </row>
    <row r="215" spans="1:14" x14ac:dyDescent="0.25">
      <c r="A215" t="s">
        <v>9</v>
      </c>
      <c r="B215" t="s">
        <v>9</v>
      </c>
      <c r="C215" t="s">
        <v>9</v>
      </c>
      <c r="D215">
        <v>0.94127797999999996</v>
      </c>
      <c r="E215">
        <v>0.7</v>
      </c>
      <c r="F215">
        <v>0.226764182497497</v>
      </c>
      <c r="G215" t="s">
        <v>9</v>
      </c>
      <c r="H215">
        <v>3.6382344974356</v>
      </c>
      <c r="I215">
        <v>1.0674526642842801</v>
      </c>
      <c r="J215">
        <f>Table1[[#This Row],[1st Selection]]-Table1[[#This Row],[2nd Selection]]</f>
        <v>2.5707818331513197</v>
      </c>
      <c r="K215" t="s">
        <v>26</v>
      </c>
      <c r="M215" t="s">
        <v>41</v>
      </c>
      <c r="N215" s="9" t="s">
        <v>49</v>
      </c>
    </row>
    <row r="216" spans="1:14" x14ac:dyDescent="0.25">
      <c r="A216" t="s">
        <v>9</v>
      </c>
      <c r="B216" t="s">
        <v>9</v>
      </c>
      <c r="C216" t="s">
        <v>12</v>
      </c>
      <c r="D216">
        <v>0.70046306000000003</v>
      </c>
      <c r="E216">
        <v>0.7</v>
      </c>
      <c r="F216">
        <v>0.22073961439037301</v>
      </c>
      <c r="G216" t="s">
        <v>9</v>
      </c>
      <c r="H216">
        <v>6.36205730942857</v>
      </c>
      <c r="I216">
        <v>1.4004630599999901</v>
      </c>
      <c r="J216">
        <f>Table1[[#This Row],[1st Selection]]-Table1[[#This Row],[2nd Selection]]</f>
        <v>4.9615942494285799</v>
      </c>
      <c r="K216" t="s">
        <v>26</v>
      </c>
      <c r="M216" t="s">
        <v>41</v>
      </c>
      <c r="N216" s="9" t="s">
        <v>49</v>
      </c>
    </row>
    <row r="217" spans="1:14" x14ac:dyDescent="0.25">
      <c r="A217" t="s">
        <v>9</v>
      </c>
      <c r="B217" t="s">
        <v>9</v>
      </c>
      <c r="C217" t="s">
        <v>12</v>
      </c>
      <c r="D217">
        <v>0.87056065000000005</v>
      </c>
      <c r="E217">
        <v>0.7</v>
      </c>
      <c r="F217">
        <v>0.267623718448468</v>
      </c>
      <c r="G217" t="s">
        <v>9</v>
      </c>
      <c r="H217">
        <v>7.4792253350567801</v>
      </c>
      <c r="I217">
        <v>1.63746657961211</v>
      </c>
      <c r="J217">
        <f>Table1[[#This Row],[1st Selection]]-Table1[[#This Row],[2nd Selection]]</f>
        <v>5.8417587554446699</v>
      </c>
      <c r="K217" t="s">
        <v>26</v>
      </c>
      <c r="M217" t="s">
        <v>41</v>
      </c>
      <c r="N217" s="9" t="s">
        <v>49</v>
      </c>
    </row>
    <row r="218" spans="1:14" x14ac:dyDescent="0.25">
      <c r="A218" t="s">
        <v>9</v>
      </c>
      <c r="B218" t="s">
        <v>9</v>
      </c>
      <c r="C218" t="s">
        <v>12</v>
      </c>
      <c r="D218">
        <v>0.89332217000000003</v>
      </c>
      <c r="E218">
        <v>0.7</v>
      </c>
      <c r="F218">
        <v>0.14546575184784999</v>
      </c>
      <c r="G218" t="s">
        <v>9</v>
      </c>
      <c r="H218">
        <v>3.1416721498941902</v>
      </c>
      <c r="I218">
        <v>0.91136643796196204</v>
      </c>
      <c r="J218">
        <f>Table1[[#This Row],[1st Selection]]-Table1[[#This Row],[2nd Selection]]</f>
        <v>2.2303057119322283</v>
      </c>
      <c r="K218" t="s">
        <v>26</v>
      </c>
      <c r="M218" t="s">
        <v>41</v>
      </c>
      <c r="N218" s="9" t="s">
        <v>49</v>
      </c>
    </row>
    <row r="219" spans="1:14" x14ac:dyDescent="0.25">
      <c r="A219" t="s">
        <v>12</v>
      </c>
      <c r="B219" t="s">
        <v>12</v>
      </c>
      <c r="C219" t="s">
        <v>12</v>
      </c>
      <c r="D219">
        <v>0.73859227000000005</v>
      </c>
      <c r="E219">
        <v>0.7</v>
      </c>
      <c r="F219">
        <v>0.19267360336863401</v>
      </c>
      <c r="G219" t="s">
        <v>9</v>
      </c>
      <c r="H219">
        <v>3.86629381545638</v>
      </c>
      <c r="I219">
        <v>2.3259394950088201</v>
      </c>
      <c r="J219">
        <f>Table1[[#This Row],[1st Selection]]-Table1[[#This Row],[2nd Selection]]</f>
        <v>1.5403543204475598</v>
      </c>
      <c r="K219" t="s">
        <v>26</v>
      </c>
      <c r="L219" t="s">
        <v>20</v>
      </c>
      <c r="M219" t="s">
        <v>41</v>
      </c>
      <c r="N219" s="9" t="s">
        <v>65</v>
      </c>
    </row>
    <row r="220" spans="1:14" x14ac:dyDescent="0.25">
      <c r="A220" t="s">
        <v>9</v>
      </c>
      <c r="B220" t="s">
        <v>12</v>
      </c>
      <c r="C220" t="s">
        <v>12</v>
      </c>
      <c r="D220">
        <v>0.79051137000000005</v>
      </c>
      <c r="E220">
        <v>0.7</v>
      </c>
      <c r="F220">
        <v>0.23164675966593901</v>
      </c>
      <c r="G220" t="s">
        <v>9</v>
      </c>
      <c r="H220">
        <v>1.0345933684166</v>
      </c>
      <c r="I220">
        <v>0.30072148159978801</v>
      </c>
      <c r="J220">
        <f>Table1[[#This Row],[1st Selection]]-Table1[[#This Row],[2nd Selection]]</f>
        <v>0.73387188681681192</v>
      </c>
      <c r="K220" t="s">
        <v>26</v>
      </c>
      <c r="M220" t="s">
        <v>41</v>
      </c>
      <c r="N220" s="9" t="s">
        <v>51</v>
      </c>
    </row>
    <row r="221" spans="1:14" x14ac:dyDescent="0.25">
      <c r="A221" t="s">
        <v>9</v>
      </c>
      <c r="B221" t="s">
        <v>9</v>
      </c>
      <c r="C221" t="s">
        <v>12</v>
      </c>
      <c r="D221">
        <v>0.90593219000000003</v>
      </c>
      <c r="E221">
        <v>0.7</v>
      </c>
      <c r="F221">
        <v>0.35961819579419702</v>
      </c>
      <c r="G221" t="s">
        <v>9</v>
      </c>
      <c r="H221">
        <v>2.4088982849999998</v>
      </c>
      <c r="I221">
        <v>1.4384727831767801</v>
      </c>
      <c r="J221">
        <f>Table1[[#This Row],[1st Selection]]-Table1[[#This Row],[2nd Selection]]</f>
        <v>0.97042550182321974</v>
      </c>
      <c r="K221" t="s">
        <v>26</v>
      </c>
      <c r="M221" t="s">
        <v>40</v>
      </c>
      <c r="N221" s="9" t="s">
        <v>67</v>
      </c>
    </row>
    <row r="222" spans="1:14" x14ac:dyDescent="0.25">
      <c r="A222" t="s">
        <v>9</v>
      </c>
      <c r="B222" t="s">
        <v>9</v>
      </c>
      <c r="C222" t="s">
        <v>9</v>
      </c>
      <c r="D222">
        <v>0.83281355999999995</v>
      </c>
      <c r="E222">
        <v>0.7</v>
      </c>
      <c r="F222">
        <v>0.27146399113292302</v>
      </c>
      <c r="G222" t="s">
        <v>9</v>
      </c>
      <c r="H222">
        <v>10.7171102045316</v>
      </c>
      <c r="I222">
        <v>0.10858559645316899</v>
      </c>
      <c r="J222">
        <f>Table1[[#This Row],[1st Selection]]-Table1[[#This Row],[2nd Selection]]</f>
        <v>10.608524608078431</v>
      </c>
      <c r="K222" t="s">
        <v>27</v>
      </c>
      <c r="M222" t="s">
        <v>40</v>
      </c>
      <c r="N222" s="9" t="s">
        <v>44</v>
      </c>
    </row>
    <row r="223" spans="1:14" x14ac:dyDescent="0.25">
      <c r="A223" t="s">
        <v>9</v>
      </c>
      <c r="B223" t="s">
        <v>9</v>
      </c>
      <c r="C223" t="s">
        <v>12</v>
      </c>
      <c r="D223">
        <v>0.90593486999999995</v>
      </c>
      <c r="E223">
        <v>0.7</v>
      </c>
      <c r="F223">
        <v>6.2273594473202201E-2</v>
      </c>
      <c r="G223" t="s">
        <v>12</v>
      </c>
      <c r="H223">
        <v>5.5210447738362696</v>
      </c>
      <c r="I223">
        <v>3.0387599293359799</v>
      </c>
      <c r="J223">
        <f>Table1[[#This Row],[1st Selection]]-Table1[[#This Row],[2nd Selection]]</f>
        <v>2.4822848445002896</v>
      </c>
      <c r="K223" t="s">
        <v>27</v>
      </c>
      <c r="L223" t="s">
        <v>19</v>
      </c>
      <c r="M223" t="s">
        <v>8</v>
      </c>
      <c r="N223" s="9" t="s">
        <v>52</v>
      </c>
    </row>
    <row r="224" spans="1:14" x14ac:dyDescent="0.25">
      <c r="A224" t="s">
        <v>9</v>
      </c>
      <c r="B224" t="s">
        <v>12</v>
      </c>
      <c r="C224" t="s">
        <v>12</v>
      </c>
      <c r="D224">
        <v>0.89223169999999996</v>
      </c>
      <c r="E224">
        <v>0.7</v>
      </c>
      <c r="F224">
        <v>3.3031768868381703E-2</v>
      </c>
      <c r="G224" t="s">
        <v>12</v>
      </c>
      <c r="H224">
        <v>1.9116763887507899</v>
      </c>
      <c r="I224">
        <v>1.2562101443753899</v>
      </c>
      <c r="J224">
        <f>Table1[[#This Row],[1st Selection]]-Table1[[#This Row],[2nd Selection]]</f>
        <v>0.65546624437540002</v>
      </c>
      <c r="K224" t="s">
        <v>27</v>
      </c>
      <c r="L224" t="s">
        <v>19</v>
      </c>
      <c r="M224" t="s">
        <v>41</v>
      </c>
      <c r="N224" s="9" t="s">
        <v>52</v>
      </c>
    </row>
    <row r="225" spans="1:14" x14ac:dyDescent="0.25">
      <c r="A225" t="s">
        <v>12</v>
      </c>
      <c r="B225" t="s">
        <v>12</v>
      </c>
      <c r="C225" t="s">
        <v>12</v>
      </c>
      <c r="D225">
        <v>0.93053341000000001</v>
      </c>
      <c r="E225">
        <v>0.7</v>
      </c>
      <c r="F225">
        <v>0.26041029468184101</v>
      </c>
      <c r="G225" t="s">
        <v>9</v>
      </c>
      <c r="H225">
        <v>0</v>
      </c>
      <c r="I225">
        <v>0</v>
      </c>
      <c r="J225">
        <f>Table1[[#This Row],[1st Selection]]-Table1[[#This Row],[2nd Selection]]</f>
        <v>0</v>
      </c>
      <c r="K225" t="s">
        <v>27</v>
      </c>
      <c r="M225" t="s">
        <v>8</v>
      </c>
      <c r="N225" s="9" t="s">
        <v>57</v>
      </c>
    </row>
    <row r="226" spans="1:14" x14ac:dyDescent="0.25">
      <c r="A226" t="s">
        <v>12</v>
      </c>
      <c r="B226" t="s">
        <v>12</v>
      </c>
      <c r="C226" t="s">
        <v>12</v>
      </c>
      <c r="D226">
        <v>0.77400422000000002</v>
      </c>
      <c r="E226">
        <v>0.7</v>
      </c>
      <c r="F226">
        <v>0.28487626657063603</v>
      </c>
      <c r="G226" t="s">
        <v>9</v>
      </c>
      <c r="H226">
        <v>0.34062612552354499</v>
      </c>
      <c r="I226">
        <v>0.19350105500000001</v>
      </c>
      <c r="J226">
        <f>Table1[[#This Row],[1st Selection]]-Table1[[#This Row],[2nd Selection]]</f>
        <v>0.14712507052354498</v>
      </c>
      <c r="K226" t="s">
        <v>27</v>
      </c>
      <c r="L226" t="s">
        <v>19</v>
      </c>
      <c r="M226" t="s">
        <v>8</v>
      </c>
      <c r="N226" s="9" t="s">
        <v>52</v>
      </c>
    </row>
    <row r="227" spans="1:14" x14ac:dyDescent="0.25">
      <c r="A227" t="s">
        <v>12</v>
      </c>
      <c r="B227" t="s">
        <v>12</v>
      </c>
      <c r="C227" t="s">
        <v>12</v>
      </c>
      <c r="D227">
        <v>0.86005299999999996</v>
      </c>
      <c r="E227">
        <v>0.7</v>
      </c>
      <c r="F227">
        <v>3.0114866037080901E-2</v>
      </c>
      <c r="G227" t="s">
        <v>12</v>
      </c>
      <c r="H227">
        <v>9.0706911961808707</v>
      </c>
      <c r="I227">
        <v>4.7237232245173999</v>
      </c>
      <c r="J227">
        <f>Table1[[#This Row],[1st Selection]]-Table1[[#This Row],[2nd Selection]]</f>
        <v>4.3469679716634708</v>
      </c>
      <c r="K227" t="s">
        <v>27</v>
      </c>
      <c r="L227" t="s">
        <v>19</v>
      </c>
      <c r="M227" t="s">
        <v>8</v>
      </c>
      <c r="N227" s="9" t="s">
        <v>52</v>
      </c>
    </row>
    <row r="228" spans="1:14" x14ac:dyDescent="0.25">
      <c r="A228" t="s">
        <v>9</v>
      </c>
      <c r="B228" t="s">
        <v>9</v>
      </c>
      <c r="C228" t="s">
        <v>9</v>
      </c>
      <c r="D228">
        <v>0.89710407999999997</v>
      </c>
      <c r="E228">
        <v>0.7</v>
      </c>
      <c r="F228">
        <v>0.112611882072087</v>
      </c>
      <c r="G228" t="s">
        <v>9</v>
      </c>
      <c r="H228">
        <v>2.54964171905783</v>
      </c>
      <c r="I228">
        <v>0.64114348577703295</v>
      </c>
      <c r="J228">
        <f>Table1[[#This Row],[1st Selection]]-Table1[[#This Row],[2nd Selection]]</f>
        <v>1.9084982332807972</v>
      </c>
      <c r="K228" t="s">
        <v>28</v>
      </c>
      <c r="M228" t="s">
        <v>41</v>
      </c>
      <c r="N228" s="9" t="s">
        <v>46</v>
      </c>
    </row>
    <row r="229" spans="1:14" x14ac:dyDescent="0.25">
      <c r="A229" t="s">
        <v>9</v>
      </c>
      <c r="B229" t="s">
        <v>9</v>
      </c>
      <c r="C229" t="s">
        <v>9</v>
      </c>
      <c r="D229">
        <v>0.69153385999999994</v>
      </c>
      <c r="E229">
        <v>0.7</v>
      </c>
      <c r="F229">
        <v>0.122154331149913</v>
      </c>
      <c r="G229" t="s">
        <v>9</v>
      </c>
      <c r="H229">
        <v>2.5136323083096599</v>
      </c>
      <c r="I229">
        <v>0.62398684661100701</v>
      </c>
      <c r="J229">
        <f>Table1[[#This Row],[1st Selection]]-Table1[[#This Row],[2nd Selection]]</f>
        <v>1.8896454616986529</v>
      </c>
      <c r="K229" t="s">
        <v>28</v>
      </c>
      <c r="M229" t="s">
        <v>41</v>
      </c>
      <c r="N229" s="9" t="s">
        <v>47</v>
      </c>
    </row>
    <row r="230" spans="1:14" x14ac:dyDescent="0.25">
      <c r="A230" t="s">
        <v>9</v>
      </c>
      <c r="B230" t="s">
        <v>12</v>
      </c>
      <c r="C230" t="s">
        <v>12</v>
      </c>
      <c r="D230">
        <v>0.75147587000000005</v>
      </c>
      <c r="E230">
        <v>0.7</v>
      </c>
      <c r="F230">
        <v>0.166658112581347</v>
      </c>
      <c r="G230" t="s">
        <v>9</v>
      </c>
      <c r="H230">
        <v>2.5011262075038099</v>
      </c>
      <c r="I230">
        <v>1.08358969965089</v>
      </c>
      <c r="J230">
        <f>Table1[[#This Row],[1st Selection]]-Table1[[#This Row],[2nd Selection]]</f>
        <v>1.4175365078529198</v>
      </c>
      <c r="K230" t="s">
        <v>28</v>
      </c>
      <c r="M230" t="s">
        <v>41</v>
      </c>
      <c r="N230" s="9" t="s">
        <v>48</v>
      </c>
    </row>
    <row r="231" spans="1:14" x14ac:dyDescent="0.25">
      <c r="A231" t="s">
        <v>12</v>
      </c>
      <c r="B231" t="s">
        <v>12</v>
      </c>
      <c r="C231" t="s">
        <v>12</v>
      </c>
      <c r="D231">
        <v>0.81028937999999995</v>
      </c>
      <c r="E231">
        <v>0.7</v>
      </c>
      <c r="F231">
        <v>5.36112074103385E-2</v>
      </c>
      <c r="G231" t="s">
        <v>12</v>
      </c>
      <c r="H231">
        <v>2.1339662592226301</v>
      </c>
      <c r="I231">
        <v>0.31541561478716201</v>
      </c>
      <c r="J231">
        <f>Table1[[#This Row],[1st Selection]]-Table1[[#This Row],[2nd Selection]]</f>
        <v>1.818550644435468</v>
      </c>
      <c r="K231" t="s">
        <v>28</v>
      </c>
      <c r="L231" t="s">
        <v>19</v>
      </c>
      <c r="M231" t="s">
        <v>8</v>
      </c>
      <c r="N231" s="9" t="s">
        <v>49</v>
      </c>
    </row>
    <row r="232" spans="1:14" x14ac:dyDescent="0.25">
      <c r="A232" t="s">
        <v>9</v>
      </c>
      <c r="B232" t="s">
        <v>12</v>
      </c>
      <c r="C232" t="s">
        <v>12</v>
      </c>
      <c r="D232">
        <v>0.86535680000000004</v>
      </c>
      <c r="E232">
        <v>0.7</v>
      </c>
      <c r="F232">
        <v>0.101952703427276</v>
      </c>
      <c r="G232" t="s">
        <v>9</v>
      </c>
      <c r="H232">
        <v>4.79317298623147</v>
      </c>
      <c r="I232">
        <v>1.3520811604722001</v>
      </c>
      <c r="J232">
        <f>Table1[[#This Row],[1st Selection]]-Table1[[#This Row],[2nd Selection]]</f>
        <v>3.44109182575927</v>
      </c>
      <c r="K232" t="s">
        <v>28</v>
      </c>
      <c r="M232" t="s">
        <v>41</v>
      </c>
      <c r="N232" s="9" t="s">
        <v>49</v>
      </c>
    </row>
    <row r="233" spans="1:14" x14ac:dyDescent="0.25">
      <c r="A233" t="s">
        <v>12</v>
      </c>
      <c r="B233" t="s">
        <v>12</v>
      </c>
      <c r="C233" t="s">
        <v>12</v>
      </c>
      <c r="D233">
        <v>0.81876742999999996</v>
      </c>
      <c r="E233">
        <v>0.7</v>
      </c>
      <c r="F233">
        <v>4.0743789339913003E-2</v>
      </c>
      <c r="G233" t="s">
        <v>12</v>
      </c>
      <c r="H233">
        <v>1.5530586880261501</v>
      </c>
      <c r="I233">
        <v>0.36508150077384</v>
      </c>
      <c r="J233">
        <f>Table1[[#This Row],[1st Selection]]-Table1[[#This Row],[2nd Selection]]</f>
        <v>1.1879771872523102</v>
      </c>
      <c r="K233" t="s">
        <v>28</v>
      </c>
      <c r="L233" t="s">
        <v>19</v>
      </c>
      <c r="M233" t="s">
        <v>8</v>
      </c>
      <c r="N233" s="9" t="s">
        <v>49</v>
      </c>
    </row>
    <row r="234" spans="1:14" x14ac:dyDescent="0.25">
      <c r="A234" t="s">
        <v>9</v>
      </c>
      <c r="B234" t="s">
        <v>9</v>
      </c>
      <c r="C234" t="s">
        <v>12</v>
      </c>
      <c r="D234">
        <v>0.70476991</v>
      </c>
      <c r="E234">
        <v>0.7</v>
      </c>
      <c r="F234">
        <v>0.17514625279614199</v>
      </c>
      <c r="G234" t="s">
        <v>12</v>
      </c>
      <c r="H234">
        <v>0</v>
      </c>
      <c r="I234">
        <v>0</v>
      </c>
      <c r="J234">
        <f>Table1[[#This Row],[1st Selection]]-Table1[[#This Row],[2nd Selection]]</f>
        <v>0</v>
      </c>
      <c r="K234" t="s">
        <v>28</v>
      </c>
      <c r="L234" t="s">
        <v>17</v>
      </c>
      <c r="M234" t="s">
        <v>41</v>
      </c>
      <c r="N234" s="9" t="s">
        <v>49</v>
      </c>
    </row>
    <row r="235" spans="1:14" x14ac:dyDescent="0.25">
      <c r="A235" t="s">
        <v>12</v>
      </c>
      <c r="B235" t="s">
        <v>12</v>
      </c>
      <c r="C235" t="s">
        <v>12</v>
      </c>
      <c r="D235">
        <v>0.84169704000000001</v>
      </c>
      <c r="E235">
        <v>0.7</v>
      </c>
      <c r="F235">
        <v>4.7620095472759902E-2</v>
      </c>
      <c r="G235" t="s">
        <v>12</v>
      </c>
      <c r="H235">
        <v>5.42060021672693</v>
      </c>
      <c r="I235">
        <v>4.0952211731830603</v>
      </c>
      <c r="J235">
        <f>Table1[[#This Row],[1st Selection]]-Table1[[#This Row],[2nd Selection]]</f>
        <v>1.3253790435438697</v>
      </c>
      <c r="K235" t="s">
        <v>28</v>
      </c>
      <c r="L235" t="s">
        <v>19</v>
      </c>
      <c r="M235" t="s">
        <v>41</v>
      </c>
      <c r="N235" s="9" t="s">
        <v>52</v>
      </c>
    </row>
    <row r="236" spans="1:14" x14ac:dyDescent="0.25">
      <c r="A236" t="s">
        <v>9</v>
      </c>
      <c r="B236" t="s">
        <v>12</v>
      </c>
      <c r="C236" t="s">
        <v>12</v>
      </c>
      <c r="D236">
        <v>0.80623816999999998</v>
      </c>
      <c r="E236">
        <v>0.7</v>
      </c>
      <c r="F236">
        <v>2.8841376397483999E-2</v>
      </c>
      <c r="G236" t="s">
        <v>9</v>
      </c>
      <c r="H236">
        <v>3.9917566407545899</v>
      </c>
      <c r="I236">
        <v>1.0040775291938799</v>
      </c>
      <c r="J236">
        <f>Table1[[#This Row],[1st Selection]]-Table1[[#This Row],[2nd Selection]]</f>
        <v>2.98767911156071</v>
      </c>
      <c r="K236" t="s">
        <v>28</v>
      </c>
      <c r="M236" t="s">
        <v>41</v>
      </c>
      <c r="N236" s="9" t="s">
        <v>65</v>
      </c>
    </row>
    <row r="237" spans="1:14" x14ac:dyDescent="0.25">
      <c r="A237" t="s">
        <v>9</v>
      </c>
      <c r="B237" t="s">
        <v>12</v>
      </c>
      <c r="C237" t="s">
        <v>12</v>
      </c>
      <c r="D237">
        <v>0.79468852000000001</v>
      </c>
      <c r="E237">
        <v>0.7</v>
      </c>
      <c r="F237">
        <v>0.21192142291350799</v>
      </c>
      <c r="G237" t="s">
        <v>9</v>
      </c>
      <c r="H237">
        <v>1.8800805835907599</v>
      </c>
      <c r="I237">
        <v>7.5993451909458998E-2</v>
      </c>
      <c r="J237">
        <f>Table1[[#This Row],[1st Selection]]-Table1[[#This Row],[2nd Selection]]</f>
        <v>1.804087131681301</v>
      </c>
      <c r="K237" t="s">
        <v>28</v>
      </c>
      <c r="M237" t="s">
        <v>41</v>
      </c>
      <c r="N237" s="9" t="s">
        <v>55</v>
      </c>
    </row>
    <row r="238" spans="1:14" x14ac:dyDescent="0.25">
      <c r="A238" t="s">
        <v>9</v>
      </c>
      <c r="B238" t="s">
        <v>12</v>
      </c>
      <c r="C238" t="s">
        <v>12</v>
      </c>
      <c r="D238">
        <v>0.72575992</v>
      </c>
      <c r="E238">
        <v>0.7</v>
      </c>
      <c r="F238">
        <v>0.19317475475652701</v>
      </c>
      <c r="G238" t="s">
        <v>9</v>
      </c>
      <c r="H238">
        <v>1.09241097114594</v>
      </c>
      <c r="I238">
        <v>0.88875737674253097</v>
      </c>
      <c r="J238">
        <f>Table1[[#This Row],[1st Selection]]-Table1[[#This Row],[2nd Selection]]</f>
        <v>0.20365359440340902</v>
      </c>
      <c r="K238" t="s">
        <v>28</v>
      </c>
      <c r="M238" t="s">
        <v>41</v>
      </c>
      <c r="N238" s="9" t="s">
        <v>51</v>
      </c>
    </row>
    <row r="240" spans="1:14" x14ac:dyDescent="0.25">
      <c r="A240">
        <f>COUNTIF(Table1[Google],"t")</f>
        <v>181</v>
      </c>
      <c r="B240">
        <f>COUNTIF(Table1[Wit],"t")</f>
        <v>156</v>
      </c>
      <c r="C240">
        <f>COUNTIF(Table1[Sphinx],"t")</f>
        <v>93</v>
      </c>
      <c r="D240">
        <f>AVERAGEIF(Table1[Google],"t",Table1[Google Conf])</f>
        <v>0.89902022182320362</v>
      </c>
      <c r="E240">
        <f>AVERAGEIF(Table1[Wit],"t",Table1[Wit Conf])</f>
        <v>0.70000000000000184</v>
      </c>
      <c r="F240">
        <f>AVERAGEIF(Table1[Sphinx],"t",Table1[Sphinx Conf])</f>
        <v>0.35658760150172458</v>
      </c>
      <c r="G240">
        <f>COUNTIF(Table1[Selection],"t")</f>
        <v>153</v>
      </c>
      <c r="H240">
        <f>AVERAGEIF(Table1[Selection],"t",Table1[1st Selection])</f>
        <v>6.6308132626230609</v>
      </c>
      <c r="I240">
        <f>AVERAGEIF(Table1[Selection],"t",Table1[2nd Selection])</f>
        <v>0.86026124279397065</v>
      </c>
      <c r="J240">
        <f>AVERAGEIF(Table1[Selection],"t",Table1[Selection Diff])</f>
        <v>5.7705520198290898</v>
      </c>
      <c r="K240" s="7" t="s">
        <v>30</v>
      </c>
      <c r="L240" s="8">
        <f>COUNTIF(Table1[Error],"")</f>
        <v>148</v>
      </c>
    </row>
    <row r="241" spans="1:12" customFormat="1" x14ac:dyDescent="0.25">
      <c r="A241">
        <f>COUNTIF(Table1[Google],"f")</f>
        <v>47</v>
      </c>
      <c r="B241">
        <f>COUNTIF(Table1[Wit],"f")</f>
        <v>76</v>
      </c>
      <c r="C241">
        <f>COUNTIF(Table1[Sphinx],"f")</f>
        <v>143</v>
      </c>
      <c r="D241">
        <f>AVERAGEIF(Table1[Google],"f",Table1[Google Conf])</f>
        <v>0.76394608680851062</v>
      </c>
      <c r="E241">
        <f>AVERAGEIF(Table1[Wit],"f",Table1[Wit Conf])</f>
        <v>0.70000000000000084</v>
      </c>
      <c r="F241">
        <f>AVERAGEIF(Table1[Sphinx],"f",Table1[Sphinx Conf])</f>
        <v>0.20438362862131992</v>
      </c>
      <c r="G241">
        <f>COUNTIF(Table1[Selection],"f")</f>
        <v>83</v>
      </c>
      <c r="H241">
        <f>AVERAGEIF(Table1[Selection],"f",Table1[1st Selection])</f>
        <v>1.8654799047251909</v>
      </c>
      <c r="I241">
        <f>AVERAGEIF(Table1[Selection],"f",Table1[2nd Selection])</f>
        <v>0.83996781178267454</v>
      </c>
      <c r="J241">
        <f>AVERAGEIF(Table1[Selection],"f",Table1[Selection Diff])</f>
        <v>1.0255120929425168</v>
      </c>
      <c r="K241" s="7" t="s">
        <v>19</v>
      </c>
      <c r="L241" s="8">
        <f>COUNTIF(Table1[Error],"Failed User Error")</f>
        <v>51</v>
      </c>
    </row>
    <row r="242" spans="1:12" customFormat="1" x14ac:dyDescent="0.25">
      <c r="A242">
        <f>COUNTIF(Table1[Google],"e")</f>
        <v>8</v>
      </c>
      <c r="B242">
        <f>COUNTIF(Table1[Wit],"e")</f>
        <v>4</v>
      </c>
      <c r="C242">
        <f>COUNTIF(Table1[Sphinx],"e")</f>
        <v>0</v>
      </c>
      <c r="D242">
        <f>IFERROR(AVERAGEIF(Table1[Google],"e",Table1[Google Conf]),0)</f>
        <v>0</v>
      </c>
      <c r="E242">
        <f>IFERROR(AVERAGEIF(Table1[Wit],"e",Table1[Wit Conf]),0)</f>
        <v>0</v>
      </c>
      <c r="F242">
        <f>IFERROR(AVERAGEIF(Table1[Sphinx],"e",Table1[Sphinx Conf]),0)</f>
        <v>0</v>
      </c>
      <c r="G242">
        <f>100*G240/(G240+G241)</f>
        <v>64.830508474576277</v>
      </c>
      <c r="K242" s="7" t="s">
        <v>31</v>
      </c>
      <c r="L242" s="8">
        <f>COUNTIF(Table1[Error],"Incorrect Selection")</f>
        <v>17</v>
      </c>
    </row>
    <row r="243" spans="1:12" customFormat="1" x14ac:dyDescent="0.25">
      <c r="K243" s="7" t="s">
        <v>17</v>
      </c>
      <c r="L243" s="8">
        <f>COUNTIF(Table1[Error],"Creator Error")</f>
        <v>15</v>
      </c>
    </row>
    <row r="244" spans="1:12" customFormat="1" x14ac:dyDescent="0.25">
      <c r="A244">
        <f>COUNTIFS(Table1[[#All],[Google]],"f",Table1[[#All],[Wit]],"f",Table1[[#All],[Sphinx]],"f")</f>
        <v>35</v>
      </c>
      <c r="G244">
        <f>COUNTIFS(Table1[[#All],[Google]],"f",Table1[[#All],[Wit]],"f",Table1[[#All],[Sphinx]],"f",Table1[[#All],[Selection]],"t")</f>
        <v>11</v>
      </c>
      <c r="K244" s="7" t="s">
        <v>20</v>
      </c>
      <c r="L244" s="8">
        <f>COUNTIF(Table1[Error],"Partial Match")</f>
        <v>5</v>
      </c>
    </row>
    <row r="245" spans="1:12" customFormat="1" x14ac:dyDescent="0.25">
      <c r="G245">
        <f>100*(G240-G244)/(G240+G241-A244)</f>
        <v>70.646766169154233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68" workbookViewId="0">
      <selection activeCell="N182" sqref="N2:N182"/>
    </sheetView>
  </sheetViews>
  <sheetFormatPr defaultRowHeight="15" x14ac:dyDescent="0.25"/>
  <cols>
    <col min="1" max="1" width="9.7109375" bestFit="1" customWidth="1"/>
    <col min="2" max="2" width="6.5703125" bestFit="1" customWidth="1"/>
    <col min="3" max="3" width="9.28515625" bestFit="1" customWidth="1"/>
    <col min="4" max="4" width="14.28515625" bestFit="1" customWidth="1"/>
    <col min="5" max="5" width="11.140625" bestFit="1" customWidth="1"/>
    <col min="6" max="6" width="13.85546875" bestFit="1" customWidth="1"/>
    <col min="7" max="7" width="12" bestFit="1" customWidth="1"/>
    <col min="8" max="8" width="14.5703125" bestFit="1" customWidth="1"/>
    <col min="9" max="10" width="15.42578125" bestFit="1" customWidth="1"/>
    <col min="11" max="11" width="18.42578125" bestFit="1" customWidth="1"/>
    <col min="12" max="12" width="17.7109375" bestFit="1" customWidth="1"/>
    <col min="13" max="13" width="12.7109375" bestFit="1" customWidth="1"/>
    <col min="14" max="14" width="10.7109375" style="9" bestFit="1" customWidth="1"/>
  </cols>
  <sheetData>
    <row r="1" spans="1:14" x14ac:dyDescent="0.25">
      <c r="A1" s="11" t="s">
        <v>3</v>
      </c>
      <c r="B1" s="11"/>
      <c r="C1" s="11"/>
      <c r="D1" s="12" t="s">
        <v>4</v>
      </c>
      <c r="E1" s="12"/>
      <c r="F1" s="12"/>
      <c r="G1" s="5" t="s">
        <v>21</v>
      </c>
      <c r="H1" s="6" t="s">
        <v>10</v>
      </c>
      <c r="I1" s="3" t="s">
        <v>11</v>
      </c>
      <c r="J1" s="3" t="s">
        <v>35</v>
      </c>
      <c r="K1" t="s">
        <v>36</v>
      </c>
      <c r="L1" t="s">
        <v>37</v>
      </c>
      <c r="M1" t="s">
        <v>39</v>
      </c>
      <c r="N1" s="9" t="s">
        <v>43</v>
      </c>
    </row>
    <row r="2" spans="1:14" x14ac:dyDescent="0.25">
      <c r="A2" s="4" t="s">
        <v>0</v>
      </c>
      <c r="B2" s="4" t="s">
        <v>1</v>
      </c>
      <c r="C2" s="4" t="s">
        <v>2</v>
      </c>
      <c r="D2" s="4" t="s">
        <v>32</v>
      </c>
      <c r="E2" s="4" t="s">
        <v>33</v>
      </c>
      <c r="F2" s="4" t="s">
        <v>34</v>
      </c>
      <c r="G2" s="4" t="s">
        <v>5</v>
      </c>
      <c r="H2" s="4" t="s">
        <v>6</v>
      </c>
      <c r="I2" s="4" t="s">
        <v>7</v>
      </c>
      <c r="J2" s="4" t="s">
        <v>29</v>
      </c>
      <c r="K2" s="4" t="s">
        <v>13</v>
      </c>
      <c r="L2" s="4" t="s">
        <v>38</v>
      </c>
      <c r="M2" s="4" t="s">
        <v>39</v>
      </c>
      <c r="N2" s="10" t="s">
        <v>43</v>
      </c>
    </row>
    <row r="3" spans="1:14" x14ac:dyDescent="0.25">
      <c r="A3" t="s">
        <v>9</v>
      </c>
      <c r="B3" t="s">
        <v>9</v>
      </c>
      <c r="C3" t="s">
        <v>12</v>
      </c>
      <c r="D3">
        <v>0.87567121000000003</v>
      </c>
      <c r="E3">
        <v>0.7</v>
      </c>
      <c r="F3">
        <v>0.17115675428143101</v>
      </c>
      <c r="G3" t="s">
        <v>9</v>
      </c>
      <c r="H3">
        <v>4.43990996063396</v>
      </c>
      <c r="I3">
        <v>3.5935688317972199</v>
      </c>
      <c r="J3">
        <f>Table14[[#This Row],[1st Selection]]-Table14[[#This Row],[2nd Selection]]</f>
        <v>0.84634112883674018</v>
      </c>
      <c r="K3" t="s">
        <v>16</v>
      </c>
      <c r="M3" t="s">
        <v>41</v>
      </c>
      <c r="N3" s="9" t="s">
        <v>55</v>
      </c>
    </row>
    <row r="4" spans="1:14" x14ac:dyDescent="0.25">
      <c r="A4" t="s">
        <v>8</v>
      </c>
      <c r="B4" t="s">
        <v>12</v>
      </c>
      <c r="C4" t="s">
        <v>12</v>
      </c>
      <c r="D4">
        <v>0</v>
      </c>
      <c r="E4">
        <v>0.7</v>
      </c>
      <c r="F4">
        <v>3.5389943546803297E-2</v>
      </c>
      <c r="G4" t="s">
        <v>12</v>
      </c>
      <c r="H4">
        <v>2.1285283051067299</v>
      </c>
      <c r="I4">
        <v>1.7566782110180701</v>
      </c>
      <c r="J4">
        <f>Table14[[#This Row],[1st Selection]]-Table14[[#This Row],[2nd Selection]]</f>
        <v>0.37185009408865977</v>
      </c>
      <c r="K4" t="s">
        <v>16</v>
      </c>
      <c r="L4" t="s">
        <v>19</v>
      </c>
      <c r="M4" t="s">
        <v>41</v>
      </c>
      <c r="N4" s="9" t="s">
        <v>68</v>
      </c>
    </row>
    <row r="5" spans="1:14" x14ac:dyDescent="0.25">
      <c r="A5" t="s">
        <v>9</v>
      </c>
      <c r="B5" t="s">
        <v>9</v>
      </c>
      <c r="C5" t="s">
        <v>9</v>
      </c>
      <c r="D5">
        <v>0.92555398</v>
      </c>
      <c r="E5">
        <v>0.7</v>
      </c>
      <c r="F5">
        <v>0.40491581405510102</v>
      </c>
      <c r="G5" t="s">
        <v>9</v>
      </c>
      <c r="H5">
        <v>8.4602908085629203</v>
      </c>
      <c r="I5">
        <v>0.84602908085629203</v>
      </c>
      <c r="J5">
        <f>Table14[[#This Row],[1st Selection]]-Table14[[#This Row],[2nd Selection]]</f>
        <v>7.6142617277066282</v>
      </c>
      <c r="K5" t="s">
        <v>16</v>
      </c>
      <c r="M5" t="s">
        <v>40</v>
      </c>
      <c r="N5" s="9" t="s">
        <v>44</v>
      </c>
    </row>
    <row r="6" spans="1:14" x14ac:dyDescent="0.25">
      <c r="A6" t="s">
        <v>8</v>
      </c>
      <c r="B6" t="s">
        <v>12</v>
      </c>
      <c r="C6" t="s">
        <v>9</v>
      </c>
      <c r="D6">
        <v>0</v>
      </c>
      <c r="E6">
        <v>0.7</v>
      </c>
      <c r="F6">
        <v>0.16287238912433299</v>
      </c>
      <c r="G6" t="s">
        <v>12</v>
      </c>
      <c r="H6">
        <v>0.164247509045789</v>
      </c>
      <c r="I6">
        <v>0.116666666666666</v>
      </c>
      <c r="J6">
        <f>Table14[[#This Row],[1st Selection]]-Table14[[#This Row],[2nd Selection]]</f>
        <v>4.7580842379122995E-2</v>
      </c>
      <c r="K6" t="s">
        <v>16</v>
      </c>
      <c r="L6" t="s">
        <v>19</v>
      </c>
      <c r="M6" t="s">
        <v>41</v>
      </c>
      <c r="N6" s="9" t="s">
        <v>51</v>
      </c>
    </row>
    <row r="7" spans="1:14" x14ac:dyDescent="0.25">
      <c r="A7" t="s">
        <v>9</v>
      </c>
      <c r="B7" t="s">
        <v>9</v>
      </c>
      <c r="C7" t="s">
        <v>9</v>
      </c>
      <c r="D7">
        <v>0.96848321000000004</v>
      </c>
      <c r="E7">
        <v>0.7</v>
      </c>
      <c r="F7">
        <v>0.50691553378024901</v>
      </c>
      <c r="G7" t="s">
        <v>9</v>
      </c>
      <c r="H7">
        <v>8.7015949751209902</v>
      </c>
      <c r="I7">
        <v>0</v>
      </c>
      <c r="J7">
        <f>Table14[[#This Row],[1st Selection]]-Table14[[#This Row],[2nd Selection]]</f>
        <v>8.7015949751209902</v>
      </c>
      <c r="K7" t="s">
        <v>16</v>
      </c>
      <c r="M7" t="s">
        <v>40</v>
      </c>
      <c r="N7" s="9" t="s">
        <v>44</v>
      </c>
    </row>
    <row r="8" spans="1:14" x14ac:dyDescent="0.25">
      <c r="A8" t="s">
        <v>9</v>
      </c>
      <c r="B8" t="s">
        <v>9</v>
      </c>
      <c r="C8" t="s">
        <v>12</v>
      </c>
      <c r="D8">
        <v>0.91898679999999999</v>
      </c>
      <c r="E8">
        <v>0.7</v>
      </c>
      <c r="F8">
        <v>0.22091541446146401</v>
      </c>
      <c r="G8" t="s">
        <v>12</v>
      </c>
      <c r="H8">
        <v>0.30895780709501403</v>
      </c>
      <c r="I8">
        <v>0.241863505247051</v>
      </c>
      <c r="J8">
        <f>Table14[[#This Row],[1st Selection]]-Table14[[#This Row],[2nd Selection]]</f>
        <v>6.7094301847963028E-2</v>
      </c>
      <c r="K8" t="s">
        <v>16</v>
      </c>
      <c r="L8" t="s">
        <v>19</v>
      </c>
      <c r="M8" t="s">
        <v>41</v>
      </c>
      <c r="N8" s="9" t="s">
        <v>51</v>
      </c>
    </row>
    <row r="9" spans="1:14" x14ac:dyDescent="0.25">
      <c r="A9" t="s">
        <v>9</v>
      </c>
      <c r="B9" t="s">
        <v>9</v>
      </c>
      <c r="C9" t="s">
        <v>9</v>
      </c>
      <c r="D9">
        <v>0.97110074999999996</v>
      </c>
      <c r="E9">
        <v>0.7</v>
      </c>
      <c r="F9">
        <v>0.56742030079647399</v>
      </c>
      <c r="G9" t="s">
        <v>9</v>
      </c>
      <c r="H9">
        <v>8.9540842031858894</v>
      </c>
      <c r="I9">
        <v>0</v>
      </c>
      <c r="J9">
        <f>Table14[[#This Row],[1st Selection]]-Table14[[#This Row],[2nd Selection]]</f>
        <v>8.9540842031858894</v>
      </c>
      <c r="K9" t="s">
        <v>16</v>
      </c>
      <c r="M9" t="s">
        <v>40</v>
      </c>
      <c r="N9" s="9" t="s">
        <v>44</v>
      </c>
    </row>
    <row r="10" spans="1:14" x14ac:dyDescent="0.25">
      <c r="A10" t="s">
        <v>9</v>
      </c>
      <c r="B10" t="s">
        <v>12</v>
      </c>
      <c r="C10" t="s">
        <v>12</v>
      </c>
      <c r="D10">
        <v>0.81625956</v>
      </c>
      <c r="E10">
        <v>0.7</v>
      </c>
      <c r="F10">
        <v>0.21942893378368</v>
      </c>
      <c r="G10" t="s">
        <v>9</v>
      </c>
      <c r="H10">
        <v>1.2584001549999999</v>
      </c>
      <c r="I10">
        <v>0.95230281999999999</v>
      </c>
      <c r="J10">
        <f>Table14[[#This Row],[1st Selection]]-Table14[[#This Row],[2nd Selection]]</f>
        <v>0.30609733499999991</v>
      </c>
      <c r="K10" t="s">
        <v>16</v>
      </c>
      <c r="M10" t="s">
        <v>41</v>
      </c>
      <c r="N10" s="9" t="s">
        <v>46</v>
      </c>
    </row>
    <row r="11" spans="1:14" x14ac:dyDescent="0.25">
      <c r="A11" t="s">
        <v>9</v>
      </c>
      <c r="B11" t="s">
        <v>9</v>
      </c>
      <c r="C11" t="s">
        <v>12</v>
      </c>
      <c r="D11">
        <v>0.65588933000000005</v>
      </c>
      <c r="E11">
        <v>0.7</v>
      </c>
      <c r="F11">
        <v>0.14730576884535501</v>
      </c>
      <c r="G11" t="s">
        <v>12</v>
      </c>
      <c r="H11">
        <v>3.6961459955703999</v>
      </c>
      <c r="I11">
        <v>6.6932924903779598E-2</v>
      </c>
      <c r="J11">
        <f>Table14[[#This Row],[1st Selection]]-Table14[[#This Row],[2nd Selection]]</f>
        <v>3.6292130706666201</v>
      </c>
      <c r="K11" t="s">
        <v>16</v>
      </c>
      <c r="L11" t="s">
        <v>19</v>
      </c>
      <c r="M11" t="s">
        <v>40</v>
      </c>
      <c r="N11" s="9" t="s">
        <v>52</v>
      </c>
    </row>
    <row r="12" spans="1:14" x14ac:dyDescent="0.25">
      <c r="A12" t="s">
        <v>12</v>
      </c>
      <c r="B12" t="s">
        <v>9</v>
      </c>
      <c r="C12" t="s">
        <v>12</v>
      </c>
      <c r="D12">
        <v>0.80791104000000002</v>
      </c>
      <c r="E12">
        <v>0.7</v>
      </c>
      <c r="F12">
        <v>0.23652289818429301</v>
      </c>
      <c r="G12" t="s">
        <v>9</v>
      </c>
      <c r="H12">
        <v>0.28823529411764698</v>
      </c>
      <c r="I12">
        <v>0.14842655894199899</v>
      </c>
      <c r="J12">
        <f>Table14[[#This Row],[1st Selection]]-Table14[[#This Row],[2nd Selection]]</f>
        <v>0.13980873517564799</v>
      </c>
      <c r="K12" t="s">
        <v>16</v>
      </c>
      <c r="M12" t="s">
        <v>41</v>
      </c>
      <c r="N12" s="9" t="s">
        <v>47</v>
      </c>
    </row>
    <row r="13" spans="1:14" x14ac:dyDescent="0.25">
      <c r="A13" t="s">
        <v>12</v>
      </c>
      <c r="B13" t="s">
        <v>9</v>
      </c>
      <c r="C13" t="s">
        <v>12</v>
      </c>
      <c r="D13">
        <v>0.87155192999999997</v>
      </c>
      <c r="E13">
        <v>0.7</v>
      </c>
      <c r="F13">
        <v>0.34057365982690901</v>
      </c>
      <c r="G13" t="s">
        <v>12</v>
      </c>
      <c r="H13">
        <v>0.17028682991345401</v>
      </c>
      <c r="I13">
        <v>0</v>
      </c>
      <c r="J13">
        <f>Table14[[#This Row],[1st Selection]]-Table14[[#This Row],[2nd Selection]]</f>
        <v>0.17028682991345401</v>
      </c>
      <c r="K13" t="s">
        <v>16</v>
      </c>
      <c r="L13" t="s">
        <v>19</v>
      </c>
      <c r="M13" t="s">
        <v>40</v>
      </c>
      <c r="N13" s="9" t="s">
        <v>52</v>
      </c>
    </row>
    <row r="14" spans="1:14" x14ac:dyDescent="0.25">
      <c r="A14" t="s">
        <v>12</v>
      </c>
      <c r="B14" t="s">
        <v>9</v>
      </c>
      <c r="C14" t="s">
        <v>12</v>
      </c>
      <c r="D14">
        <v>0.83701800999999998</v>
      </c>
      <c r="E14">
        <v>0.7</v>
      </c>
      <c r="F14">
        <v>0.268447519947763</v>
      </c>
      <c r="G14" t="s">
        <v>9</v>
      </c>
      <c r="H14">
        <v>0.60021525845350199</v>
      </c>
      <c r="I14">
        <v>0.35</v>
      </c>
      <c r="J14">
        <f>Table14[[#This Row],[1st Selection]]-Table14[[#This Row],[2nd Selection]]</f>
        <v>0.25021525845350201</v>
      </c>
      <c r="K14" t="s">
        <v>16</v>
      </c>
      <c r="M14" t="s">
        <v>41</v>
      </c>
      <c r="N14" s="9" t="s">
        <v>60</v>
      </c>
    </row>
    <row r="15" spans="1:14" x14ac:dyDescent="0.25">
      <c r="A15" t="s">
        <v>9</v>
      </c>
      <c r="B15" t="s">
        <v>12</v>
      </c>
      <c r="C15" t="s">
        <v>12</v>
      </c>
      <c r="D15">
        <v>0.83287239000000002</v>
      </c>
      <c r="E15">
        <v>0.7</v>
      </c>
      <c r="F15">
        <v>0.12929564553872899</v>
      </c>
      <c r="G15" t="s">
        <v>12</v>
      </c>
      <c r="H15">
        <v>3.2363208116161801</v>
      </c>
      <c r="I15">
        <v>1.42093414285915</v>
      </c>
      <c r="J15">
        <f>Table14[[#This Row],[1st Selection]]-Table14[[#This Row],[2nd Selection]]</f>
        <v>1.8153866687570301</v>
      </c>
      <c r="K15" t="s">
        <v>16</v>
      </c>
      <c r="L15" t="s">
        <v>19</v>
      </c>
      <c r="M15" t="s">
        <v>42</v>
      </c>
      <c r="N15" s="9" t="s">
        <v>52</v>
      </c>
    </row>
    <row r="16" spans="1:14" x14ac:dyDescent="0.25">
      <c r="A16" t="s">
        <v>9</v>
      </c>
      <c r="B16" t="s">
        <v>12</v>
      </c>
      <c r="C16" t="s">
        <v>12</v>
      </c>
      <c r="D16">
        <v>0.73075420000000002</v>
      </c>
      <c r="E16">
        <v>0.7</v>
      </c>
      <c r="F16">
        <v>0.207471786923523</v>
      </c>
      <c r="G16" t="s">
        <v>12</v>
      </c>
      <c r="H16">
        <v>2.3808408508975401</v>
      </c>
      <c r="I16">
        <v>1.01473231666666</v>
      </c>
      <c r="J16">
        <f>Table14[[#This Row],[1st Selection]]-Table14[[#This Row],[2nd Selection]]</f>
        <v>1.3661085342308801</v>
      </c>
      <c r="K16" t="s">
        <v>16</v>
      </c>
      <c r="L16" t="s">
        <v>19</v>
      </c>
      <c r="M16" t="s">
        <v>42</v>
      </c>
      <c r="N16" s="9" t="s">
        <v>52</v>
      </c>
    </row>
    <row r="17" spans="1:14" x14ac:dyDescent="0.25">
      <c r="A17" t="s">
        <v>12</v>
      </c>
      <c r="B17" t="s">
        <v>9</v>
      </c>
      <c r="C17" t="s">
        <v>9</v>
      </c>
      <c r="D17">
        <v>0.69488059999999996</v>
      </c>
      <c r="E17">
        <v>0.7</v>
      </c>
      <c r="F17">
        <v>0.53920754690917505</v>
      </c>
      <c r="G17" t="s">
        <v>12</v>
      </c>
      <c r="H17">
        <v>0</v>
      </c>
      <c r="I17">
        <v>0</v>
      </c>
      <c r="J17">
        <f>Table14[[#This Row],[1st Selection]]-Table14[[#This Row],[2nd Selection]]</f>
        <v>0</v>
      </c>
      <c r="K17" t="s">
        <v>16</v>
      </c>
      <c r="L17" t="s">
        <v>17</v>
      </c>
      <c r="M17" t="s">
        <v>41</v>
      </c>
      <c r="N17" s="9" t="s">
        <v>69</v>
      </c>
    </row>
    <row r="18" spans="1:14" x14ac:dyDescent="0.25">
      <c r="A18" t="s">
        <v>9</v>
      </c>
      <c r="B18" t="s">
        <v>9</v>
      </c>
      <c r="C18" t="s">
        <v>12</v>
      </c>
      <c r="D18">
        <v>0.79985899000000005</v>
      </c>
      <c r="E18">
        <v>0.7</v>
      </c>
      <c r="F18">
        <v>0.129769346238856</v>
      </c>
      <c r="G18" t="s">
        <v>12</v>
      </c>
      <c r="H18">
        <v>2.1627645324379698</v>
      </c>
      <c r="I18">
        <v>1.38898192551247</v>
      </c>
      <c r="J18">
        <f>Table14[[#This Row],[1st Selection]]-Table14[[#This Row],[2nd Selection]]</f>
        <v>0.77378260692549983</v>
      </c>
      <c r="K18" t="s">
        <v>16</v>
      </c>
      <c r="L18" t="s">
        <v>18</v>
      </c>
      <c r="M18" t="s">
        <v>41</v>
      </c>
      <c r="N18" s="9" t="s">
        <v>52</v>
      </c>
    </row>
    <row r="19" spans="1:14" x14ac:dyDescent="0.25">
      <c r="A19" t="s">
        <v>12</v>
      </c>
      <c r="B19" t="s">
        <v>12</v>
      </c>
      <c r="C19" t="s">
        <v>12</v>
      </c>
      <c r="D19">
        <v>0.58698660000000003</v>
      </c>
      <c r="E19">
        <v>0.7</v>
      </c>
      <c r="F19">
        <v>0.161388172886651</v>
      </c>
      <c r="G19" t="s">
        <v>12</v>
      </c>
      <c r="H19">
        <v>1.8680047017010899</v>
      </c>
      <c r="I19">
        <v>1.3726774129983199</v>
      </c>
      <c r="J19">
        <f>Table14[[#This Row],[1st Selection]]-Table14[[#This Row],[2nd Selection]]</f>
        <v>0.49532728870276999</v>
      </c>
      <c r="K19" t="s">
        <v>16</v>
      </c>
      <c r="L19" t="s">
        <v>19</v>
      </c>
      <c r="M19" t="s">
        <v>8</v>
      </c>
      <c r="N19" s="9" t="s">
        <v>52</v>
      </c>
    </row>
    <row r="20" spans="1:14" x14ac:dyDescent="0.25">
      <c r="A20" t="s">
        <v>9</v>
      </c>
      <c r="B20" t="s">
        <v>9</v>
      </c>
      <c r="C20" t="s">
        <v>9</v>
      </c>
      <c r="D20">
        <v>0.94299012000000004</v>
      </c>
      <c r="E20">
        <v>0.7</v>
      </c>
      <c r="F20">
        <v>0.32580658975055299</v>
      </c>
      <c r="G20" t="s">
        <v>9</v>
      </c>
      <c r="H20">
        <v>3.1232848736121399</v>
      </c>
      <c r="I20">
        <v>0.86737197702297097</v>
      </c>
      <c r="J20">
        <f>Table14[[#This Row],[1st Selection]]-Table14[[#This Row],[2nd Selection]]</f>
        <v>2.255912896589169</v>
      </c>
      <c r="K20" t="s">
        <v>16</v>
      </c>
      <c r="M20" t="s">
        <v>41</v>
      </c>
      <c r="N20" s="9" t="s">
        <v>56</v>
      </c>
    </row>
    <row r="21" spans="1:14" x14ac:dyDescent="0.25">
      <c r="A21" t="s">
        <v>12</v>
      </c>
      <c r="B21" t="s">
        <v>12</v>
      </c>
      <c r="C21" t="s">
        <v>12</v>
      </c>
      <c r="D21">
        <v>0.66068119000000003</v>
      </c>
      <c r="E21">
        <v>0.7</v>
      </c>
      <c r="F21">
        <v>0.24735846982899401</v>
      </c>
      <c r="G21" t="s">
        <v>12</v>
      </c>
      <c r="H21">
        <v>0.19999999999999901</v>
      </c>
      <c r="I21">
        <v>0.15</v>
      </c>
      <c r="J21">
        <f>Table14[[#This Row],[1st Selection]]-Table14[[#This Row],[2nd Selection]]</f>
        <v>4.9999999999999017E-2</v>
      </c>
      <c r="K21" t="s">
        <v>16</v>
      </c>
      <c r="L21" t="s">
        <v>19</v>
      </c>
      <c r="M21" t="s">
        <v>8</v>
      </c>
      <c r="N21" s="9" t="s">
        <v>52</v>
      </c>
    </row>
    <row r="22" spans="1:14" x14ac:dyDescent="0.25">
      <c r="A22" t="s">
        <v>12</v>
      </c>
      <c r="B22" t="s">
        <v>9</v>
      </c>
      <c r="C22" t="s">
        <v>12</v>
      </c>
      <c r="D22">
        <v>0.74137615999999995</v>
      </c>
      <c r="E22">
        <v>0.7</v>
      </c>
      <c r="F22">
        <v>0.14870917766660899</v>
      </c>
      <c r="G22" t="s">
        <v>12</v>
      </c>
      <c r="H22">
        <v>0</v>
      </c>
      <c r="I22">
        <v>0</v>
      </c>
      <c r="J22">
        <f>Table14[[#This Row],[1st Selection]]-Table14[[#This Row],[2nd Selection]]</f>
        <v>0</v>
      </c>
      <c r="K22" t="s">
        <v>16</v>
      </c>
      <c r="L22" t="s">
        <v>19</v>
      </c>
      <c r="M22" t="s">
        <v>41</v>
      </c>
      <c r="N22" s="9" t="s">
        <v>58</v>
      </c>
    </row>
    <row r="23" spans="1:14" x14ac:dyDescent="0.25">
      <c r="A23" t="s">
        <v>9</v>
      </c>
      <c r="B23" t="s">
        <v>9</v>
      </c>
      <c r="C23" t="s">
        <v>12</v>
      </c>
      <c r="D23">
        <v>0.93090658999999998</v>
      </c>
      <c r="E23">
        <v>0.7</v>
      </c>
      <c r="F23">
        <v>0.26884562780535298</v>
      </c>
      <c r="G23" t="s">
        <v>12</v>
      </c>
      <c r="H23">
        <v>2.2685542793233</v>
      </c>
      <c r="I23">
        <v>0.85837188947368404</v>
      </c>
      <c r="J23">
        <f>Table14[[#This Row],[1st Selection]]-Table14[[#This Row],[2nd Selection]]</f>
        <v>1.410182389849616</v>
      </c>
      <c r="K23" t="s">
        <v>16</v>
      </c>
      <c r="L23" t="s">
        <v>19</v>
      </c>
      <c r="M23" t="s">
        <v>41</v>
      </c>
      <c r="N23" s="9" t="s">
        <v>51</v>
      </c>
    </row>
    <row r="24" spans="1:14" x14ac:dyDescent="0.25">
      <c r="A24" t="s">
        <v>9</v>
      </c>
      <c r="B24" t="s">
        <v>9</v>
      </c>
      <c r="C24" t="s">
        <v>12</v>
      </c>
      <c r="D24">
        <v>0.95251750999999996</v>
      </c>
      <c r="E24">
        <v>0.7</v>
      </c>
      <c r="F24">
        <v>0.18863546896000999</v>
      </c>
      <c r="G24" t="s">
        <v>9</v>
      </c>
      <c r="H24">
        <v>2.5023556986200002</v>
      </c>
      <c r="I24">
        <v>0</v>
      </c>
      <c r="J24">
        <f>Table14[[#This Row],[1st Selection]]-Table14[[#This Row],[2nd Selection]]</f>
        <v>2.5023556986200002</v>
      </c>
      <c r="K24" t="s">
        <v>16</v>
      </c>
      <c r="M24" t="s">
        <v>40</v>
      </c>
      <c r="N24" s="9" t="s">
        <v>67</v>
      </c>
    </row>
    <row r="25" spans="1:14" x14ac:dyDescent="0.25">
      <c r="A25" t="s">
        <v>9</v>
      </c>
      <c r="B25" t="s">
        <v>9</v>
      </c>
      <c r="C25" t="s">
        <v>9</v>
      </c>
      <c r="D25">
        <v>0.94921929000000005</v>
      </c>
      <c r="E25">
        <v>0.7</v>
      </c>
      <c r="F25">
        <v>0.194047440199653</v>
      </c>
      <c r="G25" t="s">
        <v>9</v>
      </c>
      <c r="H25">
        <v>7.3730669207986104</v>
      </c>
      <c r="I25">
        <v>5.5442125771329599E-2</v>
      </c>
      <c r="J25">
        <f>Table14[[#This Row],[1st Selection]]-Table14[[#This Row],[2nd Selection]]</f>
        <v>7.3176247950272808</v>
      </c>
      <c r="K25" t="s">
        <v>16</v>
      </c>
      <c r="M25" t="s">
        <v>40</v>
      </c>
      <c r="N25" s="9" t="s">
        <v>44</v>
      </c>
    </row>
    <row r="26" spans="1:14" x14ac:dyDescent="0.25">
      <c r="A26" t="s">
        <v>12</v>
      </c>
      <c r="B26" t="s">
        <v>12</v>
      </c>
      <c r="C26" t="s">
        <v>12</v>
      </c>
      <c r="D26">
        <v>0.61999243000000004</v>
      </c>
      <c r="E26">
        <v>0.7</v>
      </c>
      <c r="F26">
        <v>0.40506541827895998</v>
      </c>
      <c r="G26" t="s">
        <v>12</v>
      </c>
      <c r="H26">
        <v>0.66384018519230703</v>
      </c>
      <c r="I26">
        <v>0.50496256015734198</v>
      </c>
      <c r="J26">
        <f>Table14[[#This Row],[1st Selection]]-Table14[[#This Row],[2nd Selection]]</f>
        <v>0.15887762503496505</v>
      </c>
      <c r="K26" t="s">
        <v>16</v>
      </c>
      <c r="L26" t="s">
        <v>19</v>
      </c>
      <c r="M26" t="s">
        <v>41</v>
      </c>
      <c r="N26" s="9" t="s">
        <v>46</v>
      </c>
    </row>
    <row r="27" spans="1:14" x14ac:dyDescent="0.25">
      <c r="A27" t="s">
        <v>9</v>
      </c>
      <c r="B27" t="s">
        <v>9</v>
      </c>
      <c r="C27" t="s">
        <v>12</v>
      </c>
      <c r="D27">
        <v>0.80037974999999995</v>
      </c>
      <c r="E27">
        <v>0.7</v>
      </c>
      <c r="F27">
        <v>0.235424863580984</v>
      </c>
      <c r="G27" t="s">
        <v>9</v>
      </c>
      <c r="H27">
        <v>2.64987545318627</v>
      </c>
      <c r="I27">
        <v>0.74725837843137199</v>
      </c>
      <c r="J27">
        <f>Table14[[#This Row],[1st Selection]]-Table14[[#This Row],[2nd Selection]]</f>
        <v>1.9026170747548981</v>
      </c>
      <c r="K27" t="s">
        <v>16</v>
      </c>
      <c r="M27" t="s">
        <v>41</v>
      </c>
      <c r="N27" s="9" t="s">
        <v>47</v>
      </c>
    </row>
    <row r="28" spans="1:14" x14ac:dyDescent="0.25">
      <c r="A28" t="s">
        <v>9</v>
      </c>
      <c r="B28" t="s">
        <v>9</v>
      </c>
      <c r="C28" t="s">
        <v>12</v>
      </c>
      <c r="D28">
        <v>0.91420316999999995</v>
      </c>
      <c r="E28">
        <v>0.7</v>
      </c>
      <c r="F28">
        <v>0.10314205474899101</v>
      </c>
      <c r="G28" t="s">
        <v>9</v>
      </c>
      <c r="H28">
        <v>3.7471376235676699</v>
      </c>
      <c r="I28">
        <v>0.54881703835227202</v>
      </c>
      <c r="J28">
        <f>Table14[[#This Row],[1st Selection]]-Table14[[#This Row],[2nd Selection]]</f>
        <v>3.1983205852153977</v>
      </c>
      <c r="K28" t="s">
        <v>16</v>
      </c>
      <c r="M28" t="s">
        <v>41</v>
      </c>
      <c r="N28" s="9" t="s">
        <v>48</v>
      </c>
    </row>
    <row r="29" spans="1:14" x14ac:dyDescent="0.25">
      <c r="A29" t="s">
        <v>9</v>
      </c>
      <c r="B29" t="s">
        <v>12</v>
      </c>
      <c r="C29" t="s">
        <v>12</v>
      </c>
      <c r="D29">
        <v>0.80779522999999998</v>
      </c>
      <c r="E29">
        <v>0.7</v>
      </c>
      <c r="F29">
        <v>9.3012742124766498E-2</v>
      </c>
      <c r="G29" t="s">
        <v>9</v>
      </c>
      <c r="H29">
        <v>3.3702730111326602</v>
      </c>
      <c r="I29">
        <v>0.91474741264272297</v>
      </c>
      <c r="J29">
        <f>Table14[[#This Row],[1st Selection]]-Table14[[#This Row],[2nd Selection]]</f>
        <v>2.4555255984899373</v>
      </c>
      <c r="K29" t="s">
        <v>16</v>
      </c>
      <c r="M29" t="s">
        <v>41</v>
      </c>
      <c r="N29" s="9" t="s">
        <v>49</v>
      </c>
    </row>
    <row r="30" spans="1:14" x14ac:dyDescent="0.25">
      <c r="A30" t="s">
        <v>12</v>
      </c>
      <c r="B30" t="s">
        <v>12</v>
      </c>
      <c r="C30" t="s">
        <v>12</v>
      </c>
      <c r="D30">
        <v>0.91356926999999999</v>
      </c>
      <c r="E30">
        <v>0.7</v>
      </c>
      <c r="F30">
        <v>0.24515128031375499</v>
      </c>
      <c r="G30" t="s">
        <v>12</v>
      </c>
      <c r="H30">
        <v>2.3887519563464701</v>
      </c>
      <c r="I30">
        <v>0.52203958285714203</v>
      </c>
      <c r="J30">
        <f>Table14[[#This Row],[1st Selection]]-Table14[[#This Row],[2nd Selection]]</f>
        <v>1.8667123734893281</v>
      </c>
      <c r="K30" t="s">
        <v>16</v>
      </c>
      <c r="L30" t="s">
        <v>19</v>
      </c>
      <c r="M30" t="s">
        <v>8</v>
      </c>
      <c r="N30" s="9" t="s">
        <v>49</v>
      </c>
    </row>
    <row r="31" spans="1:14" x14ac:dyDescent="0.25">
      <c r="A31" t="s">
        <v>9</v>
      </c>
      <c r="B31" t="s">
        <v>9</v>
      </c>
      <c r="C31" t="s">
        <v>9</v>
      </c>
      <c r="D31">
        <v>0.86944931999999997</v>
      </c>
      <c r="E31">
        <v>0.7</v>
      </c>
      <c r="F31">
        <v>0.16851839235694299</v>
      </c>
      <c r="G31" t="s">
        <v>9</v>
      </c>
      <c r="H31">
        <v>4.8552748789654299</v>
      </c>
      <c r="I31">
        <v>1.47199417662465</v>
      </c>
      <c r="J31">
        <f>Table14[[#This Row],[1st Selection]]-Table14[[#This Row],[2nd Selection]]</f>
        <v>3.3832807023407798</v>
      </c>
      <c r="K31" t="s">
        <v>16</v>
      </c>
      <c r="M31" t="s">
        <v>41</v>
      </c>
      <c r="N31" s="9" t="s">
        <v>55</v>
      </c>
    </row>
    <row r="32" spans="1:14" x14ac:dyDescent="0.25">
      <c r="A32" t="s">
        <v>12</v>
      </c>
      <c r="B32" t="s">
        <v>9</v>
      </c>
      <c r="C32" t="s">
        <v>12</v>
      </c>
      <c r="D32">
        <v>0.78501076000000003</v>
      </c>
      <c r="E32">
        <v>0.7</v>
      </c>
      <c r="F32">
        <v>0.16952471172303399</v>
      </c>
      <c r="G32" t="s">
        <v>12</v>
      </c>
      <c r="H32">
        <v>1.58096250174664</v>
      </c>
      <c r="I32">
        <v>1.11363386793075</v>
      </c>
      <c r="J32">
        <f>Table14[[#This Row],[1st Selection]]-Table14[[#This Row],[2nd Selection]]</f>
        <v>0.46732863381588996</v>
      </c>
      <c r="K32" t="s">
        <v>16</v>
      </c>
      <c r="L32" t="s">
        <v>18</v>
      </c>
      <c r="M32" t="s">
        <v>41</v>
      </c>
      <c r="N32" s="9" t="s">
        <v>49</v>
      </c>
    </row>
    <row r="33" spans="1:14" x14ac:dyDescent="0.25">
      <c r="A33" t="s">
        <v>9</v>
      </c>
      <c r="B33" t="s">
        <v>12</v>
      </c>
      <c r="C33" t="s">
        <v>12</v>
      </c>
      <c r="D33">
        <v>0.90788268999999999</v>
      </c>
      <c r="E33">
        <v>0.7</v>
      </c>
      <c r="F33">
        <v>2.3491000952882798E-2</v>
      </c>
      <c r="G33" t="s">
        <v>12</v>
      </c>
      <c r="H33">
        <v>0</v>
      </c>
      <c r="I33">
        <v>0</v>
      </c>
      <c r="J33">
        <f>Table14[[#This Row],[1st Selection]]-Table14[[#This Row],[2nd Selection]]</f>
        <v>0</v>
      </c>
      <c r="K33" t="s">
        <v>16</v>
      </c>
      <c r="L33" t="s">
        <v>19</v>
      </c>
      <c r="M33" t="s">
        <v>8</v>
      </c>
      <c r="N33" s="9" t="s">
        <v>69</v>
      </c>
    </row>
    <row r="34" spans="1:14" x14ac:dyDescent="0.25">
      <c r="A34" t="s">
        <v>9</v>
      </c>
      <c r="B34" t="s">
        <v>12</v>
      </c>
      <c r="C34" t="s">
        <v>12</v>
      </c>
      <c r="D34">
        <v>0.76747900000000002</v>
      </c>
      <c r="E34">
        <v>0.7</v>
      </c>
      <c r="F34">
        <v>0.27449337705870602</v>
      </c>
      <c r="G34" t="s">
        <v>12</v>
      </c>
      <c r="H34">
        <v>0.46666666666666601</v>
      </c>
      <c r="I34">
        <v>0.39999999999999902</v>
      </c>
      <c r="J34">
        <f>Table14[[#This Row],[1st Selection]]-Table14[[#This Row],[2nd Selection]]</f>
        <v>6.6666666666666985E-2</v>
      </c>
      <c r="K34" t="s">
        <v>16</v>
      </c>
      <c r="L34" t="s">
        <v>18</v>
      </c>
      <c r="M34" t="s">
        <v>41</v>
      </c>
      <c r="N34" s="9" t="s">
        <v>62</v>
      </c>
    </row>
    <row r="35" spans="1:14" x14ac:dyDescent="0.25">
      <c r="A35" t="s">
        <v>12</v>
      </c>
      <c r="B35" t="s">
        <v>12</v>
      </c>
      <c r="C35" t="s">
        <v>12</v>
      </c>
      <c r="D35">
        <v>0.66774124000000001</v>
      </c>
      <c r="E35">
        <v>0.7</v>
      </c>
      <c r="F35">
        <v>0.17161988429470601</v>
      </c>
      <c r="G35" t="s">
        <v>9</v>
      </c>
      <c r="H35">
        <v>3.00483558</v>
      </c>
      <c r="I35">
        <v>1.26753543114804</v>
      </c>
      <c r="J35">
        <f>Table14[[#This Row],[1st Selection]]-Table14[[#This Row],[2nd Selection]]</f>
        <v>1.7373001488519599</v>
      </c>
      <c r="K35" t="s">
        <v>16</v>
      </c>
      <c r="L35" t="s">
        <v>20</v>
      </c>
      <c r="M35" t="s">
        <v>41</v>
      </c>
      <c r="N35" s="9" t="s">
        <v>63</v>
      </c>
    </row>
    <row r="36" spans="1:14" x14ac:dyDescent="0.25">
      <c r="A36" t="s">
        <v>12</v>
      </c>
      <c r="B36" t="s">
        <v>12</v>
      </c>
      <c r="C36" t="s">
        <v>12</v>
      </c>
      <c r="D36">
        <v>0.60444260000000005</v>
      </c>
      <c r="E36">
        <v>0.7</v>
      </c>
      <c r="F36">
        <v>0.29679688473719301</v>
      </c>
      <c r="G36" t="s">
        <v>12</v>
      </c>
      <c r="H36">
        <v>0.12874849781959899</v>
      </c>
      <c r="I36">
        <v>8.4799109924912297E-2</v>
      </c>
      <c r="J36">
        <f>Table14[[#This Row],[1st Selection]]-Table14[[#This Row],[2nd Selection]]</f>
        <v>4.3949387894686692E-2</v>
      </c>
      <c r="K36" t="s">
        <v>16</v>
      </c>
      <c r="L36" t="s">
        <v>19</v>
      </c>
      <c r="M36" t="s">
        <v>8</v>
      </c>
      <c r="N36" s="9" t="s">
        <v>49</v>
      </c>
    </row>
    <row r="37" spans="1:14" x14ac:dyDescent="0.25">
      <c r="A37" t="s">
        <v>12</v>
      </c>
      <c r="B37" t="s">
        <v>12</v>
      </c>
      <c r="C37" t="s">
        <v>12</v>
      </c>
      <c r="D37">
        <v>0.81844991</v>
      </c>
      <c r="E37">
        <v>0.7</v>
      </c>
      <c r="F37">
        <v>0.115870118779147</v>
      </c>
      <c r="G37" t="s">
        <v>12</v>
      </c>
      <c r="H37">
        <v>2.76322223610262</v>
      </c>
      <c r="I37">
        <v>1.5487711324408799</v>
      </c>
      <c r="J37">
        <f>Table14[[#This Row],[1st Selection]]-Table14[[#This Row],[2nd Selection]]</f>
        <v>1.21445110366174</v>
      </c>
      <c r="K37" t="s">
        <v>16</v>
      </c>
      <c r="L37" t="s">
        <v>19</v>
      </c>
      <c r="M37" t="s">
        <v>41</v>
      </c>
      <c r="N37" s="9" t="s">
        <v>52</v>
      </c>
    </row>
    <row r="38" spans="1:14" x14ac:dyDescent="0.25">
      <c r="A38" t="s">
        <v>9</v>
      </c>
      <c r="B38" t="s">
        <v>9</v>
      </c>
      <c r="C38" t="s">
        <v>9</v>
      </c>
      <c r="D38">
        <v>0.93480253000000002</v>
      </c>
      <c r="E38">
        <v>0.7</v>
      </c>
      <c r="F38">
        <v>0.15213068934322299</v>
      </c>
      <c r="G38" t="s">
        <v>12</v>
      </c>
      <c r="H38">
        <v>0</v>
      </c>
      <c r="I38">
        <v>0</v>
      </c>
      <c r="J38">
        <f>Table14[[#This Row],[1st Selection]]-Table14[[#This Row],[2nd Selection]]</f>
        <v>0</v>
      </c>
      <c r="K38" t="s">
        <v>16</v>
      </c>
      <c r="L38" t="s">
        <v>17</v>
      </c>
      <c r="M38" t="s">
        <v>41</v>
      </c>
      <c r="N38" s="9" t="s">
        <v>69</v>
      </c>
    </row>
    <row r="39" spans="1:14" x14ac:dyDescent="0.25">
      <c r="A39" t="s">
        <v>12</v>
      </c>
      <c r="B39" t="s">
        <v>9</v>
      </c>
      <c r="C39" t="s">
        <v>12</v>
      </c>
      <c r="D39">
        <v>0.73045921000000003</v>
      </c>
      <c r="E39">
        <v>0.7</v>
      </c>
      <c r="F39">
        <v>0.26563213011018699</v>
      </c>
      <c r="G39" t="s">
        <v>12</v>
      </c>
      <c r="H39">
        <v>1.151877985</v>
      </c>
      <c r="I39">
        <v>0.963618713584938</v>
      </c>
      <c r="J39">
        <f>Table14[[#This Row],[1st Selection]]-Table14[[#This Row],[2nd Selection]]</f>
        <v>0.18825927141506205</v>
      </c>
      <c r="K39" t="s">
        <v>16</v>
      </c>
      <c r="L39" t="s">
        <v>17</v>
      </c>
      <c r="M39" t="s">
        <v>41</v>
      </c>
      <c r="N39" s="9" t="s">
        <v>62</v>
      </c>
    </row>
    <row r="40" spans="1:14" x14ac:dyDescent="0.25">
      <c r="A40" t="s">
        <v>9</v>
      </c>
      <c r="B40" t="s">
        <v>12</v>
      </c>
      <c r="C40" t="s">
        <v>12</v>
      </c>
      <c r="D40">
        <v>0.67436700999999999</v>
      </c>
      <c r="E40">
        <v>0.7</v>
      </c>
      <c r="F40">
        <v>0.26378778341417802</v>
      </c>
      <c r="G40" t="s">
        <v>9</v>
      </c>
      <c r="H40">
        <v>4.18835301287878</v>
      </c>
      <c r="I40">
        <v>2.1103022673134202</v>
      </c>
      <c r="J40">
        <f>Table14[[#This Row],[1st Selection]]-Table14[[#This Row],[2nd Selection]]</f>
        <v>2.0780507455653598</v>
      </c>
      <c r="K40" t="s">
        <v>16</v>
      </c>
      <c r="M40" t="s">
        <v>41</v>
      </c>
      <c r="N40" s="9" t="s">
        <v>63</v>
      </c>
    </row>
    <row r="41" spans="1:14" x14ac:dyDescent="0.25">
      <c r="A41" t="s">
        <v>9</v>
      </c>
      <c r="B41" t="s">
        <v>9</v>
      </c>
      <c r="C41" t="s">
        <v>9</v>
      </c>
      <c r="D41">
        <v>0.91107528999999998</v>
      </c>
      <c r="E41">
        <v>0.7</v>
      </c>
      <c r="F41">
        <v>0.14525375238976301</v>
      </c>
      <c r="G41" t="s">
        <v>9</v>
      </c>
      <c r="H41">
        <v>14.1839672505235</v>
      </c>
      <c r="I41">
        <v>1.91770569466249</v>
      </c>
      <c r="J41">
        <f>Table14[[#This Row],[1st Selection]]-Table14[[#This Row],[2nd Selection]]</f>
        <v>12.266261555861011</v>
      </c>
      <c r="K41" t="s">
        <v>16</v>
      </c>
      <c r="M41" t="s">
        <v>41</v>
      </c>
      <c r="N41" s="9" t="s">
        <v>64</v>
      </c>
    </row>
    <row r="42" spans="1:14" x14ac:dyDescent="0.25">
      <c r="A42" t="s">
        <v>9</v>
      </c>
      <c r="B42" t="s">
        <v>9</v>
      </c>
      <c r="C42" t="s">
        <v>12</v>
      </c>
      <c r="D42">
        <v>0.77226846999999998</v>
      </c>
      <c r="E42">
        <v>0.7</v>
      </c>
      <c r="F42">
        <v>0.19645496061485701</v>
      </c>
      <c r="G42" t="s">
        <v>12</v>
      </c>
      <c r="H42">
        <v>1.05031939007202</v>
      </c>
      <c r="I42">
        <v>0.384573769162802</v>
      </c>
      <c r="J42">
        <f>Table14[[#This Row],[1st Selection]]-Table14[[#This Row],[2nd Selection]]</f>
        <v>0.66574562090921807</v>
      </c>
      <c r="K42" t="s">
        <v>16</v>
      </c>
      <c r="L42" t="s">
        <v>17</v>
      </c>
      <c r="M42" t="s">
        <v>41</v>
      </c>
      <c r="N42" s="9" t="s">
        <v>65</v>
      </c>
    </row>
    <row r="43" spans="1:14" x14ac:dyDescent="0.25">
      <c r="A43" t="s">
        <v>9</v>
      </c>
      <c r="B43" t="s">
        <v>9</v>
      </c>
      <c r="C43" t="s">
        <v>12</v>
      </c>
      <c r="D43">
        <v>0.97110074999999996</v>
      </c>
      <c r="E43">
        <v>0.7</v>
      </c>
      <c r="F43">
        <v>0.38222785136755599</v>
      </c>
      <c r="G43" t="s">
        <v>12</v>
      </c>
      <c r="H43">
        <v>1.6815077255128299</v>
      </c>
      <c r="I43">
        <v>0.71242082517094396</v>
      </c>
      <c r="J43">
        <f>Table14[[#This Row],[1st Selection]]-Table14[[#This Row],[2nd Selection]]</f>
        <v>0.96908690034188594</v>
      </c>
      <c r="K43" t="s">
        <v>16</v>
      </c>
      <c r="L43" t="s">
        <v>18</v>
      </c>
      <c r="M43" t="s">
        <v>41</v>
      </c>
      <c r="N43" s="9" t="s">
        <v>51</v>
      </c>
    </row>
    <row r="44" spans="1:14" x14ac:dyDescent="0.25">
      <c r="A44" t="s">
        <v>9</v>
      </c>
      <c r="B44" t="s">
        <v>9</v>
      </c>
      <c r="C44" t="s">
        <v>9</v>
      </c>
      <c r="D44">
        <v>0.72416276000000002</v>
      </c>
      <c r="E44">
        <v>0.7</v>
      </c>
      <c r="F44">
        <v>0.20562253975565101</v>
      </c>
      <c r="G44" t="s">
        <v>9</v>
      </c>
      <c r="H44">
        <v>2.4446779496334701</v>
      </c>
      <c r="I44">
        <v>1.0963518032926001</v>
      </c>
      <c r="J44">
        <f>Table14[[#This Row],[1st Selection]]-Table14[[#This Row],[2nd Selection]]</f>
        <v>1.34832614634087</v>
      </c>
      <c r="K44" t="s">
        <v>16</v>
      </c>
      <c r="M44" t="s">
        <v>40</v>
      </c>
      <c r="N44" s="9" t="s">
        <v>67</v>
      </c>
    </row>
    <row r="45" spans="1:14" x14ac:dyDescent="0.25">
      <c r="A45" t="s">
        <v>9</v>
      </c>
      <c r="B45" t="s">
        <v>9</v>
      </c>
      <c r="C45" t="s">
        <v>9</v>
      </c>
      <c r="D45">
        <v>0.92913491000000004</v>
      </c>
      <c r="E45">
        <v>0.7</v>
      </c>
      <c r="F45">
        <v>0.35664896138382501</v>
      </c>
      <c r="G45" t="s">
        <v>9</v>
      </c>
      <c r="H45">
        <v>3.9715677427676499</v>
      </c>
      <c r="I45">
        <v>0.16548198928198499</v>
      </c>
      <c r="J45">
        <f>Table14[[#This Row],[1st Selection]]-Table14[[#This Row],[2nd Selection]]</f>
        <v>3.8060857534856649</v>
      </c>
      <c r="K45" t="s">
        <v>22</v>
      </c>
      <c r="M45" t="s">
        <v>41</v>
      </c>
      <c r="N45" s="9" t="s">
        <v>44</v>
      </c>
    </row>
    <row r="46" spans="1:14" x14ac:dyDescent="0.25">
      <c r="A46" t="s">
        <v>9</v>
      </c>
      <c r="B46" t="s">
        <v>9</v>
      </c>
      <c r="C46" t="s">
        <v>12</v>
      </c>
      <c r="D46">
        <v>0.92367672999999995</v>
      </c>
      <c r="E46">
        <v>0.7</v>
      </c>
      <c r="F46">
        <v>0.32424193658846301</v>
      </c>
      <c r="G46" t="s">
        <v>9</v>
      </c>
      <c r="H46">
        <v>4.6406392628580102</v>
      </c>
      <c r="I46">
        <v>1.37332906270344</v>
      </c>
      <c r="J46">
        <f>Table14[[#This Row],[1st Selection]]-Table14[[#This Row],[2nd Selection]]</f>
        <v>3.2673102001545704</v>
      </c>
      <c r="K46" t="s">
        <v>22</v>
      </c>
      <c r="M46" t="s">
        <v>41</v>
      </c>
      <c r="N46" s="9" t="s">
        <v>46</v>
      </c>
    </row>
    <row r="47" spans="1:14" x14ac:dyDescent="0.25">
      <c r="A47" t="s">
        <v>9</v>
      </c>
      <c r="B47" t="s">
        <v>9</v>
      </c>
      <c r="C47" t="s">
        <v>9</v>
      </c>
      <c r="D47">
        <v>0.96098410999999995</v>
      </c>
      <c r="E47">
        <v>0.7</v>
      </c>
      <c r="F47">
        <v>0.27062478200933898</v>
      </c>
      <c r="G47" t="s">
        <v>12</v>
      </c>
      <c r="H47">
        <v>0</v>
      </c>
      <c r="I47">
        <v>0</v>
      </c>
      <c r="J47">
        <f>Table14[[#This Row],[1st Selection]]-Table14[[#This Row],[2nd Selection]]</f>
        <v>0</v>
      </c>
      <c r="K47" t="s">
        <v>22</v>
      </c>
      <c r="L47" t="s">
        <v>17</v>
      </c>
      <c r="M47" t="s">
        <v>41</v>
      </c>
      <c r="N47" s="9" t="s">
        <v>69</v>
      </c>
    </row>
    <row r="48" spans="1:14" x14ac:dyDescent="0.25">
      <c r="A48" t="s">
        <v>9</v>
      </c>
      <c r="B48" t="s">
        <v>9</v>
      </c>
      <c r="C48" t="s">
        <v>12</v>
      </c>
      <c r="D48">
        <v>0.92720795</v>
      </c>
      <c r="E48">
        <v>0.7</v>
      </c>
      <c r="F48">
        <v>0.28964647355920198</v>
      </c>
      <c r="G48" t="s">
        <v>12</v>
      </c>
      <c r="H48">
        <v>0.231554280121338</v>
      </c>
      <c r="I48">
        <v>0.20747277504887399</v>
      </c>
      <c r="J48">
        <f>Table14[[#This Row],[1st Selection]]-Table14[[#This Row],[2nd Selection]]</f>
        <v>2.408150507246401E-2</v>
      </c>
      <c r="K48" t="s">
        <v>22</v>
      </c>
      <c r="L48" t="s">
        <v>19</v>
      </c>
      <c r="M48" t="s">
        <v>41</v>
      </c>
      <c r="N48" s="9" t="s">
        <v>51</v>
      </c>
    </row>
    <row r="49" spans="1:14" x14ac:dyDescent="0.25">
      <c r="A49" t="s">
        <v>9</v>
      </c>
      <c r="B49" t="s">
        <v>9</v>
      </c>
      <c r="C49" t="s">
        <v>12</v>
      </c>
      <c r="D49">
        <v>0.77765291999999997</v>
      </c>
      <c r="E49">
        <v>0.7</v>
      </c>
      <c r="F49">
        <v>0.260545855694583</v>
      </c>
      <c r="G49" t="s">
        <v>9</v>
      </c>
      <c r="H49">
        <v>5.4205298513891602</v>
      </c>
      <c r="I49">
        <v>0.39008397779916598</v>
      </c>
      <c r="J49">
        <f>Table14[[#This Row],[1st Selection]]-Table14[[#This Row],[2nd Selection]]</f>
        <v>5.0304458735899944</v>
      </c>
      <c r="K49" t="s">
        <v>22</v>
      </c>
      <c r="M49" t="s">
        <v>40</v>
      </c>
      <c r="N49" s="9" t="s">
        <v>44</v>
      </c>
    </row>
    <row r="50" spans="1:14" x14ac:dyDescent="0.25">
      <c r="A50" t="s">
        <v>9</v>
      </c>
      <c r="B50" t="s">
        <v>9</v>
      </c>
      <c r="C50" t="s">
        <v>12</v>
      </c>
      <c r="D50">
        <v>0.95457906000000003</v>
      </c>
      <c r="E50">
        <v>0.7</v>
      </c>
      <c r="F50">
        <v>0.32835761025418903</v>
      </c>
      <c r="G50" t="s">
        <v>12</v>
      </c>
      <c r="H50">
        <v>0.93519685999999902</v>
      </c>
      <c r="I50">
        <v>0.79132042000000002</v>
      </c>
      <c r="J50">
        <f>Table14[[#This Row],[1st Selection]]-Table14[[#This Row],[2nd Selection]]</f>
        <v>0.143876439999999</v>
      </c>
      <c r="K50" t="s">
        <v>22</v>
      </c>
      <c r="L50" t="s">
        <v>19</v>
      </c>
      <c r="M50" t="s">
        <v>41</v>
      </c>
      <c r="N50" s="9" t="s">
        <v>51</v>
      </c>
    </row>
    <row r="51" spans="1:14" x14ac:dyDescent="0.25">
      <c r="A51" t="s">
        <v>9</v>
      </c>
      <c r="B51" t="s">
        <v>9</v>
      </c>
      <c r="C51" t="s">
        <v>9</v>
      </c>
      <c r="D51">
        <v>0.83085441999999998</v>
      </c>
      <c r="E51">
        <v>0.7</v>
      </c>
      <c r="F51">
        <v>0.34847081900931798</v>
      </c>
      <c r="G51" t="s">
        <v>9</v>
      </c>
      <c r="H51">
        <v>3.8285485326192501</v>
      </c>
      <c r="I51">
        <v>0.56841070660062099</v>
      </c>
      <c r="J51">
        <f>Table14[[#This Row],[1st Selection]]-Table14[[#This Row],[2nd Selection]]</f>
        <v>3.2601378260186289</v>
      </c>
      <c r="K51" t="s">
        <v>22</v>
      </c>
      <c r="M51" t="s">
        <v>40</v>
      </c>
      <c r="N51" s="9" t="s">
        <v>44</v>
      </c>
    </row>
    <row r="52" spans="1:14" x14ac:dyDescent="0.25">
      <c r="A52" t="s">
        <v>9</v>
      </c>
      <c r="B52" t="s">
        <v>9</v>
      </c>
      <c r="C52" t="s">
        <v>9</v>
      </c>
      <c r="D52">
        <v>0.90551740000000003</v>
      </c>
      <c r="E52">
        <v>0.7</v>
      </c>
      <c r="F52">
        <v>0.25060287084616101</v>
      </c>
      <c r="G52" t="s">
        <v>9</v>
      </c>
      <c r="H52">
        <v>4.5551283890037402</v>
      </c>
      <c r="I52">
        <v>3.0257739431025898</v>
      </c>
      <c r="J52">
        <f>Table14[[#This Row],[1st Selection]]-Table14[[#This Row],[2nd Selection]]</f>
        <v>1.5293544459011503</v>
      </c>
      <c r="K52" t="s">
        <v>22</v>
      </c>
      <c r="M52" t="s">
        <v>41</v>
      </c>
      <c r="N52" s="9" t="s">
        <v>46</v>
      </c>
    </row>
    <row r="53" spans="1:14" x14ac:dyDescent="0.25">
      <c r="A53" t="s">
        <v>9</v>
      </c>
      <c r="B53" t="s">
        <v>9</v>
      </c>
      <c r="C53" t="s">
        <v>9</v>
      </c>
      <c r="D53">
        <v>0.97110074999999996</v>
      </c>
      <c r="E53">
        <v>0.7</v>
      </c>
      <c r="F53">
        <v>0.25555138577410103</v>
      </c>
      <c r="G53" t="s">
        <v>12</v>
      </c>
      <c r="H53">
        <v>0.85628983812182302</v>
      </c>
      <c r="I53">
        <v>0.72249455091528803</v>
      </c>
      <c r="J53">
        <f>Table14[[#This Row],[1st Selection]]-Table14[[#This Row],[2nd Selection]]</f>
        <v>0.133795287206535</v>
      </c>
      <c r="K53" t="s">
        <v>22</v>
      </c>
      <c r="L53" t="s">
        <v>17</v>
      </c>
      <c r="M53" t="s">
        <v>41</v>
      </c>
      <c r="N53" s="9" t="s">
        <v>55</v>
      </c>
    </row>
    <row r="54" spans="1:14" x14ac:dyDescent="0.25">
      <c r="A54" t="s">
        <v>9</v>
      </c>
      <c r="B54" t="s">
        <v>9</v>
      </c>
      <c r="C54" t="s">
        <v>12</v>
      </c>
      <c r="D54">
        <v>0.94236779000000004</v>
      </c>
      <c r="E54">
        <v>0.7</v>
      </c>
      <c r="F54">
        <v>0.25438242392597898</v>
      </c>
      <c r="G54" t="s">
        <v>9</v>
      </c>
      <c r="H54">
        <v>1.6602433455368699</v>
      </c>
      <c r="I54">
        <v>0.492710337</v>
      </c>
      <c r="J54">
        <f>Table14[[#This Row],[1st Selection]]-Table14[[#This Row],[2nd Selection]]</f>
        <v>1.16753300853687</v>
      </c>
      <c r="K54" t="s">
        <v>22</v>
      </c>
      <c r="M54" t="s">
        <v>41</v>
      </c>
      <c r="N54" s="9" t="s">
        <v>47</v>
      </c>
    </row>
    <row r="55" spans="1:14" x14ac:dyDescent="0.25">
      <c r="A55" t="s">
        <v>9</v>
      </c>
      <c r="B55" t="s">
        <v>12</v>
      </c>
      <c r="C55" t="s">
        <v>12</v>
      </c>
      <c r="D55">
        <v>0.94332777999999995</v>
      </c>
      <c r="E55">
        <v>0.7</v>
      </c>
      <c r="F55">
        <v>0.248152975848247</v>
      </c>
      <c r="G55" t="s">
        <v>9</v>
      </c>
      <c r="H55">
        <v>2.5693480097429702</v>
      </c>
      <c r="I55">
        <v>0.817682398266115</v>
      </c>
      <c r="J55">
        <f>Table14[[#This Row],[1st Selection]]-Table14[[#This Row],[2nd Selection]]</f>
        <v>1.7516656114768552</v>
      </c>
      <c r="K55" t="s">
        <v>22</v>
      </c>
      <c r="M55" t="s">
        <v>41</v>
      </c>
      <c r="N55" s="9" t="s">
        <v>48</v>
      </c>
    </row>
    <row r="56" spans="1:14" x14ac:dyDescent="0.25">
      <c r="A56" t="s">
        <v>9</v>
      </c>
      <c r="B56" t="s">
        <v>9</v>
      </c>
      <c r="C56" t="s">
        <v>12</v>
      </c>
      <c r="D56">
        <v>0.97110074999999996</v>
      </c>
      <c r="E56">
        <v>0.7</v>
      </c>
      <c r="F56">
        <v>0.29304561350920599</v>
      </c>
      <c r="G56" t="s">
        <v>9</v>
      </c>
      <c r="H56">
        <v>1.14118590690789</v>
      </c>
      <c r="I56">
        <v>0.59097575932315705</v>
      </c>
      <c r="J56">
        <f>Table14[[#This Row],[1st Selection]]-Table14[[#This Row],[2nd Selection]]</f>
        <v>0.55021014758473297</v>
      </c>
      <c r="K56" t="s">
        <v>22</v>
      </c>
      <c r="M56" t="s">
        <v>41</v>
      </c>
      <c r="N56" s="9" t="s">
        <v>56</v>
      </c>
    </row>
    <row r="57" spans="1:14" x14ac:dyDescent="0.25">
      <c r="A57" t="s">
        <v>9</v>
      </c>
      <c r="B57" t="s">
        <v>12</v>
      </c>
      <c r="C57" t="s">
        <v>12</v>
      </c>
      <c r="D57">
        <v>0.94293857000000003</v>
      </c>
      <c r="E57">
        <v>0.7</v>
      </c>
      <c r="F57">
        <v>0.22662579076855</v>
      </c>
      <c r="G57" t="s">
        <v>9</v>
      </c>
      <c r="H57">
        <v>1.08763837553098</v>
      </c>
      <c r="I57">
        <v>0.65746278435880401</v>
      </c>
      <c r="J57">
        <f>Table14[[#This Row],[1st Selection]]-Table14[[#This Row],[2nd Selection]]</f>
        <v>0.43017559117217596</v>
      </c>
      <c r="K57" t="s">
        <v>22</v>
      </c>
      <c r="M57" t="s">
        <v>41</v>
      </c>
      <c r="N57" s="9" t="s">
        <v>70</v>
      </c>
    </row>
    <row r="58" spans="1:14" x14ac:dyDescent="0.25">
      <c r="A58" t="s">
        <v>9</v>
      </c>
      <c r="B58" t="s">
        <v>9</v>
      </c>
      <c r="C58" t="s">
        <v>12</v>
      </c>
      <c r="D58">
        <v>0.71932876000000001</v>
      </c>
      <c r="E58">
        <v>0.7</v>
      </c>
      <c r="F58">
        <v>0.30567488054202702</v>
      </c>
      <c r="G58" t="s">
        <v>9</v>
      </c>
      <c r="H58">
        <v>6.1959295225803803</v>
      </c>
      <c r="I58">
        <v>1.4466687675590599</v>
      </c>
      <c r="J58">
        <f>Table14[[#This Row],[1st Selection]]-Table14[[#This Row],[2nd Selection]]</f>
        <v>4.7492607550213206</v>
      </c>
      <c r="K58" t="s">
        <v>22</v>
      </c>
      <c r="M58" t="s">
        <v>41</v>
      </c>
      <c r="N58" s="9" t="s">
        <v>71</v>
      </c>
    </row>
    <row r="59" spans="1:14" x14ac:dyDescent="0.25">
      <c r="A59" t="s">
        <v>9</v>
      </c>
      <c r="B59" t="s">
        <v>12</v>
      </c>
      <c r="C59" t="s">
        <v>12</v>
      </c>
      <c r="D59">
        <v>0.90468884000000005</v>
      </c>
      <c r="E59">
        <v>0.7</v>
      </c>
      <c r="F59">
        <v>0.21943939092893899</v>
      </c>
      <c r="G59" t="s">
        <v>9</v>
      </c>
      <c r="H59">
        <v>2.6826747686758998</v>
      </c>
      <c r="I59">
        <v>1.47642298200924</v>
      </c>
      <c r="J59">
        <f>Table14[[#This Row],[1st Selection]]-Table14[[#This Row],[2nd Selection]]</f>
        <v>1.2062517866666598</v>
      </c>
      <c r="K59" t="s">
        <v>22</v>
      </c>
      <c r="M59" t="s">
        <v>41</v>
      </c>
      <c r="N59" s="9" t="s">
        <v>72</v>
      </c>
    </row>
    <row r="60" spans="1:14" x14ac:dyDescent="0.25">
      <c r="A60" t="s">
        <v>9</v>
      </c>
      <c r="B60" t="s">
        <v>9</v>
      </c>
      <c r="C60" t="s">
        <v>12</v>
      </c>
      <c r="D60">
        <v>0.96378361999999995</v>
      </c>
      <c r="E60">
        <v>0.7</v>
      </c>
      <c r="F60">
        <v>0.27168823251053498</v>
      </c>
      <c r="G60" t="s">
        <v>9</v>
      </c>
      <c r="H60">
        <v>3.1698342127801098</v>
      </c>
      <c r="I60">
        <v>0.885737963846153</v>
      </c>
      <c r="J60">
        <f>Table14[[#This Row],[1st Selection]]-Table14[[#This Row],[2nd Selection]]</f>
        <v>2.2840962489339569</v>
      </c>
      <c r="K60" t="s">
        <v>22</v>
      </c>
      <c r="M60" t="s">
        <v>41</v>
      </c>
      <c r="N60" s="9" t="s">
        <v>51</v>
      </c>
    </row>
    <row r="61" spans="1:14" x14ac:dyDescent="0.25">
      <c r="A61" t="s">
        <v>9</v>
      </c>
      <c r="B61" t="s">
        <v>9</v>
      </c>
      <c r="C61" t="s">
        <v>12</v>
      </c>
      <c r="D61">
        <v>0.70282865000000005</v>
      </c>
      <c r="E61">
        <v>0.7</v>
      </c>
      <c r="F61">
        <v>0.33958906968004599</v>
      </c>
      <c r="G61" t="s">
        <v>9</v>
      </c>
      <c r="H61">
        <v>2.1028286500000002</v>
      </c>
      <c r="I61">
        <v>7.8366708387703099E-2</v>
      </c>
      <c r="J61">
        <f>Table14[[#This Row],[1st Selection]]-Table14[[#This Row],[2nd Selection]]</f>
        <v>2.0244619416122971</v>
      </c>
      <c r="K61" t="s">
        <v>22</v>
      </c>
      <c r="M61" t="s">
        <v>40</v>
      </c>
      <c r="N61" s="9" t="s">
        <v>44</v>
      </c>
    </row>
    <row r="62" spans="1:14" x14ac:dyDescent="0.25">
      <c r="A62" t="s">
        <v>9</v>
      </c>
      <c r="B62" t="s">
        <v>12</v>
      </c>
      <c r="C62" t="s">
        <v>12</v>
      </c>
      <c r="D62">
        <v>0.82146512999999999</v>
      </c>
      <c r="E62">
        <v>0.7</v>
      </c>
      <c r="F62">
        <v>0.174892132621359</v>
      </c>
      <c r="G62" t="s">
        <v>9</v>
      </c>
      <c r="H62">
        <v>5.1757102079326396</v>
      </c>
      <c r="I62">
        <v>4.2347692321116499</v>
      </c>
      <c r="J62">
        <f>Table14[[#This Row],[1st Selection]]-Table14[[#This Row],[2nd Selection]]</f>
        <v>0.94094097582098968</v>
      </c>
      <c r="K62" t="s">
        <v>22</v>
      </c>
      <c r="M62" t="s">
        <v>41</v>
      </c>
      <c r="N62" s="9" t="s">
        <v>46</v>
      </c>
    </row>
    <row r="63" spans="1:14" x14ac:dyDescent="0.25">
      <c r="A63" t="s">
        <v>9</v>
      </c>
      <c r="B63" t="s">
        <v>9</v>
      </c>
      <c r="C63" t="s">
        <v>12</v>
      </c>
      <c r="D63">
        <v>0.97110074999999996</v>
      </c>
      <c r="E63">
        <v>0.7</v>
      </c>
      <c r="F63">
        <v>0.24807810709297401</v>
      </c>
      <c r="G63" t="s">
        <v>9</v>
      </c>
      <c r="H63">
        <v>4.0501258763602204</v>
      </c>
      <c r="I63">
        <v>1.46802935484677</v>
      </c>
      <c r="J63">
        <f>Table14[[#This Row],[1st Selection]]-Table14[[#This Row],[2nd Selection]]</f>
        <v>2.5820965215134501</v>
      </c>
      <c r="K63" t="s">
        <v>22</v>
      </c>
      <c r="M63" t="s">
        <v>41</v>
      </c>
      <c r="N63" s="9" t="s">
        <v>55</v>
      </c>
    </row>
    <row r="64" spans="1:14" x14ac:dyDescent="0.25">
      <c r="A64" t="s">
        <v>9</v>
      </c>
      <c r="B64" t="s">
        <v>9</v>
      </c>
      <c r="C64" t="s">
        <v>12</v>
      </c>
      <c r="D64">
        <v>0.86589682000000001</v>
      </c>
      <c r="E64">
        <v>0.7</v>
      </c>
      <c r="F64">
        <v>0.21875758602814399</v>
      </c>
      <c r="G64" t="s">
        <v>9</v>
      </c>
      <c r="H64">
        <v>3.88772749351629</v>
      </c>
      <c r="I64">
        <v>1.9941383168414699</v>
      </c>
      <c r="J64">
        <f>Table14[[#This Row],[1st Selection]]-Table14[[#This Row],[2nd Selection]]</f>
        <v>1.8935891766748201</v>
      </c>
      <c r="K64" t="s">
        <v>22</v>
      </c>
      <c r="M64" t="s">
        <v>41</v>
      </c>
      <c r="N64" s="9" t="s">
        <v>55</v>
      </c>
    </row>
    <row r="65" spans="1:14" x14ac:dyDescent="0.25">
      <c r="A65" t="s">
        <v>9</v>
      </c>
      <c r="B65" t="s">
        <v>9</v>
      </c>
      <c r="C65" t="s">
        <v>9</v>
      </c>
      <c r="D65">
        <v>0.94237106999999998</v>
      </c>
      <c r="E65">
        <v>0.7</v>
      </c>
      <c r="F65">
        <v>0.198410398693176</v>
      </c>
      <c r="G65" t="s">
        <v>9</v>
      </c>
      <c r="H65">
        <v>1.8010783389762599</v>
      </c>
      <c r="I65">
        <v>0.55223444060795301</v>
      </c>
      <c r="J65">
        <f>Table14[[#This Row],[1st Selection]]-Table14[[#This Row],[2nd Selection]]</f>
        <v>1.2488438983683068</v>
      </c>
      <c r="K65" t="s">
        <v>22</v>
      </c>
      <c r="M65" t="s">
        <v>41</v>
      </c>
      <c r="N65" s="9" t="s">
        <v>47</v>
      </c>
    </row>
    <row r="66" spans="1:14" x14ac:dyDescent="0.25">
      <c r="A66" t="s">
        <v>9</v>
      </c>
      <c r="B66" t="s">
        <v>9</v>
      </c>
      <c r="C66" t="s">
        <v>9</v>
      </c>
      <c r="D66">
        <v>0.95511263999999996</v>
      </c>
      <c r="E66">
        <v>0.7</v>
      </c>
      <c r="F66">
        <v>0.341229859622178</v>
      </c>
      <c r="G66" t="s">
        <v>12</v>
      </c>
      <c r="H66">
        <v>4.6359905378026696</v>
      </c>
      <c r="I66">
        <v>0.89380939559132999</v>
      </c>
      <c r="J66">
        <f>Table14[[#This Row],[1st Selection]]-Table14[[#This Row],[2nd Selection]]</f>
        <v>3.7421811422113396</v>
      </c>
      <c r="K66" t="s">
        <v>22</v>
      </c>
      <c r="L66" t="s">
        <v>18</v>
      </c>
      <c r="M66" t="s">
        <v>41</v>
      </c>
      <c r="N66" s="9" t="s">
        <v>48</v>
      </c>
    </row>
    <row r="67" spans="1:14" x14ac:dyDescent="0.25">
      <c r="A67" t="s">
        <v>9</v>
      </c>
      <c r="B67" t="s">
        <v>9</v>
      </c>
      <c r="C67" t="s">
        <v>9</v>
      </c>
      <c r="D67">
        <v>0.75914890000000002</v>
      </c>
      <c r="E67">
        <v>0.7</v>
      </c>
      <c r="F67">
        <v>0.401393160714824</v>
      </c>
      <c r="G67" t="s">
        <v>9</v>
      </c>
      <c r="H67">
        <v>0.201283365690031</v>
      </c>
      <c r="I67">
        <v>0.155555555555555</v>
      </c>
      <c r="J67">
        <f>Table14[[#This Row],[1st Selection]]-Table14[[#This Row],[2nd Selection]]</f>
        <v>4.5727810134475994E-2</v>
      </c>
      <c r="K67" t="s">
        <v>22</v>
      </c>
      <c r="M67" t="s">
        <v>41</v>
      </c>
      <c r="N67" s="9" t="s">
        <v>49</v>
      </c>
    </row>
    <row r="68" spans="1:14" x14ac:dyDescent="0.25">
      <c r="A68" t="s">
        <v>12</v>
      </c>
      <c r="B68" t="s">
        <v>12</v>
      </c>
      <c r="C68" t="s">
        <v>12</v>
      </c>
      <c r="D68">
        <v>0.85934275000000004</v>
      </c>
      <c r="E68">
        <v>0.7</v>
      </c>
      <c r="F68">
        <v>9.5133505919445499E-2</v>
      </c>
      <c r="G68" t="s">
        <v>9</v>
      </c>
      <c r="H68">
        <v>3.7967686220204002</v>
      </c>
      <c r="I68">
        <v>2.3131079950078202</v>
      </c>
      <c r="J68">
        <f>Table14[[#This Row],[1st Selection]]-Table14[[#This Row],[2nd Selection]]</f>
        <v>1.4836606270125801</v>
      </c>
      <c r="K68" t="s">
        <v>22</v>
      </c>
      <c r="L68" t="s">
        <v>20</v>
      </c>
      <c r="M68" t="s">
        <v>41</v>
      </c>
      <c r="N68" s="9" t="s">
        <v>49</v>
      </c>
    </row>
    <row r="69" spans="1:14" x14ac:dyDescent="0.25">
      <c r="A69" t="s">
        <v>9</v>
      </c>
      <c r="B69" t="s">
        <v>9</v>
      </c>
      <c r="C69" t="s">
        <v>9</v>
      </c>
      <c r="D69">
        <v>0.96077137999999995</v>
      </c>
      <c r="E69">
        <v>0.7</v>
      </c>
      <c r="F69">
        <v>0.11639616160500101</v>
      </c>
      <c r="G69" t="s">
        <v>12</v>
      </c>
      <c r="H69">
        <v>2.90512187720861</v>
      </c>
      <c r="I69">
        <v>2.2876438058787398</v>
      </c>
      <c r="J69">
        <f>Table14[[#This Row],[1st Selection]]-Table14[[#This Row],[2nd Selection]]</f>
        <v>0.6174780713298702</v>
      </c>
      <c r="K69" t="s">
        <v>22</v>
      </c>
      <c r="L69" t="s">
        <v>19</v>
      </c>
      <c r="M69" t="s">
        <v>41</v>
      </c>
      <c r="N69" s="9" t="s">
        <v>49</v>
      </c>
    </row>
    <row r="70" spans="1:14" x14ac:dyDescent="0.25">
      <c r="A70" t="s">
        <v>9</v>
      </c>
      <c r="B70" t="s">
        <v>9</v>
      </c>
      <c r="C70" t="s">
        <v>12</v>
      </c>
      <c r="D70">
        <v>0.97110068999999999</v>
      </c>
      <c r="E70">
        <v>0.7</v>
      </c>
      <c r="F70">
        <v>0.36607965109990598</v>
      </c>
      <c r="G70" t="s">
        <v>12</v>
      </c>
      <c r="H70">
        <v>3.62745134388891</v>
      </c>
      <c r="I70">
        <v>2.28843504873895</v>
      </c>
      <c r="J70">
        <f>Table14[[#This Row],[1st Selection]]-Table14[[#This Row],[2nd Selection]]</f>
        <v>1.33901629514996</v>
      </c>
      <c r="K70" t="s">
        <v>22</v>
      </c>
      <c r="L70" t="s">
        <v>18</v>
      </c>
      <c r="M70" t="s">
        <v>41</v>
      </c>
      <c r="N70" s="9" t="s">
        <v>49</v>
      </c>
    </row>
    <row r="71" spans="1:14" x14ac:dyDescent="0.25">
      <c r="A71" t="s">
        <v>9</v>
      </c>
      <c r="B71" t="s">
        <v>9</v>
      </c>
      <c r="C71" t="s">
        <v>9</v>
      </c>
      <c r="D71">
        <v>0.97110068999999999</v>
      </c>
      <c r="E71">
        <v>0.7</v>
      </c>
      <c r="F71">
        <v>0.29098264706014698</v>
      </c>
      <c r="G71" t="s">
        <v>12</v>
      </c>
      <c r="H71">
        <v>3.9064102638301499</v>
      </c>
      <c r="I71">
        <v>2.6439294922014098</v>
      </c>
      <c r="J71">
        <f>Table14[[#This Row],[1st Selection]]-Table14[[#This Row],[2nd Selection]]</f>
        <v>1.2624807716287401</v>
      </c>
      <c r="K71" t="s">
        <v>22</v>
      </c>
      <c r="L71" t="s">
        <v>18</v>
      </c>
      <c r="M71" t="s">
        <v>41</v>
      </c>
      <c r="N71" s="9" t="s">
        <v>65</v>
      </c>
    </row>
    <row r="72" spans="1:14" x14ac:dyDescent="0.25">
      <c r="A72" t="s">
        <v>9</v>
      </c>
      <c r="B72" t="s">
        <v>9</v>
      </c>
      <c r="C72" t="s">
        <v>9</v>
      </c>
      <c r="D72">
        <v>0.92105227999999995</v>
      </c>
      <c r="E72">
        <v>0.7</v>
      </c>
      <c r="F72">
        <v>0.14450525753318999</v>
      </c>
      <c r="G72" t="s">
        <v>9</v>
      </c>
      <c r="H72">
        <v>5.5233887230784404</v>
      </c>
      <c r="I72">
        <v>3.53111507506638</v>
      </c>
      <c r="J72">
        <f>Table14[[#This Row],[1st Selection]]-Table14[[#This Row],[2nd Selection]]</f>
        <v>1.9922736480120604</v>
      </c>
      <c r="K72" t="s">
        <v>22</v>
      </c>
      <c r="M72" t="s">
        <v>41</v>
      </c>
      <c r="N72" s="9" t="s">
        <v>51</v>
      </c>
    </row>
    <row r="73" spans="1:14" x14ac:dyDescent="0.25">
      <c r="A73" t="s">
        <v>12</v>
      </c>
      <c r="B73" t="s">
        <v>12</v>
      </c>
      <c r="C73" t="s">
        <v>12</v>
      </c>
      <c r="D73">
        <v>0.83556134000000004</v>
      </c>
      <c r="E73">
        <v>0.7</v>
      </c>
      <c r="F73">
        <v>0.12329916299560301</v>
      </c>
      <c r="G73" t="s">
        <v>12</v>
      </c>
      <c r="H73">
        <v>2.9213149029843</v>
      </c>
      <c r="I73">
        <v>0.88693599124816802</v>
      </c>
      <c r="J73">
        <f>Table14[[#This Row],[1st Selection]]-Table14[[#This Row],[2nd Selection]]</f>
        <v>2.0343789117361322</v>
      </c>
      <c r="K73" t="s">
        <v>22</v>
      </c>
      <c r="L73" t="s">
        <v>19</v>
      </c>
      <c r="M73" t="s">
        <v>42</v>
      </c>
      <c r="N73" s="9" t="s">
        <v>52</v>
      </c>
    </row>
    <row r="74" spans="1:14" x14ac:dyDescent="0.25">
      <c r="A74" t="s">
        <v>9</v>
      </c>
      <c r="B74" t="s">
        <v>9</v>
      </c>
      <c r="C74" t="s">
        <v>12</v>
      </c>
      <c r="D74">
        <v>0.97110068999999999</v>
      </c>
      <c r="E74">
        <v>0.7</v>
      </c>
      <c r="F74">
        <v>0.10008939742624599</v>
      </c>
      <c r="G74" t="s">
        <v>12</v>
      </c>
      <c r="H74">
        <v>0.48088613509585998</v>
      </c>
      <c r="I74">
        <v>0.42515652441740298</v>
      </c>
      <c r="J74">
        <f>Table14[[#This Row],[1st Selection]]-Table14[[#This Row],[2nd Selection]]</f>
        <v>5.5729610678456998E-2</v>
      </c>
      <c r="K74" t="s">
        <v>22</v>
      </c>
      <c r="L74" t="s">
        <v>19</v>
      </c>
      <c r="M74" t="s">
        <v>42</v>
      </c>
      <c r="N74" s="9" t="s">
        <v>52</v>
      </c>
    </row>
    <row r="75" spans="1:14" x14ac:dyDescent="0.25">
      <c r="A75" t="s">
        <v>9</v>
      </c>
      <c r="B75" t="s">
        <v>9</v>
      </c>
      <c r="C75" t="s">
        <v>9</v>
      </c>
      <c r="D75">
        <v>0.96291530000000003</v>
      </c>
      <c r="E75">
        <v>0.7</v>
      </c>
      <c r="F75">
        <v>0.36929751137829803</v>
      </c>
      <c r="G75" t="s">
        <v>9</v>
      </c>
      <c r="H75">
        <v>1.01610640568914</v>
      </c>
      <c r="I75">
        <v>0.36929751137829803</v>
      </c>
      <c r="J75">
        <f>Table14[[#This Row],[1st Selection]]-Table14[[#This Row],[2nd Selection]]</f>
        <v>0.64680889431084199</v>
      </c>
      <c r="K75" t="s">
        <v>22</v>
      </c>
      <c r="M75" t="s">
        <v>41</v>
      </c>
      <c r="N75" s="9" t="s">
        <v>44</v>
      </c>
    </row>
    <row r="76" spans="1:14" x14ac:dyDescent="0.25">
      <c r="A76" t="s">
        <v>9</v>
      </c>
      <c r="B76" t="s">
        <v>9</v>
      </c>
      <c r="C76" t="s">
        <v>9</v>
      </c>
      <c r="D76">
        <v>0.96394426</v>
      </c>
      <c r="E76">
        <v>0.7</v>
      </c>
      <c r="F76">
        <v>0.26053995880277397</v>
      </c>
      <c r="G76" t="s">
        <v>9</v>
      </c>
      <c r="H76">
        <v>7.61718928561098</v>
      </c>
      <c r="I76">
        <v>2.4829883802035702</v>
      </c>
      <c r="J76">
        <f>Table14[[#This Row],[1st Selection]]-Table14[[#This Row],[2nd Selection]]</f>
        <v>5.1342009054074094</v>
      </c>
      <c r="K76" t="s">
        <v>22</v>
      </c>
      <c r="M76" t="s">
        <v>42</v>
      </c>
      <c r="N76" s="9" t="s">
        <v>53</v>
      </c>
    </row>
    <row r="77" spans="1:14" x14ac:dyDescent="0.25">
      <c r="A77" t="s">
        <v>9</v>
      </c>
      <c r="B77" t="s">
        <v>9</v>
      </c>
      <c r="C77" t="s">
        <v>12</v>
      </c>
      <c r="D77">
        <v>0.96771145000000003</v>
      </c>
      <c r="E77">
        <v>0.7</v>
      </c>
      <c r="F77">
        <v>0.16661831123328599</v>
      </c>
      <c r="G77" t="s">
        <v>9</v>
      </c>
      <c r="H77">
        <v>6.7220488466311998</v>
      </c>
      <c r="I77">
        <v>1.4238717494561399</v>
      </c>
      <c r="J77">
        <f>Table14[[#This Row],[1st Selection]]-Table14[[#This Row],[2nd Selection]]</f>
        <v>5.2981770971750599</v>
      </c>
      <c r="K77" t="s">
        <v>22</v>
      </c>
      <c r="M77" t="s">
        <v>41</v>
      </c>
      <c r="N77" s="9" t="s">
        <v>53</v>
      </c>
    </row>
    <row r="78" spans="1:14" x14ac:dyDescent="0.25">
      <c r="A78" t="s">
        <v>9</v>
      </c>
      <c r="B78" t="s">
        <v>9</v>
      </c>
      <c r="C78" t="s">
        <v>12</v>
      </c>
      <c r="D78">
        <v>0.97110068999999999</v>
      </c>
      <c r="E78">
        <v>0.7</v>
      </c>
      <c r="F78">
        <v>0.26200464617157998</v>
      </c>
      <c r="G78" t="s">
        <v>12</v>
      </c>
      <c r="H78">
        <v>0</v>
      </c>
      <c r="I78">
        <v>0</v>
      </c>
      <c r="J78">
        <f>Table14[[#This Row],[1st Selection]]-Table14[[#This Row],[2nd Selection]]</f>
        <v>0</v>
      </c>
      <c r="K78" t="s">
        <v>22</v>
      </c>
      <c r="L78" t="s">
        <v>19</v>
      </c>
      <c r="M78" t="s">
        <v>42</v>
      </c>
      <c r="N78" s="9" t="s">
        <v>54</v>
      </c>
    </row>
    <row r="79" spans="1:14" x14ac:dyDescent="0.25">
      <c r="A79" t="s">
        <v>12</v>
      </c>
      <c r="B79" t="s">
        <v>12</v>
      </c>
      <c r="C79" t="s">
        <v>12</v>
      </c>
      <c r="D79">
        <v>0.80913663000000002</v>
      </c>
      <c r="E79">
        <v>0.7</v>
      </c>
      <c r="F79">
        <v>0.18234135436234999</v>
      </c>
      <c r="G79" t="s">
        <v>9</v>
      </c>
      <c r="H79">
        <v>0</v>
      </c>
      <c r="I79">
        <v>0</v>
      </c>
      <c r="J79">
        <f>Table14[[#This Row],[1st Selection]]-Table14[[#This Row],[2nd Selection]]</f>
        <v>0</v>
      </c>
      <c r="K79" t="s">
        <v>22</v>
      </c>
      <c r="M79" t="s">
        <v>41</v>
      </c>
      <c r="N79" s="9" t="s">
        <v>57</v>
      </c>
    </row>
    <row r="80" spans="1:14" x14ac:dyDescent="0.25">
      <c r="A80" t="s">
        <v>12</v>
      </c>
      <c r="B80" t="s">
        <v>12</v>
      </c>
      <c r="C80" t="s">
        <v>12</v>
      </c>
      <c r="D80">
        <v>0.84110158999999995</v>
      </c>
      <c r="E80">
        <v>0.7</v>
      </c>
      <c r="F80">
        <v>3.1271802014110402E-2</v>
      </c>
      <c r="G80" t="s">
        <v>9</v>
      </c>
      <c r="H80">
        <v>0</v>
      </c>
      <c r="I80">
        <v>0</v>
      </c>
      <c r="J80">
        <f>Table14[[#This Row],[1st Selection]]-Table14[[#This Row],[2nd Selection]]</f>
        <v>0</v>
      </c>
      <c r="K80" t="s">
        <v>22</v>
      </c>
      <c r="M80" t="s">
        <v>8</v>
      </c>
      <c r="N80" s="9" t="s">
        <v>57</v>
      </c>
    </row>
    <row r="81" spans="1:14" x14ac:dyDescent="0.25">
      <c r="A81" t="s">
        <v>9</v>
      </c>
      <c r="B81" t="s">
        <v>9</v>
      </c>
      <c r="C81" t="s">
        <v>12</v>
      </c>
      <c r="D81">
        <v>0.93450809000000001</v>
      </c>
      <c r="E81">
        <v>0.7</v>
      </c>
      <c r="F81">
        <v>0.25117701359407402</v>
      </c>
      <c r="G81" t="s">
        <v>9</v>
      </c>
      <c r="H81">
        <v>1.1078582844835201</v>
      </c>
      <c r="I81">
        <v>5.0235402718814902E-2</v>
      </c>
      <c r="J81">
        <f>Table14[[#This Row],[1st Selection]]-Table14[[#This Row],[2nd Selection]]</f>
        <v>1.0576228817647051</v>
      </c>
      <c r="K81" t="s">
        <v>22</v>
      </c>
      <c r="M81" t="s">
        <v>41</v>
      </c>
      <c r="N81" s="9" t="s">
        <v>46</v>
      </c>
    </row>
    <row r="82" spans="1:14" x14ac:dyDescent="0.25">
      <c r="A82" t="s">
        <v>9</v>
      </c>
      <c r="B82" t="s">
        <v>9</v>
      </c>
      <c r="C82" t="s">
        <v>12</v>
      </c>
      <c r="D82">
        <v>0.95129167999999997</v>
      </c>
      <c r="E82">
        <v>0.7</v>
      </c>
      <c r="F82">
        <v>0.273450112127961</v>
      </c>
      <c r="G82" t="s">
        <v>12</v>
      </c>
      <c r="H82">
        <v>0</v>
      </c>
      <c r="I82">
        <v>0</v>
      </c>
      <c r="J82">
        <f>Table14[[#This Row],[1st Selection]]-Table14[[#This Row],[2nd Selection]]</f>
        <v>0</v>
      </c>
      <c r="K82" t="s">
        <v>22</v>
      </c>
      <c r="L82" t="s">
        <v>19</v>
      </c>
      <c r="M82" t="s">
        <v>41</v>
      </c>
      <c r="N82" s="9" t="s">
        <v>47</v>
      </c>
    </row>
    <row r="83" spans="1:14" x14ac:dyDescent="0.25">
      <c r="A83" t="s">
        <v>9</v>
      </c>
      <c r="B83" t="s">
        <v>12</v>
      </c>
      <c r="C83" t="s">
        <v>12</v>
      </c>
      <c r="D83">
        <v>0.94325382000000002</v>
      </c>
      <c r="E83">
        <v>0.7</v>
      </c>
      <c r="F83">
        <v>0.235244450662248</v>
      </c>
      <c r="G83" t="s">
        <v>9</v>
      </c>
      <c r="H83">
        <v>1.0153578483327801</v>
      </c>
      <c r="I83">
        <v>0.48632968816639</v>
      </c>
      <c r="J83">
        <f>Table14[[#This Row],[1st Selection]]-Table14[[#This Row],[2nd Selection]]</f>
        <v>0.52902816016639009</v>
      </c>
      <c r="K83" t="s">
        <v>22</v>
      </c>
      <c r="M83" t="s">
        <v>40</v>
      </c>
      <c r="N83" s="9" t="s">
        <v>68</v>
      </c>
    </row>
    <row r="84" spans="1:14" x14ac:dyDescent="0.25">
      <c r="A84" t="s">
        <v>9</v>
      </c>
      <c r="B84" t="s">
        <v>12</v>
      </c>
      <c r="C84" t="s">
        <v>12</v>
      </c>
      <c r="D84">
        <v>0.83263737000000004</v>
      </c>
      <c r="E84">
        <v>0.7</v>
      </c>
      <c r="F84">
        <v>0.29856737758980301</v>
      </c>
      <c r="G84" t="s">
        <v>12</v>
      </c>
      <c r="H84">
        <v>1.75</v>
      </c>
      <c r="I84">
        <v>0.57060993005131599</v>
      </c>
      <c r="J84">
        <f>Table14[[#This Row],[1st Selection]]-Table14[[#This Row],[2nd Selection]]</f>
        <v>1.1793900699486839</v>
      </c>
      <c r="K84" t="s">
        <v>22</v>
      </c>
      <c r="L84" t="s">
        <v>19</v>
      </c>
      <c r="M84" t="s">
        <v>42</v>
      </c>
      <c r="N84" s="9" t="s">
        <v>44</v>
      </c>
    </row>
    <row r="85" spans="1:14" x14ac:dyDescent="0.25">
      <c r="A85" t="s">
        <v>9</v>
      </c>
      <c r="B85" t="s">
        <v>9</v>
      </c>
      <c r="C85" t="s">
        <v>12</v>
      </c>
      <c r="D85">
        <v>0.97110074999999996</v>
      </c>
      <c r="E85">
        <v>0.7</v>
      </c>
      <c r="F85">
        <v>0.33492560488765899</v>
      </c>
      <c r="G85" t="s">
        <v>9</v>
      </c>
      <c r="H85">
        <v>4.6031883887881699</v>
      </c>
      <c r="I85">
        <v>1.4441109744698899</v>
      </c>
      <c r="J85">
        <f>Table14[[#This Row],[1st Selection]]-Table14[[#This Row],[2nd Selection]]</f>
        <v>3.15907741431828</v>
      </c>
      <c r="K85" t="s">
        <v>22</v>
      </c>
      <c r="M85" t="s">
        <v>41</v>
      </c>
      <c r="N85" s="9" t="s">
        <v>46</v>
      </c>
    </row>
    <row r="86" spans="1:14" x14ac:dyDescent="0.25">
      <c r="A86" t="s">
        <v>9</v>
      </c>
      <c r="B86" t="s">
        <v>9</v>
      </c>
      <c r="C86" t="s">
        <v>9</v>
      </c>
      <c r="D86">
        <v>0.93318354999999997</v>
      </c>
      <c r="E86">
        <v>0.7</v>
      </c>
      <c r="F86">
        <v>0.234346517906804</v>
      </c>
      <c r="G86" t="s">
        <v>9</v>
      </c>
      <c r="H86">
        <v>0.62251002263560096</v>
      </c>
      <c r="I86">
        <v>0.207503340878533</v>
      </c>
      <c r="J86">
        <f>Table14[[#This Row],[1st Selection]]-Table14[[#This Row],[2nd Selection]]</f>
        <v>0.41500668175706795</v>
      </c>
      <c r="K86" t="s">
        <v>22</v>
      </c>
      <c r="M86" t="s">
        <v>41</v>
      </c>
      <c r="N86" s="9" t="s">
        <v>47</v>
      </c>
    </row>
    <row r="87" spans="1:14" x14ac:dyDescent="0.25">
      <c r="A87" t="s">
        <v>9</v>
      </c>
      <c r="B87" t="s">
        <v>12</v>
      </c>
      <c r="C87" t="s">
        <v>12</v>
      </c>
      <c r="D87">
        <v>0.97110074999999996</v>
      </c>
      <c r="E87">
        <v>0.7</v>
      </c>
      <c r="F87">
        <v>0.29760254125087299</v>
      </c>
      <c r="G87" t="s">
        <v>9</v>
      </c>
      <c r="H87">
        <v>1.71835259454365</v>
      </c>
      <c r="I87">
        <v>0.14880127062543599</v>
      </c>
      <c r="J87">
        <f>Table14[[#This Row],[1st Selection]]-Table14[[#This Row],[2nd Selection]]</f>
        <v>1.5695513239182139</v>
      </c>
      <c r="K87" t="s">
        <v>22</v>
      </c>
      <c r="M87" t="s">
        <v>41</v>
      </c>
      <c r="N87" s="9" t="s">
        <v>60</v>
      </c>
    </row>
    <row r="88" spans="1:14" x14ac:dyDescent="0.25">
      <c r="A88" t="s">
        <v>12</v>
      </c>
      <c r="B88" t="s">
        <v>9</v>
      </c>
      <c r="C88" t="s">
        <v>12</v>
      </c>
      <c r="D88">
        <v>0.75006622000000001</v>
      </c>
      <c r="E88">
        <v>0.7</v>
      </c>
      <c r="F88">
        <v>0.16808778033704</v>
      </c>
      <c r="G88" t="s">
        <v>12</v>
      </c>
      <c r="H88">
        <v>0.360293387123507</v>
      </c>
      <c r="I88">
        <v>0.230762731917243</v>
      </c>
      <c r="J88">
        <f>Table14[[#This Row],[1st Selection]]-Table14[[#This Row],[2nd Selection]]</f>
        <v>0.129530655206264</v>
      </c>
      <c r="K88" t="s">
        <v>22</v>
      </c>
      <c r="L88" t="s">
        <v>17</v>
      </c>
      <c r="M88" t="s">
        <v>41</v>
      </c>
      <c r="N88" s="9" t="s">
        <v>56</v>
      </c>
    </row>
    <row r="89" spans="1:14" x14ac:dyDescent="0.25">
      <c r="A89" t="s">
        <v>9</v>
      </c>
      <c r="B89" t="s">
        <v>9</v>
      </c>
      <c r="C89" t="s">
        <v>9</v>
      </c>
      <c r="D89">
        <v>0.93078309000000004</v>
      </c>
      <c r="E89">
        <v>0.7</v>
      </c>
      <c r="F89">
        <v>0.54500243309320595</v>
      </c>
      <c r="G89" t="s">
        <v>12</v>
      </c>
      <c r="H89">
        <v>0.98648737291375199</v>
      </c>
      <c r="I89">
        <v>0.80730503571784096</v>
      </c>
      <c r="J89">
        <f>Table14[[#This Row],[1st Selection]]-Table14[[#This Row],[2nd Selection]]</f>
        <v>0.17918233719591103</v>
      </c>
      <c r="K89" t="s">
        <v>22</v>
      </c>
      <c r="L89" t="s">
        <v>18</v>
      </c>
      <c r="M89" t="s">
        <v>41</v>
      </c>
      <c r="N89" s="9" t="s">
        <v>70</v>
      </c>
    </row>
    <row r="90" spans="1:14" x14ac:dyDescent="0.25">
      <c r="A90" t="s">
        <v>9</v>
      </c>
      <c r="B90" t="s">
        <v>9</v>
      </c>
      <c r="C90" t="s">
        <v>9</v>
      </c>
      <c r="D90">
        <v>0.88820332000000002</v>
      </c>
      <c r="E90">
        <v>0.7</v>
      </c>
      <c r="F90">
        <v>0.27689671982786801</v>
      </c>
      <c r="G90" t="s">
        <v>9</v>
      </c>
      <c r="H90">
        <v>10.773233531087699</v>
      </c>
      <c r="I90">
        <v>2.3029252617945302</v>
      </c>
      <c r="J90">
        <f>Table14[[#This Row],[1st Selection]]-Table14[[#This Row],[2nd Selection]]</f>
        <v>8.4703082692931702</v>
      </c>
      <c r="K90" t="s">
        <v>22</v>
      </c>
      <c r="M90" t="s">
        <v>41</v>
      </c>
      <c r="N90" s="9" t="s">
        <v>58</v>
      </c>
    </row>
    <row r="91" spans="1:14" x14ac:dyDescent="0.25">
      <c r="A91" t="s">
        <v>9</v>
      </c>
      <c r="B91" t="s">
        <v>9</v>
      </c>
      <c r="C91" t="s">
        <v>12</v>
      </c>
      <c r="D91">
        <v>0.84592973999999999</v>
      </c>
      <c r="E91">
        <v>0.7</v>
      </c>
      <c r="F91">
        <v>0.128104286816631</v>
      </c>
      <c r="G91" t="s">
        <v>12</v>
      </c>
      <c r="H91">
        <v>2.29387391502061</v>
      </c>
      <c r="I91">
        <v>1.9324121750000001</v>
      </c>
      <c r="J91">
        <f>Table14[[#This Row],[1st Selection]]-Table14[[#This Row],[2nd Selection]]</f>
        <v>0.36146174002060993</v>
      </c>
      <c r="K91" t="s">
        <v>22</v>
      </c>
      <c r="L91" t="s">
        <v>18</v>
      </c>
      <c r="M91" t="s">
        <v>41</v>
      </c>
      <c r="N91" s="9" t="s">
        <v>71</v>
      </c>
    </row>
    <row r="92" spans="1:14" x14ac:dyDescent="0.25">
      <c r="A92" t="s">
        <v>9</v>
      </c>
      <c r="B92" t="s">
        <v>9</v>
      </c>
      <c r="C92" t="s">
        <v>9</v>
      </c>
      <c r="D92">
        <v>0.93561481999999996</v>
      </c>
      <c r="E92">
        <v>0.7</v>
      </c>
      <c r="F92">
        <v>0.29157964655614399</v>
      </c>
      <c r="G92" t="s">
        <v>9</v>
      </c>
      <c r="H92">
        <v>2.4089930831951798</v>
      </c>
      <c r="I92">
        <v>0.44473718458987899</v>
      </c>
      <c r="J92">
        <f>Table14[[#This Row],[1st Selection]]-Table14[[#This Row],[2nd Selection]]</f>
        <v>1.9642558986053009</v>
      </c>
      <c r="K92" t="s">
        <v>22</v>
      </c>
      <c r="M92" t="s">
        <v>41</v>
      </c>
      <c r="N92" s="9" t="s">
        <v>60</v>
      </c>
    </row>
    <row r="93" spans="1:14" x14ac:dyDescent="0.25">
      <c r="A93" t="s">
        <v>12</v>
      </c>
      <c r="B93" t="s">
        <v>12</v>
      </c>
      <c r="C93" t="s">
        <v>12</v>
      </c>
      <c r="D93">
        <v>0.88777035000000004</v>
      </c>
      <c r="E93">
        <v>0.7</v>
      </c>
      <c r="F93">
        <v>0.17955273366798699</v>
      </c>
      <c r="G93" t="s">
        <v>12</v>
      </c>
      <c r="H93">
        <v>0.20487008076923</v>
      </c>
      <c r="I93">
        <v>0.17144051408611999</v>
      </c>
      <c r="J93">
        <f>Table14[[#This Row],[1st Selection]]-Table14[[#This Row],[2nd Selection]]</f>
        <v>3.3429566683110007E-2</v>
      </c>
      <c r="K93" t="s">
        <v>22</v>
      </c>
      <c r="L93" t="s">
        <v>19</v>
      </c>
      <c r="M93" t="s">
        <v>41</v>
      </c>
      <c r="N93" s="9" t="s">
        <v>53</v>
      </c>
    </row>
    <row r="94" spans="1:14" x14ac:dyDescent="0.25">
      <c r="A94" t="s">
        <v>9</v>
      </c>
      <c r="B94" t="s">
        <v>9</v>
      </c>
      <c r="C94" t="s">
        <v>12</v>
      </c>
      <c r="D94">
        <v>0.94620800000000005</v>
      </c>
      <c r="E94">
        <v>0.7</v>
      </c>
      <c r="F94">
        <v>0.14397210843466299</v>
      </c>
      <c r="G94" t="s">
        <v>12</v>
      </c>
      <c r="H94">
        <v>0.52587907630710495</v>
      </c>
      <c r="I94">
        <v>0.41311848656184502</v>
      </c>
      <c r="J94">
        <f>Table14[[#This Row],[1st Selection]]-Table14[[#This Row],[2nd Selection]]</f>
        <v>0.11276058974525993</v>
      </c>
      <c r="K94" t="s">
        <v>22</v>
      </c>
      <c r="L94" t="s">
        <v>17</v>
      </c>
      <c r="M94" t="s">
        <v>41</v>
      </c>
      <c r="N94" s="9" t="s">
        <v>73</v>
      </c>
    </row>
    <row r="95" spans="1:14" x14ac:dyDescent="0.25">
      <c r="A95" t="s">
        <v>9</v>
      </c>
      <c r="B95" t="s">
        <v>9</v>
      </c>
      <c r="C95" t="s">
        <v>9</v>
      </c>
      <c r="D95">
        <v>0.97110074999999996</v>
      </c>
      <c r="E95">
        <v>0.7</v>
      </c>
      <c r="F95">
        <v>0.183873338725314</v>
      </c>
      <c r="G95" t="s">
        <v>9</v>
      </c>
      <c r="H95">
        <v>2.4766864992458899</v>
      </c>
      <c r="I95">
        <v>1.4722016577185</v>
      </c>
      <c r="J95">
        <f>Table14[[#This Row],[1st Selection]]-Table14[[#This Row],[2nd Selection]]</f>
        <v>1.0044848415273899</v>
      </c>
      <c r="K95" t="s">
        <v>22</v>
      </c>
      <c r="M95" t="s">
        <v>41</v>
      </c>
      <c r="N95" s="9" t="s">
        <v>74</v>
      </c>
    </row>
    <row r="96" spans="1:14" x14ac:dyDescent="0.25">
      <c r="A96" t="s">
        <v>12</v>
      </c>
      <c r="B96" t="s">
        <v>12</v>
      </c>
      <c r="C96" t="s">
        <v>12</v>
      </c>
      <c r="D96">
        <v>0.51371467000000004</v>
      </c>
      <c r="E96">
        <v>0.7</v>
      </c>
      <c r="F96">
        <v>0.1015157520607</v>
      </c>
      <c r="G96" t="s">
        <v>9</v>
      </c>
      <c r="H96">
        <v>0</v>
      </c>
      <c r="I96">
        <v>0</v>
      </c>
      <c r="J96">
        <f>Table14[[#This Row],[1st Selection]]-Table14[[#This Row],[2nd Selection]]</f>
        <v>0</v>
      </c>
      <c r="K96" t="s">
        <v>22</v>
      </c>
      <c r="M96" t="s">
        <v>41</v>
      </c>
      <c r="N96" s="9" t="s">
        <v>69</v>
      </c>
    </row>
    <row r="97" spans="1:14" x14ac:dyDescent="0.25">
      <c r="A97" t="s">
        <v>12</v>
      </c>
      <c r="B97" t="s">
        <v>12</v>
      </c>
      <c r="C97" t="s">
        <v>12</v>
      </c>
      <c r="D97">
        <v>0.74553948999999997</v>
      </c>
      <c r="E97">
        <v>0.7</v>
      </c>
      <c r="F97">
        <v>0.165002665495081</v>
      </c>
      <c r="G97" t="s">
        <v>12</v>
      </c>
      <c r="H97">
        <v>1.8331984576464599</v>
      </c>
      <c r="I97">
        <v>1.52738594976771</v>
      </c>
      <c r="J97">
        <f>Table14[[#This Row],[1st Selection]]-Table14[[#This Row],[2nd Selection]]</f>
        <v>0.30581250787874992</v>
      </c>
      <c r="K97" t="s">
        <v>22</v>
      </c>
      <c r="L97" t="s">
        <v>19</v>
      </c>
      <c r="M97" t="s">
        <v>8</v>
      </c>
      <c r="N97" s="9" t="s">
        <v>52</v>
      </c>
    </row>
    <row r="98" spans="1:14" x14ac:dyDescent="0.25">
      <c r="A98" t="s">
        <v>9</v>
      </c>
      <c r="B98" t="s">
        <v>9</v>
      </c>
      <c r="C98" t="s">
        <v>12</v>
      </c>
      <c r="D98">
        <v>0.84871083000000003</v>
      </c>
      <c r="E98">
        <v>0.7</v>
      </c>
      <c r="F98">
        <v>0.214920492510213</v>
      </c>
      <c r="G98" t="s">
        <v>9</v>
      </c>
      <c r="H98">
        <v>1.9358885374999999</v>
      </c>
      <c r="I98">
        <v>4.9597036733126001E-2</v>
      </c>
      <c r="J98">
        <f>Table14[[#This Row],[1st Selection]]-Table14[[#This Row],[2nd Selection]]</f>
        <v>1.8862915007668739</v>
      </c>
      <c r="K98" t="s">
        <v>22</v>
      </c>
      <c r="M98" t="s">
        <v>41</v>
      </c>
      <c r="N98" s="9" t="s">
        <v>60</v>
      </c>
    </row>
    <row r="99" spans="1:14" x14ac:dyDescent="0.25">
      <c r="A99" t="s">
        <v>9</v>
      </c>
      <c r="B99" t="s">
        <v>9</v>
      </c>
      <c r="C99" t="s">
        <v>12</v>
      </c>
      <c r="D99">
        <v>0.95527554000000003</v>
      </c>
      <c r="E99">
        <v>0.7</v>
      </c>
      <c r="F99">
        <v>0.16989123897679401</v>
      </c>
      <c r="G99" t="s">
        <v>12</v>
      </c>
      <c r="H99">
        <v>1.8890294355013399</v>
      </c>
      <c r="I99">
        <v>0.44157928228724402</v>
      </c>
      <c r="J99">
        <f>Table14[[#This Row],[1st Selection]]-Table14[[#This Row],[2nd Selection]]</f>
        <v>1.447450153214096</v>
      </c>
      <c r="K99" t="s">
        <v>22</v>
      </c>
      <c r="L99" t="s">
        <v>17</v>
      </c>
      <c r="M99" t="s">
        <v>41</v>
      </c>
      <c r="N99" s="9" t="s">
        <v>75</v>
      </c>
    </row>
    <row r="100" spans="1:14" x14ac:dyDescent="0.25">
      <c r="A100" t="s">
        <v>9</v>
      </c>
      <c r="B100" t="s">
        <v>9</v>
      </c>
      <c r="C100" t="s">
        <v>9</v>
      </c>
      <c r="D100">
        <v>0.95856363</v>
      </c>
      <c r="E100">
        <v>0.7</v>
      </c>
      <c r="F100">
        <v>0.23091722344535201</v>
      </c>
      <c r="G100" t="s">
        <v>9</v>
      </c>
      <c r="H100">
        <v>1.6870364762904899</v>
      </c>
      <c r="I100">
        <v>1.2484069924549599</v>
      </c>
      <c r="J100">
        <f>Table14[[#This Row],[1st Selection]]-Table14[[#This Row],[2nd Selection]]</f>
        <v>0.43862948383553002</v>
      </c>
      <c r="K100" t="s">
        <v>22</v>
      </c>
      <c r="M100" t="s">
        <v>41</v>
      </c>
      <c r="N100" s="9" t="s">
        <v>51</v>
      </c>
    </row>
    <row r="101" spans="1:14" x14ac:dyDescent="0.25">
      <c r="A101" t="s">
        <v>12</v>
      </c>
      <c r="B101" t="s">
        <v>12</v>
      </c>
      <c r="C101" t="s">
        <v>12</v>
      </c>
      <c r="D101">
        <v>0.84524703000000001</v>
      </c>
      <c r="E101">
        <v>0.7</v>
      </c>
      <c r="F101">
        <v>6.6212379308614594E-2</v>
      </c>
      <c r="G101" t="s">
        <v>12</v>
      </c>
      <c r="H101">
        <v>2.68532226785655</v>
      </c>
      <c r="I101">
        <v>0.705720429442384</v>
      </c>
      <c r="J101">
        <f>Table14[[#This Row],[1st Selection]]-Table14[[#This Row],[2nd Selection]]</f>
        <v>1.979601838414166</v>
      </c>
      <c r="K101" t="s">
        <v>22</v>
      </c>
      <c r="L101" t="s">
        <v>19</v>
      </c>
      <c r="M101" t="s">
        <v>8</v>
      </c>
      <c r="N101" s="9" t="s">
        <v>52</v>
      </c>
    </row>
    <row r="102" spans="1:14" x14ac:dyDescent="0.25">
      <c r="A102" t="s">
        <v>9</v>
      </c>
      <c r="B102" t="s">
        <v>9</v>
      </c>
      <c r="C102" t="s">
        <v>12</v>
      </c>
      <c r="D102">
        <v>0.97110074999999996</v>
      </c>
      <c r="E102">
        <v>0.7</v>
      </c>
      <c r="F102">
        <v>0.231579188967109</v>
      </c>
      <c r="G102" t="s">
        <v>9</v>
      </c>
      <c r="H102">
        <v>1.17206201190476</v>
      </c>
      <c r="I102">
        <v>0.26245641416272297</v>
      </c>
      <c r="J102">
        <f>Table14[[#This Row],[1st Selection]]-Table14[[#This Row],[2nd Selection]]</f>
        <v>0.90960559774203698</v>
      </c>
      <c r="K102" t="s">
        <v>22</v>
      </c>
      <c r="M102" t="s">
        <v>42</v>
      </c>
      <c r="N102" s="9" t="s">
        <v>67</v>
      </c>
    </row>
    <row r="103" spans="1:14" x14ac:dyDescent="0.25">
      <c r="A103" t="s">
        <v>9</v>
      </c>
      <c r="B103" t="s">
        <v>9</v>
      </c>
      <c r="C103" t="s">
        <v>9</v>
      </c>
      <c r="D103">
        <v>0.73929124999999996</v>
      </c>
      <c r="E103">
        <v>0.7</v>
      </c>
      <c r="F103">
        <v>0.151783670835172</v>
      </c>
      <c r="G103" t="s">
        <v>9</v>
      </c>
      <c r="H103">
        <v>24.432126274107201</v>
      </c>
      <c r="I103">
        <v>1.1671494999999901</v>
      </c>
      <c r="J103">
        <f>Table14[[#This Row],[1st Selection]]-Table14[[#This Row],[2nd Selection]]</f>
        <v>23.264976774107211</v>
      </c>
      <c r="K103" t="s">
        <v>23</v>
      </c>
      <c r="M103" t="s">
        <v>42</v>
      </c>
      <c r="N103" s="9" t="s">
        <v>44</v>
      </c>
    </row>
    <row r="104" spans="1:14" x14ac:dyDescent="0.25">
      <c r="A104" t="s">
        <v>9</v>
      </c>
      <c r="B104" t="s">
        <v>9</v>
      </c>
      <c r="C104" t="s">
        <v>12</v>
      </c>
      <c r="D104">
        <v>0.56220579000000004</v>
      </c>
      <c r="E104">
        <v>0.7</v>
      </c>
      <c r="F104">
        <v>6.1500246430278897E-2</v>
      </c>
      <c r="G104" t="s">
        <v>12</v>
      </c>
      <c r="H104">
        <v>2.4669714302443499</v>
      </c>
      <c r="I104">
        <v>0.24008750048743499</v>
      </c>
      <c r="J104">
        <f>Table14[[#This Row],[1st Selection]]-Table14[[#This Row],[2nd Selection]]</f>
        <v>2.226883929756915</v>
      </c>
      <c r="K104" t="s">
        <v>23</v>
      </c>
      <c r="L104" t="s">
        <v>19</v>
      </c>
      <c r="M104" t="s">
        <v>42</v>
      </c>
      <c r="N104" s="9" t="s">
        <v>46</v>
      </c>
    </row>
    <row r="105" spans="1:14" x14ac:dyDescent="0.25">
      <c r="A105" t="s">
        <v>12</v>
      </c>
      <c r="B105" t="s">
        <v>12</v>
      </c>
      <c r="C105" t="s">
        <v>12</v>
      </c>
      <c r="D105">
        <v>0.64593148</v>
      </c>
      <c r="E105">
        <v>0.7</v>
      </c>
      <c r="F105">
        <v>0.214509991841457</v>
      </c>
      <c r="G105" t="s">
        <v>9</v>
      </c>
      <c r="H105">
        <v>0</v>
      </c>
      <c r="I105">
        <v>0</v>
      </c>
      <c r="J105">
        <f>Table14[[#This Row],[1st Selection]]-Table14[[#This Row],[2nd Selection]]</f>
        <v>0</v>
      </c>
      <c r="K105" t="s">
        <v>23</v>
      </c>
      <c r="M105" t="s">
        <v>8</v>
      </c>
      <c r="N105" s="9" t="s">
        <v>76</v>
      </c>
    </row>
    <row r="106" spans="1:14" x14ac:dyDescent="0.25">
      <c r="A106" t="s">
        <v>9</v>
      </c>
      <c r="B106" t="s">
        <v>9</v>
      </c>
      <c r="C106" t="s">
        <v>9</v>
      </c>
      <c r="D106">
        <v>0.96419774999999996</v>
      </c>
      <c r="E106">
        <v>0.7</v>
      </c>
      <c r="F106">
        <v>0.51331241749227696</v>
      </c>
      <c r="G106" t="s">
        <v>9</v>
      </c>
      <c r="H106">
        <v>34.8401626798764</v>
      </c>
      <c r="I106">
        <v>0</v>
      </c>
      <c r="J106">
        <f>Table14[[#This Row],[1st Selection]]-Table14[[#This Row],[2nd Selection]]</f>
        <v>34.8401626798764</v>
      </c>
      <c r="K106" t="s">
        <v>23</v>
      </c>
      <c r="M106" t="s">
        <v>40</v>
      </c>
      <c r="N106" s="9" t="s">
        <v>57</v>
      </c>
    </row>
    <row r="107" spans="1:14" x14ac:dyDescent="0.25">
      <c r="A107" t="s">
        <v>12</v>
      </c>
      <c r="B107" t="s">
        <v>12</v>
      </c>
      <c r="C107" t="s">
        <v>9</v>
      </c>
      <c r="D107">
        <v>0.79944300999999995</v>
      </c>
      <c r="E107">
        <v>0.7</v>
      </c>
      <c r="F107">
        <v>0.31705741591369802</v>
      </c>
      <c r="G107" t="s">
        <v>12</v>
      </c>
      <c r="H107">
        <v>2.6989974179999998</v>
      </c>
      <c r="I107">
        <v>0.67904155797842403</v>
      </c>
      <c r="J107">
        <f>Table14[[#This Row],[1st Selection]]-Table14[[#This Row],[2nd Selection]]</f>
        <v>2.0199558600215757</v>
      </c>
      <c r="K107" t="s">
        <v>23</v>
      </c>
      <c r="L107" t="s">
        <v>18</v>
      </c>
      <c r="M107" t="s">
        <v>41</v>
      </c>
      <c r="N107" s="9" t="s">
        <v>44</v>
      </c>
    </row>
    <row r="108" spans="1:14" x14ac:dyDescent="0.25">
      <c r="A108" t="s">
        <v>12</v>
      </c>
      <c r="B108" t="s">
        <v>12</v>
      </c>
      <c r="C108" t="s">
        <v>12</v>
      </c>
      <c r="D108">
        <v>0.66002994999999998</v>
      </c>
      <c r="E108">
        <v>0.7</v>
      </c>
      <c r="F108">
        <v>4.3768378910391099E-2</v>
      </c>
      <c r="G108" t="s">
        <v>12</v>
      </c>
      <c r="H108">
        <v>0.66002994999999998</v>
      </c>
      <c r="I108">
        <v>0.19815330743033999</v>
      </c>
      <c r="J108">
        <f>Table14[[#This Row],[1st Selection]]-Table14[[#This Row],[2nd Selection]]</f>
        <v>0.46187664256965999</v>
      </c>
      <c r="K108" t="s">
        <v>23</v>
      </c>
      <c r="L108" t="s">
        <v>19</v>
      </c>
      <c r="M108" t="s">
        <v>8</v>
      </c>
      <c r="N108" s="9" t="s">
        <v>51</v>
      </c>
    </row>
    <row r="109" spans="1:14" x14ac:dyDescent="0.25">
      <c r="A109" t="s">
        <v>9</v>
      </c>
      <c r="B109" t="s">
        <v>9</v>
      </c>
      <c r="C109" t="s">
        <v>9</v>
      </c>
      <c r="D109">
        <v>0.91418350000000004</v>
      </c>
      <c r="E109">
        <v>0.7</v>
      </c>
      <c r="F109">
        <v>0.44364777385784399</v>
      </c>
      <c r="G109" t="s">
        <v>9</v>
      </c>
      <c r="H109">
        <v>9.2602407323603</v>
      </c>
      <c r="I109">
        <v>8.8729554771568894E-2</v>
      </c>
      <c r="J109">
        <f>Table14[[#This Row],[1st Selection]]-Table14[[#This Row],[2nd Selection]]</f>
        <v>9.1715111775887319</v>
      </c>
      <c r="K109" t="s">
        <v>23</v>
      </c>
      <c r="M109" t="s">
        <v>40</v>
      </c>
      <c r="N109" s="9" t="s">
        <v>67</v>
      </c>
    </row>
    <row r="110" spans="1:14" x14ac:dyDescent="0.25">
      <c r="A110" t="s">
        <v>9</v>
      </c>
      <c r="B110" t="s">
        <v>9</v>
      </c>
      <c r="C110" t="s">
        <v>12</v>
      </c>
      <c r="D110">
        <v>0.82144558000000001</v>
      </c>
      <c r="E110">
        <v>0.7</v>
      </c>
      <c r="F110">
        <v>0.24909266263772201</v>
      </c>
      <c r="G110" t="s">
        <v>9</v>
      </c>
      <c r="H110">
        <v>3.05845945141485</v>
      </c>
      <c r="I110">
        <v>0.19769258939501699</v>
      </c>
      <c r="J110">
        <f>Table14[[#This Row],[1st Selection]]-Table14[[#This Row],[2nd Selection]]</f>
        <v>2.8607668620198332</v>
      </c>
      <c r="K110" t="s">
        <v>24</v>
      </c>
      <c r="M110" t="s">
        <v>40</v>
      </c>
      <c r="N110" s="9" t="s">
        <v>44</v>
      </c>
    </row>
    <row r="111" spans="1:14" x14ac:dyDescent="0.25">
      <c r="A111" t="s">
        <v>9</v>
      </c>
      <c r="B111" t="s">
        <v>9</v>
      </c>
      <c r="C111" t="s">
        <v>9</v>
      </c>
      <c r="D111">
        <v>0.92509198000000004</v>
      </c>
      <c r="E111">
        <v>0.7</v>
      </c>
      <c r="F111">
        <v>0.30889012869864202</v>
      </c>
      <c r="G111" t="s">
        <v>9</v>
      </c>
      <c r="H111">
        <v>3.5590740886986398</v>
      </c>
      <c r="I111">
        <v>0</v>
      </c>
      <c r="J111">
        <f>Table14[[#This Row],[1st Selection]]-Table14[[#This Row],[2nd Selection]]</f>
        <v>3.5590740886986398</v>
      </c>
      <c r="K111" t="s">
        <v>24</v>
      </c>
      <c r="M111" t="s">
        <v>40</v>
      </c>
      <c r="N111" s="9" t="s">
        <v>44</v>
      </c>
    </row>
    <row r="112" spans="1:14" x14ac:dyDescent="0.25">
      <c r="A112" t="s">
        <v>12</v>
      </c>
      <c r="B112" t="s">
        <v>12</v>
      </c>
      <c r="C112" t="s">
        <v>12</v>
      </c>
      <c r="D112">
        <v>0.82065832999999999</v>
      </c>
      <c r="E112">
        <v>0.7</v>
      </c>
      <c r="F112">
        <v>0.37850776109093898</v>
      </c>
      <c r="G112" t="s">
        <v>12</v>
      </c>
      <c r="H112">
        <v>1.64131666</v>
      </c>
      <c r="I112">
        <v>0.118890258291384</v>
      </c>
      <c r="J112">
        <f>Table14[[#This Row],[1st Selection]]-Table14[[#This Row],[2nd Selection]]</f>
        <v>1.522426401708616</v>
      </c>
      <c r="K112" t="s">
        <v>24</v>
      </c>
      <c r="L112" t="s">
        <v>19</v>
      </c>
      <c r="M112" t="s">
        <v>41</v>
      </c>
      <c r="N112" s="9" t="s">
        <v>46</v>
      </c>
    </row>
    <row r="113" spans="1:14" x14ac:dyDescent="0.25">
      <c r="A113" t="s">
        <v>9</v>
      </c>
      <c r="B113" t="s">
        <v>9</v>
      </c>
      <c r="C113" t="s">
        <v>12</v>
      </c>
      <c r="D113">
        <v>0.88641219999999998</v>
      </c>
      <c r="E113">
        <v>0.7</v>
      </c>
      <c r="F113">
        <v>0.179701287455797</v>
      </c>
      <c r="G113" t="s">
        <v>9</v>
      </c>
      <c r="H113">
        <v>4.2965330416666596</v>
      </c>
      <c r="I113">
        <v>1.3220101666666599</v>
      </c>
      <c r="J113">
        <f>Table14[[#This Row],[1st Selection]]-Table14[[#This Row],[2nd Selection]]</f>
        <v>2.9745228749999999</v>
      </c>
      <c r="K113" t="s">
        <v>24</v>
      </c>
      <c r="M113" t="s">
        <v>41</v>
      </c>
      <c r="N113" s="9" t="s">
        <v>47</v>
      </c>
    </row>
    <row r="114" spans="1:14" x14ac:dyDescent="0.25">
      <c r="A114" t="s">
        <v>9</v>
      </c>
      <c r="B114" t="s">
        <v>12</v>
      </c>
      <c r="C114" t="s">
        <v>12</v>
      </c>
      <c r="D114">
        <v>0.89339858000000005</v>
      </c>
      <c r="E114">
        <v>0.7</v>
      </c>
      <c r="F114">
        <v>0.35815249412153</v>
      </c>
      <c r="G114" t="s">
        <v>9</v>
      </c>
      <c r="H114">
        <v>0.97263211922171899</v>
      </c>
      <c r="I114">
        <v>0.40510038371100399</v>
      </c>
      <c r="J114">
        <f>Table14[[#This Row],[1st Selection]]-Table14[[#This Row],[2nd Selection]]</f>
        <v>0.56753173551071501</v>
      </c>
      <c r="K114" t="s">
        <v>24</v>
      </c>
      <c r="M114" t="s">
        <v>41</v>
      </c>
      <c r="N114" s="9" t="s">
        <v>48</v>
      </c>
    </row>
    <row r="115" spans="1:14" x14ac:dyDescent="0.25">
      <c r="A115" t="s">
        <v>9</v>
      </c>
      <c r="B115" t="s">
        <v>9</v>
      </c>
      <c r="C115" t="s">
        <v>12</v>
      </c>
      <c r="D115">
        <v>0.91472494999999998</v>
      </c>
      <c r="E115">
        <v>0.7</v>
      </c>
      <c r="F115">
        <v>0.18652646422500499</v>
      </c>
      <c r="G115" t="s">
        <v>12</v>
      </c>
      <c r="H115">
        <v>0.67486035090169705</v>
      </c>
      <c r="I115">
        <v>0.53342369657095701</v>
      </c>
      <c r="J115">
        <f>Table14[[#This Row],[1st Selection]]-Table14[[#This Row],[2nd Selection]]</f>
        <v>0.14143665433074004</v>
      </c>
      <c r="K115" t="s">
        <v>24</v>
      </c>
      <c r="L115" t="s">
        <v>17</v>
      </c>
      <c r="M115" t="s">
        <v>41</v>
      </c>
      <c r="N115" s="9" t="s">
        <v>49</v>
      </c>
    </row>
    <row r="116" spans="1:14" x14ac:dyDescent="0.25">
      <c r="A116" t="s">
        <v>9</v>
      </c>
      <c r="B116" t="s">
        <v>12</v>
      </c>
      <c r="C116" t="s">
        <v>12</v>
      </c>
      <c r="D116">
        <v>0.78744298000000001</v>
      </c>
      <c r="E116">
        <v>0.7</v>
      </c>
      <c r="F116">
        <v>0.17924240605883801</v>
      </c>
      <c r="G116" t="s">
        <v>9</v>
      </c>
      <c r="H116">
        <v>2.82302316516583</v>
      </c>
      <c r="I116">
        <v>2.1249185428571402</v>
      </c>
      <c r="J116">
        <f>Table14[[#This Row],[1st Selection]]-Table14[[#This Row],[2nd Selection]]</f>
        <v>0.69810462230868975</v>
      </c>
      <c r="K116" t="s">
        <v>24</v>
      </c>
      <c r="M116" t="s">
        <v>41</v>
      </c>
      <c r="N116" s="9" t="s">
        <v>49</v>
      </c>
    </row>
    <row r="117" spans="1:14" x14ac:dyDescent="0.25">
      <c r="A117" t="s">
        <v>9</v>
      </c>
      <c r="B117" t="s">
        <v>12</v>
      </c>
      <c r="C117" t="s">
        <v>12</v>
      </c>
      <c r="D117">
        <v>0.82450228999999997</v>
      </c>
      <c r="E117">
        <v>0.7</v>
      </c>
      <c r="F117">
        <v>0.25520013646213202</v>
      </c>
      <c r="G117" t="s">
        <v>9</v>
      </c>
      <c r="H117">
        <v>2.5683857763961599</v>
      </c>
      <c r="I117">
        <v>1.85786041428571</v>
      </c>
      <c r="J117">
        <f>Table14[[#This Row],[1st Selection]]-Table14[[#This Row],[2nd Selection]]</f>
        <v>0.71052536211044992</v>
      </c>
      <c r="K117" t="s">
        <v>24</v>
      </c>
      <c r="M117" t="s">
        <v>41</v>
      </c>
      <c r="N117" s="9" t="s">
        <v>49</v>
      </c>
    </row>
    <row r="118" spans="1:14" x14ac:dyDescent="0.25">
      <c r="A118" t="s">
        <v>12</v>
      </c>
      <c r="B118" t="s">
        <v>12</v>
      </c>
      <c r="C118" t="s">
        <v>12</v>
      </c>
      <c r="D118">
        <v>0.80618637999999998</v>
      </c>
      <c r="E118">
        <v>0.7</v>
      </c>
      <c r="F118">
        <v>0.18157343891011299</v>
      </c>
      <c r="G118" t="s">
        <v>9</v>
      </c>
      <c r="H118">
        <v>0.723325636675763</v>
      </c>
      <c r="I118">
        <v>0.48221709111717498</v>
      </c>
      <c r="J118">
        <f>Table14[[#This Row],[1st Selection]]-Table14[[#This Row],[2nd Selection]]</f>
        <v>0.24110854555858802</v>
      </c>
      <c r="K118" t="s">
        <v>24</v>
      </c>
      <c r="L118" t="s">
        <v>20</v>
      </c>
      <c r="M118" t="s">
        <v>41</v>
      </c>
      <c r="N118" s="9" t="s">
        <v>49</v>
      </c>
    </row>
    <row r="119" spans="1:14" x14ac:dyDescent="0.25">
      <c r="A119" t="s">
        <v>12</v>
      </c>
      <c r="B119" t="s">
        <v>12</v>
      </c>
      <c r="C119" t="s">
        <v>12</v>
      </c>
      <c r="D119">
        <v>0.82057637000000005</v>
      </c>
      <c r="E119">
        <v>0.7</v>
      </c>
      <c r="F119">
        <v>0.14545748054389199</v>
      </c>
      <c r="G119" t="s">
        <v>9</v>
      </c>
      <c r="H119">
        <v>3.4987001094737198</v>
      </c>
      <c r="I119">
        <v>0.364284894763162</v>
      </c>
      <c r="J119">
        <f>Table14[[#This Row],[1st Selection]]-Table14[[#This Row],[2nd Selection]]</f>
        <v>3.134415214710558</v>
      </c>
      <c r="K119" t="s">
        <v>24</v>
      </c>
      <c r="L119" t="s">
        <v>20</v>
      </c>
      <c r="M119" t="s">
        <v>41</v>
      </c>
      <c r="N119" s="9" t="s">
        <v>62</v>
      </c>
    </row>
    <row r="120" spans="1:14" x14ac:dyDescent="0.25">
      <c r="A120" t="s">
        <v>12</v>
      </c>
      <c r="B120" t="s">
        <v>12</v>
      </c>
      <c r="C120" t="s">
        <v>12</v>
      </c>
      <c r="D120">
        <v>0.71856713000000005</v>
      </c>
      <c r="E120">
        <v>0.7</v>
      </c>
      <c r="F120">
        <v>0.14943696048401001</v>
      </c>
      <c r="G120" t="s">
        <v>12</v>
      </c>
      <c r="H120">
        <v>0</v>
      </c>
      <c r="I120">
        <v>0</v>
      </c>
      <c r="J120">
        <f>Table14[[#This Row],[1st Selection]]-Table14[[#This Row],[2nd Selection]]</f>
        <v>0</v>
      </c>
      <c r="K120" t="s">
        <v>24</v>
      </c>
      <c r="L120" t="s">
        <v>19</v>
      </c>
      <c r="M120" t="s">
        <v>41</v>
      </c>
      <c r="N120" s="9" t="s">
        <v>63</v>
      </c>
    </row>
    <row r="121" spans="1:14" x14ac:dyDescent="0.25">
      <c r="A121" t="s">
        <v>9</v>
      </c>
      <c r="B121" t="s">
        <v>12</v>
      </c>
      <c r="C121" t="s">
        <v>12</v>
      </c>
      <c r="D121">
        <v>0.79324806000000003</v>
      </c>
      <c r="E121">
        <v>0.7</v>
      </c>
      <c r="F121">
        <v>0.19060001212490299</v>
      </c>
      <c r="G121" t="s">
        <v>9</v>
      </c>
      <c r="H121">
        <v>3.9157180094821</v>
      </c>
      <c r="I121">
        <v>1.1720381630769201</v>
      </c>
      <c r="J121">
        <f>Table14[[#This Row],[1st Selection]]-Table14[[#This Row],[2nd Selection]]</f>
        <v>2.7436798464051799</v>
      </c>
      <c r="K121" t="s">
        <v>24</v>
      </c>
      <c r="M121" t="s">
        <v>41</v>
      </c>
      <c r="N121" s="9" t="s">
        <v>64</v>
      </c>
    </row>
    <row r="122" spans="1:14" x14ac:dyDescent="0.25">
      <c r="A122" t="s">
        <v>9</v>
      </c>
      <c r="B122" t="s">
        <v>12</v>
      </c>
      <c r="C122" t="s">
        <v>12</v>
      </c>
      <c r="D122">
        <v>0.86781525999999998</v>
      </c>
      <c r="E122">
        <v>0.7</v>
      </c>
      <c r="F122">
        <v>0.16033282801403601</v>
      </c>
      <c r="G122" t="s">
        <v>9</v>
      </c>
      <c r="H122">
        <v>3.9051686700000001</v>
      </c>
      <c r="I122">
        <v>0.52667326056140396</v>
      </c>
      <c r="J122">
        <f>Table14[[#This Row],[1st Selection]]-Table14[[#This Row],[2nd Selection]]</f>
        <v>3.3784954094385959</v>
      </c>
      <c r="K122" t="s">
        <v>24</v>
      </c>
      <c r="M122" t="s">
        <v>41</v>
      </c>
      <c r="N122" s="9" t="s">
        <v>76</v>
      </c>
    </row>
    <row r="123" spans="1:14" x14ac:dyDescent="0.25">
      <c r="A123" t="s">
        <v>12</v>
      </c>
      <c r="B123" t="s">
        <v>12</v>
      </c>
      <c r="C123" t="s">
        <v>12</v>
      </c>
      <c r="D123">
        <v>0.72181397999999997</v>
      </c>
      <c r="E123">
        <v>0.7</v>
      </c>
      <c r="F123">
        <v>0.22266740263420101</v>
      </c>
      <c r="G123" t="s">
        <v>12</v>
      </c>
      <c r="H123">
        <v>2.2597898227631501</v>
      </c>
      <c r="I123">
        <v>0.41804866355263098</v>
      </c>
      <c r="J123">
        <f>Table14[[#This Row],[1st Selection]]-Table14[[#This Row],[2nd Selection]]</f>
        <v>1.8417411592105191</v>
      </c>
      <c r="K123" t="s">
        <v>24</v>
      </c>
      <c r="L123" t="s">
        <v>19</v>
      </c>
      <c r="M123" t="s">
        <v>8</v>
      </c>
      <c r="N123" s="9" t="s">
        <v>65</v>
      </c>
    </row>
    <row r="124" spans="1:14" x14ac:dyDescent="0.25">
      <c r="A124" t="s">
        <v>12</v>
      </c>
      <c r="B124" t="s">
        <v>12</v>
      </c>
      <c r="C124" t="s">
        <v>12</v>
      </c>
      <c r="D124">
        <v>0.80580109</v>
      </c>
      <c r="E124">
        <v>0.7</v>
      </c>
      <c r="F124">
        <v>0.22529960124141099</v>
      </c>
      <c r="G124" t="s">
        <v>12</v>
      </c>
      <c r="H124">
        <v>0.81703146522369796</v>
      </c>
      <c r="I124">
        <v>8.7499999999999994E-2</v>
      </c>
      <c r="J124">
        <f>Table14[[#This Row],[1st Selection]]-Table14[[#This Row],[2nd Selection]]</f>
        <v>0.72953146522369794</v>
      </c>
      <c r="K124" t="s">
        <v>24</v>
      </c>
      <c r="L124" t="s">
        <v>19</v>
      </c>
      <c r="M124" t="s">
        <v>8</v>
      </c>
      <c r="N124" s="9" t="s">
        <v>51</v>
      </c>
    </row>
    <row r="125" spans="1:14" x14ac:dyDescent="0.25">
      <c r="A125" t="s">
        <v>9</v>
      </c>
      <c r="B125" t="s">
        <v>9</v>
      </c>
      <c r="C125" t="s">
        <v>9</v>
      </c>
      <c r="D125">
        <v>0.90609156999999996</v>
      </c>
      <c r="E125">
        <v>0.7</v>
      </c>
      <c r="F125">
        <v>0.44422129196583399</v>
      </c>
      <c r="G125" t="s">
        <v>9</v>
      </c>
      <c r="H125">
        <v>1.2301877171794999</v>
      </c>
      <c r="I125">
        <v>0</v>
      </c>
      <c r="J125">
        <f>Table14[[#This Row],[1st Selection]]-Table14[[#This Row],[2nd Selection]]</f>
        <v>1.2301877171794999</v>
      </c>
      <c r="K125" t="s">
        <v>24</v>
      </c>
      <c r="M125" t="s">
        <v>40</v>
      </c>
      <c r="N125" s="9" t="s">
        <v>67</v>
      </c>
    </row>
    <row r="126" spans="1:14" x14ac:dyDescent="0.25">
      <c r="A126" t="s">
        <v>9</v>
      </c>
      <c r="B126" t="s">
        <v>9</v>
      </c>
      <c r="C126" t="s">
        <v>9</v>
      </c>
      <c r="D126">
        <v>0.80777431</v>
      </c>
      <c r="E126">
        <v>0.7</v>
      </c>
      <c r="F126">
        <v>0.36101101169014399</v>
      </c>
      <c r="G126" t="s">
        <v>9</v>
      </c>
      <c r="H126">
        <v>1.2656755976901399</v>
      </c>
      <c r="I126">
        <v>0.89191853335211602</v>
      </c>
      <c r="J126">
        <f>Table14[[#This Row],[1st Selection]]-Table14[[#This Row],[2nd Selection]]</f>
        <v>0.37375706433802391</v>
      </c>
      <c r="K126" t="s">
        <v>25</v>
      </c>
      <c r="M126" t="s">
        <v>40</v>
      </c>
      <c r="N126" s="9" t="s">
        <v>68</v>
      </c>
    </row>
    <row r="127" spans="1:14" x14ac:dyDescent="0.25">
      <c r="A127" t="s">
        <v>9</v>
      </c>
      <c r="B127" t="s">
        <v>9</v>
      </c>
      <c r="C127" t="s">
        <v>9</v>
      </c>
      <c r="D127">
        <v>0.97232258000000005</v>
      </c>
      <c r="E127">
        <v>0.7</v>
      </c>
      <c r="F127">
        <v>0.34315233345933999</v>
      </c>
      <c r="G127" t="s">
        <v>9</v>
      </c>
      <c r="H127">
        <v>4.0309498269186799</v>
      </c>
      <c r="I127">
        <v>6.8630466691867995E-2</v>
      </c>
      <c r="J127">
        <f>Table14[[#This Row],[1st Selection]]-Table14[[#This Row],[2nd Selection]]</f>
        <v>3.9623193602268119</v>
      </c>
      <c r="K127" t="s">
        <v>25</v>
      </c>
      <c r="M127" t="s">
        <v>40</v>
      </c>
      <c r="N127" s="9" t="s">
        <v>44</v>
      </c>
    </row>
    <row r="128" spans="1:14" x14ac:dyDescent="0.25">
      <c r="A128" t="s">
        <v>12</v>
      </c>
      <c r="B128" t="s">
        <v>12</v>
      </c>
      <c r="C128" t="s">
        <v>12</v>
      </c>
      <c r="D128">
        <v>0.64860636000000005</v>
      </c>
      <c r="E128">
        <v>0.7</v>
      </c>
      <c r="F128">
        <v>0.14859783979579699</v>
      </c>
      <c r="G128" t="s">
        <v>12</v>
      </c>
      <c r="H128">
        <v>0</v>
      </c>
      <c r="I128">
        <v>0</v>
      </c>
      <c r="J128">
        <f>Table14[[#This Row],[1st Selection]]-Table14[[#This Row],[2nd Selection]]</f>
        <v>0</v>
      </c>
      <c r="K128" t="s">
        <v>25</v>
      </c>
      <c r="L128" t="s">
        <v>19</v>
      </c>
      <c r="M128" t="s">
        <v>8</v>
      </c>
      <c r="N128" s="9" t="s">
        <v>51</v>
      </c>
    </row>
    <row r="129" spans="1:14" x14ac:dyDescent="0.25">
      <c r="A129" t="s">
        <v>9</v>
      </c>
      <c r="B129" t="s">
        <v>9</v>
      </c>
      <c r="C129" t="s">
        <v>9</v>
      </c>
      <c r="D129">
        <v>0.97268617000000002</v>
      </c>
      <c r="E129">
        <v>0.7</v>
      </c>
      <c r="F129">
        <v>0.36197591478476199</v>
      </c>
      <c r="G129" t="s">
        <v>9</v>
      </c>
      <c r="H129">
        <v>4.0693241695695201</v>
      </c>
      <c r="I129">
        <v>7.2395182956952395E-2</v>
      </c>
      <c r="J129">
        <f>Table14[[#This Row],[1st Selection]]-Table14[[#This Row],[2nd Selection]]</f>
        <v>3.9969289866125677</v>
      </c>
      <c r="K129" t="s">
        <v>25</v>
      </c>
      <c r="M129" t="s">
        <v>40</v>
      </c>
      <c r="N129" s="9" t="s">
        <v>44</v>
      </c>
    </row>
    <row r="130" spans="1:14" x14ac:dyDescent="0.25">
      <c r="A130" t="s">
        <v>9</v>
      </c>
      <c r="B130" t="s">
        <v>9</v>
      </c>
      <c r="C130" t="s">
        <v>9</v>
      </c>
      <c r="D130">
        <v>0.79544729000000003</v>
      </c>
      <c r="E130">
        <v>0.7</v>
      </c>
      <c r="F130">
        <v>0.177945708222599</v>
      </c>
      <c r="G130" t="s">
        <v>12</v>
      </c>
      <c r="H130">
        <v>3.44374954397628</v>
      </c>
      <c r="I130">
        <v>3.0702165550603802</v>
      </c>
      <c r="J130">
        <f>Table14[[#This Row],[1st Selection]]-Table14[[#This Row],[2nd Selection]]</f>
        <v>0.37353298891589981</v>
      </c>
      <c r="K130" t="s">
        <v>25</v>
      </c>
      <c r="L130" t="s">
        <v>19</v>
      </c>
      <c r="M130" t="s">
        <v>41</v>
      </c>
      <c r="N130" s="9" t="s">
        <v>51</v>
      </c>
    </row>
    <row r="131" spans="1:14" x14ac:dyDescent="0.25">
      <c r="A131" t="s">
        <v>9</v>
      </c>
      <c r="B131" t="s">
        <v>9</v>
      </c>
      <c r="C131" t="s">
        <v>9</v>
      </c>
      <c r="D131">
        <v>0.97110074999999996</v>
      </c>
      <c r="E131">
        <v>0.7</v>
      </c>
      <c r="F131">
        <v>0.55349267330633301</v>
      </c>
      <c r="G131" t="s">
        <v>9</v>
      </c>
      <c r="H131">
        <v>4.4491868466126601</v>
      </c>
      <c r="I131">
        <v>0</v>
      </c>
      <c r="J131">
        <f>Table14[[#This Row],[1st Selection]]-Table14[[#This Row],[2nd Selection]]</f>
        <v>4.4491868466126601</v>
      </c>
      <c r="K131" t="s">
        <v>25</v>
      </c>
      <c r="M131" t="s">
        <v>40</v>
      </c>
      <c r="N131" s="9" t="s">
        <v>44</v>
      </c>
    </row>
    <row r="132" spans="1:14" x14ac:dyDescent="0.25">
      <c r="A132" t="s">
        <v>8</v>
      </c>
      <c r="B132" t="s">
        <v>12</v>
      </c>
      <c r="C132" t="s">
        <v>12</v>
      </c>
      <c r="D132">
        <v>0</v>
      </c>
      <c r="E132">
        <v>0.7</v>
      </c>
      <c r="F132">
        <v>0.272553418336973</v>
      </c>
      <c r="G132" t="s">
        <v>12</v>
      </c>
      <c r="H132">
        <v>0</v>
      </c>
      <c r="I132">
        <v>0</v>
      </c>
      <c r="J132">
        <f>Table14[[#This Row],[1st Selection]]-Table14[[#This Row],[2nd Selection]]</f>
        <v>0</v>
      </c>
      <c r="K132" t="s">
        <v>25</v>
      </c>
      <c r="L132" t="s">
        <v>19</v>
      </c>
      <c r="M132" t="s">
        <v>41</v>
      </c>
      <c r="N132" s="9" t="s">
        <v>69</v>
      </c>
    </row>
    <row r="133" spans="1:14" x14ac:dyDescent="0.25">
      <c r="A133" t="s">
        <v>12</v>
      </c>
      <c r="B133" t="s">
        <v>9</v>
      </c>
      <c r="C133" t="s">
        <v>12</v>
      </c>
      <c r="D133">
        <v>0.80310822000000004</v>
      </c>
      <c r="E133">
        <v>0.7</v>
      </c>
      <c r="F133">
        <v>0.40442503444092298</v>
      </c>
      <c r="G133" t="s">
        <v>12</v>
      </c>
      <c r="H133">
        <v>0.80885006888184696</v>
      </c>
      <c r="I133">
        <v>0.59230769230769198</v>
      </c>
      <c r="J133">
        <f>Table14[[#This Row],[1st Selection]]-Table14[[#This Row],[2nd Selection]]</f>
        <v>0.21654237657415498</v>
      </c>
      <c r="K133" t="s">
        <v>25</v>
      </c>
      <c r="L133" t="s">
        <v>18</v>
      </c>
      <c r="M133" t="s">
        <v>41</v>
      </c>
      <c r="N133" s="9" t="s">
        <v>52</v>
      </c>
    </row>
    <row r="134" spans="1:14" x14ac:dyDescent="0.25">
      <c r="A134" t="s">
        <v>9</v>
      </c>
      <c r="B134" t="s">
        <v>9</v>
      </c>
      <c r="C134" t="s">
        <v>12</v>
      </c>
      <c r="D134">
        <v>0.91866338000000003</v>
      </c>
      <c r="E134">
        <v>0.7</v>
      </c>
      <c r="F134">
        <v>0.111874251503675</v>
      </c>
      <c r="G134" t="s">
        <v>9</v>
      </c>
      <c r="H134">
        <v>1.5747410390387799</v>
      </c>
      <c r="I134">
        <v>0.12451256769230699</v>
      </c>
      <c r="J134">
        <f>Table14[[#This Row],[1st Selection]]-Table14[[#This Row],[2nd Selection]]</f>
        <v>1.450228471346473</v>
      </c>
      <c r="K134" t="s">
        <v>25</v>
      </c>
      <c r="M134" t="s">
        <v>41</v>
      </c>
      <c r="N134" s="9" t="s">
        <v>46</v>
      </c>
    </row>
    <row r="135" spans="1:14" x14ac:dyDescent="0.25">
      <c r="A135" t="s">
        <v>9</v>
      </c>
      <c r="B135" t="s">
        <v>12</v>
      </c>
      <c r="C135" t="s">
        <v>12</v>
      </c>
      <c r="D135">
        <v>0.56414723</v>
      </c>
      <c r="E135">
        <v>0.7</v>
      </c>
      <c r="F135">
        <v>0.15431481987746001</v>
      </c>
      <c r="G135" t="s">
        <v>9</v>
      </c>
      <c r="H135">
        <v>0.66480879456862696</v>
      </c>
      <c r="I135">
        <v>0.35</v>
      </c>
      <c r="J135">
        <f>Table14[[#This Row],[1st Selection]]-Table14[[#This Row],[2nd Selection]]</f>
        <v>0.31480879456862698</v>
      </c>
      <c r="K135" t="s">
        <v>25</v>
      </c>
      <c r="M135" t="s">
        <v>41</v>
      </c>
      <c r="N135" s="9" t="s">
        <v>47</v>
      </c>
    </row>
    <row r="136" spans="1:14" x14ac:dyDescent="0.25">
      <c r="A136" t="s">
        <v>12</v>
      </c>
      <c r="B136" t="s">
        <v>12</v>
      </c>
      <c r="C136" t="s">
        <v>12</v>
      </c>
      <c r="D136">
        <v>0.68798064999999997</v>
      </c>
      <c r="E136">
        <v>0.7</v>
      </c>
      <c r="F136">
        <v>0.17147033749497201</v>
      </c>
      <c r="G136" t="s">
        <v>12</v>
      </c>
      <c r="H136">
        <v>0.284660363456124</v>
      </c>
      <c r="I136">
        <v>0.17147033749497201</v>
      </c>
      <c r="J136">
        <f>Table14[[#This Row],[1st Selection]]-Table14[[#This Row],[2nd Selection]]</f>
        <v>0.11319002596115199</v>
      </c>
      <c r="K136" t="s">
        <v>25</v>
      </c>
      <c r="L136" t="s">
        <v>19</v>
      </c>
      <c r="M136" t="s">
        <v>8</v>
      </c>
      <c r="N136" s="9" t="s">
        <v>56</v>
      </c>
    </row>
    <row r="137" spans="1:14" x14ac:dyDescent="0.25">
      <c r="A137" t="s">
        <v>9</v>
      </c>
      <c r="B137" t="s">
        <v>12</v>
      </c>
      <c r="C137" t="s">
        <v>12</v>
      </c>
      <c r="D137">
        <v>0.70982670999999997</v>
      </c>
      <c r="E137">
        <v>0.7</v>
      </c>
      <c r="F137">
        <v>0.15673097583892701</v>
      </c>
      <c r="G137" t="s">
        <v>9</v>
      </c>
      <c r="H137">
        <v>3.9880298127831701</v>
      </c>
      <c r="I137">
        <v>0.78327884291946304</v>
      </c>
      <c r="J137">
        <f>Table14[[#This Row],[1st Selection]]-Table14[[#This Row],[2nd Selection]]</f>
        <v>3.2047509698637073</v>
      </c>
      <c r="K137" t="s">
        <v>25</v>
      </c>
      <c r="M137" t="s">
        <v>41</v>
      </c>
      <c r="N137" s="9" t="s">
        <v>58</v>
      </c>
    </row>
    <row r="138" spans="1:14" x14ac:dyDescent="0.25">
      <c r="A138" t="s">
        <v>9</v>
      </c>
      <c r="B138" t="s">
        <v>12</v>
      </c>
      <c r="C138" t="s">
        <v>9</v>
      </c>
      <c r="D138">
        <v>0.92187828000000005</v>
      </c>
      <c r="E138">
        <v>0.7</v>
      </c>
      <c r="F138">
        <v>0.19716324179144101</v>
      </c>
      <c r="G138" t="s">
        <v>12</v>
      </c>
      <c r="H138">
        <v>1.6466759959494099</v>
      </c>
      <c r="I138">
        <v>0.99682292298536301</v>
      </c>
      <c r="J138">
        <f>Table14[[#This Row],[1st Selection]]-Table14[[#This Row],[2nd Selection]]</f>
        <v>0.64985307296404693</v>
      </c>
      <c r="K138" t="s">
        <v>25</v>
      </c>
      <c r="L138" t="s">
        <v>18</v>
      </c>
      <c r="M138" t="s">
        <v>41</v>
      </c>
      <c r="N138" s="9" t="s">
        <v>51</v>
      </c>
    </row>
    <row r="139" spans="1:14" x14ac:dyDescent="0.25">
      <c r="A139" t="s">
        <v>12</v>
      </c>
      <c r="B139" t="s">
        <v>12</v>
      </c>
      <c r="C139" t="s">
        <v>12</v>
      </c>
      <c r="D139">
        <v>0.83899385000000004</v>
      </c>
      <c r="E139">
        <v>0.7</v>
      </c>
      <c r="F139">
        <v>9.7397715665264201E-2</v>
      </c>
      <c r="G139" t="s">
        <v>12</v>
      </c>
      <c r="H139">
        <v>1.09869885783263</v>
      </c>
      <c r="I139">
        <v>0.71730091001948704</v>
      </c>
      <c r="J139">
        <f>Table14[[#This Row],[1st Selection]]-Table14[[#This Row],[2nd Selection]]</f>
        <v>0.38139794781314296</v>
      </c>
      <c r="K139" t="s">
        <v>25</v>
      </c>
      <c r="L139" t="s">
        <v>19</v>
      </c>
      <c r="M139" t="s">
        <v>8</v>
      </c>
      <c r="N139" s="9" t="s">
        <v>52</v>
      </c>
    </row>
    <row r="140" spans="1:14" x14ac:dyDescent="0.25">
      <c r="A140" t="s">
        <v>9</v>
      </c>
      <c r="B140" t="s">
        <v>12</v>
      </c>
      <c r="C140" t="s">
        <v>12</v>
      </c>
      <c r="D140">
        <v>0.85010313999999998</v>
      </c>
      <c r="E140">
        <v>0.7</v>
      </c>
      <c r="F140">
        <v>0.18583540343442001</v>
      </c>
      <c r="G140" t="s">
        <v>9</v>
      </c>
      <c r="H140">
        <v>2.03873827508952</v>
      </c>
      <c r="I140">
        <v>0.51212379617717296</v>
      </c>
      <c r="J140">
        <f>Table14[[#This Row],[1st Selection]]-Table14[[#This Row],[2nd Selection]]</f>
        <v>1.526614478912347</v>
      </c>
      <c r="K140" t="s">
        <v>25</v>
      </c>
      <c r="M140" t="s">
        <v>42</v>
      </c>
      <c r="N140" s="9" t="s">
        <v>77</v>
      </c>
    </row>
    <row r="141" spans="1:14" x14ac:dyDescent="0.25">
      <c r="A141" t="s">
        <v>9</v>
      </c>
      <c r="B141" t="s">
        <v>9</v>
      </c>
      <c r="C141" t="s">
        <v>9</v>
      </c>
      <c r="D141">
        <v>0.94596743999999999</v>
      </c>
      <c r="E141">
        <v>0.7</v>
      </c>
      <c r="F141">
        <v>0.498713120450611</v>
      </c>
      <c r="G141" t="s">
        <v>9</v>
      </c>
      <c r="H141">
        <v>8.5787222418024403</v>
      </c>
      <c r="I141">
        <v>0</v>
      </c>
      <c r="J141">
        <f>Table14[[#This Row],[1st Selection]]-Table14[[#This Row],[2nd Selection]]</f>
        <v>8.5787222418024403</v>
      </c>
      <c r="K141" t="s">
        <v>26</v>
      </c>
      <c r="M141" t="s">
        <v>40</v>
      </c>
      <c r="N141" s="9" t="s">
        <v>44</v>
      </c>
    </row>
    <row r="142" spans="1:14" x14ac:dyDescent="0.25">
      <c r="A142" t="s">
        <v>12</v>
      </c>
      <c r="B142" t="s">
        <v>9</v>
      </c>
      <c r="C142" t="s">
        <v>12</v>
      </c>
      <c r="D142">
        <v>0.79969542999999998</v>
      </c>
      <c r="E142">
        <v>0.7</v>
      </c>
      <c r="F142">
        <v>0.21893440575657</v>
      </c>
      <c r="G142" t="s">
        <v>12</v>
      </c>
      <c r="H142">
        <v>1.33643830595942</v>
      </c>
      <c r="I142">
        <v>0.86707898286483098</v>
      </c>
      <c r="J142">
        <f>Table14[[#This Row],[1st Selection]]-Table14[[#This Row],[2nd Selection]]</f>
        <v>0.46935932309458905</v>
      </c>
      <c r="K142" t="s">
        <v>26</v>
      </c>
      <c r="L142" t="s">
        <v>19</v>
      </c>
      <c r="M142" t="s">
        <v>41</v>
      </c>
      <c r="N142" s="9" t="s">
        <v>52</v>
      </c>
    </row>
    <row r="143" spans="1:14" x14ac:dyDescent="0.25">
      <c r="A143" t="s">
        <v>12</v>
      </c>
      <c r="B143" t="s">
        <v>12</v>
      </c>
      <c r="C143" t="s">
        <v>12</v>
      </c>
      <c r="D143">
        <v>0.74217367000000001</v>
      </c>
      <c r="E143">
        <v>0.7</v>
      </c>
      <c r="F143">
        <v>0.126032062122135</v>
      </c>
      <c r="G143" t="s">
        <v>12</v>
      </c>
      <c r="H143">
        <v>1.0070177864469101</v>
      </c>
      <c r="I143">
        <v>0.37879822138925101</v>
      </c>
      <c r="J143">
        <f>Table14[[#This Row],[1st Selection]]-Table14[[#This Row],[2nd Selection]]</f>
        <v>0.62821956505765908</v>
      </c>
      <c r="K143" t="s">
        <v>26</v>
      </c>
      <c r="L143" t="s">
        <v>19</v>
      </c>
      <c r="M143" t="s">
        <v>8</v>
      </c>
      <c r="N143" s="9" t="s">
        <v>52</v>
      </c>
    </row>
    <row r="144" spans="1:14" x14ac:dyDescent="0.25">
      <c r="A144" t="s">
        <v>9</v>
      </c>
      <c r="B144" t="s">
        <v>9</v>
      </c>
      <c r="C144" t="s">
        <v>9</v>
      </c>
      <c r="D144">
        <v>0.95270663</v>
      </c>
      <c r="E144">
        <v>0.7</v>
      </c>
      <c r="F144">
        <v>0.206413401478129</v>
      </c>
      <c r="G144" t="s">
        <v>12</v>
      </c>
      <c r="H144">
        <v>1.4804622257390601</v>
      </c>
      <c r="I144">
        <v>0.82972356744922005</v>
      </c>
      <c r="J144">
        <f>Table14[[#This Row],[1st Selection]]-Table14[[#This Row],[2nd Selection]]</f>
        <v>0.65073865828984001</v>
      </c>
      <c r="K144" t="s">
        <v>26</v>
      </c>
      <c r="L144" t="s">
        <v>18</v>
      </c>
      <c r="M144" t="s">
        <v>40</v>
      </c>
      <c r="N144" s="9" t="s">
        <v>52</v>
      </c>
    </row>
    <row r="145" spans="1:14" x14ac:dyDescent="0.25">
      <c r="A145" t="s">
        <v>9</v>
      </c>
      <c r="B145" t="s">
        <v>9</v>
      </c>
      <c r="C145" t="s">
        <v>12</v>
      </c>
      <c r="D145">
        <v>0.77809501000000003</v>
      </c>
      <c r="E145">
        <v>0.7</v>
      </c>
      <c r="F145">
        <v>0.145952653589832</v>
      </c>
      <c r="G145" t="s">
        <v>12</v>
      </c>
      <c r="H145">
        <v>0.44001980696581899</v>
      </c>
      <c r="I145">
        <v>0.36952375250000002</v>
      </c>
      <c r="J145">
        <f>Table14[[#This Row],[1st Selection]]-Table14[[#This Row],[2nd Selection]]</f>
        <v>7.0496054465818969E-2</v>
      </c>
      <c r="K145" t="s">
        <v>26</v>
      </c>
      <c r="L145" t="s">
        <v>18</v>
      </c>
      <c r="M145" t="s">
        <v>41</v>
      </c>
      <c r="N145" s="9" t="s">
        <v>51</v>
      </c>
    </row>
    <row r="146" spans="1:14" x14ac:dyDescent="0.25">
      <c r="A146" t="s">
        <v>9</v>
      </c>
      <c r="B146" t="s">
        <v>9</v>
      </c>
      <c r="C146" t="s">
        <v>9</v>
      </c>
      <c r="D146">
        <v>0.97110068999999999</v>
      </c>
      <c r="E146">
        <v>0.7</v>
      </c>
      <c r="F146">
        <v>0.165390265086301</v>
      </c>
      <c r="G146" t="s">
        <v>9</v>
      </c>
      <c r="H146">
        <v>7.3459638203452</v>
      </c>
      <c r="I146">
        <v>1.8364909550863</v>
      </c>
      <c r="J146">
        <f>Table14[[#This Row],[1st Selection]]-Table14[[#This Row],[2nd Selection]]</f>
        <v>5.5094728652588998</v>
      </c>
      <c r="K146" t="s">
        <v>26</v>
      </c>
      <c r="M146" t="s">
        <v>40</v>
      </c>
      <c r="N146" s="9" t="s">
        <v>44</v>
      </c>
    </row>
    <row r="147" spans="1:14" x14ac:dyDescent="0.25">
      <c r="A147" t="s">
        <v>9</v>
      </c>
      <c r="B147" t="s">
        <v>9</v>
      </c>
      <c r="C147" t="s">
        <v>12</v>
      </c>
      <c r="D147">
        <v>0.92961550000000004</v>
      </c>
      <c r="E147">
        <v>0.7</v>
      </c>
      <c r="F147">
        <v>0.19244973692706899</v>
      </c>
      <c r="G147" t="s">
        <v>9</v>
      </c>
      <c r="H147">
        <v>1.15766603138173</v>
      </c>
      <c r="I147">
        <v>0.46573720833333299</v>
      </c>
      <c r="J147">
        <f>Table14[[#This Row],[1st Selection]]-Table14[[#This Row],[2nd Selection]]</f>
        <v>0.69192882304839698</v>
      </c>
      <c r="K147" t="s">
        <v>26</v>
      </c>
      <c r="M147" t="s">
        <v>41</v>
      </c>
      <c r="N147" s="9" t="s">
        <v>46</v>
      </c>
    </row>
    <row r="148" spans="1:14" x14ac:dyDescent="0.25">
      <c r="A148" t="s">
        <v>9</v>
      </c>
      <c r="B148" t="s">
        <v>12</v>
      </c>
      <c r="C148" t="s">
        <v>12</v>
      </c>
      <c r="D148">
        <v>0.92163885000000001</v>
      </c>
      <c r="E148">
        <v>0.7</v>
      </c>
      <c r="F148">
        <v>0.15728453757791999</v>
      </c>
      <c r="G148" t="s">
        <v>12</v>
      </c>
      <c r="H148">
        <v>1.80224668897546</v>
      </c>
      <c r="I148">
        <v>1.36333025111309</v>
      </c>
      <c r="J148">
        <f>Table14[[#This Row],[1st Selection]]-Table14[[#This Row],[2nd Selection]]</f>
        <v>0.43891643786237</v>
      </c>
      <c r="K148" t="s">
        <v>26</v>
      </c>
      <c r="L148" t="s">
        <v>19</v>
      </c>
      <c r="M148" t="s">
        <v>41</v>
      </c>
      <c r="N148" s="9" t="s">
        <v>52</v>
      </c>
    </row>
    <row r="149" spans="1:14" x14ac:dyDescent="0.25">
      <c r="A149" t="s">
        <v>9</v>
      </c>
      <c r="B149" t="s">
        <v>9</v>
      </c>
      <c r="C149" t="s">
        <v>12</v>
      </c>
      <c r="D149">
        <v>0.94409502000000001</v>
      </c>
      <c r="E149">
        <v>0.7</v>
      </c>
      <c r="F149">
        <v>5.12109717521071E-2</v>
      </c>
      <c r="G149" t="s">
        <v>12</v>
      </c>
      <c r="H149">
        <v>6.7786081198090598</v>
      </c>
      <c r="I149">
        <v>1.85077505341693</v>
      </c>
      <c r="J149">
        <f>Table14[[#This Row],[1st Selection]]-Table14[[#This Row],[2nd Selection]]</f>
        <v>4.9278330663921297</v>
      </c>
      <c r="K149" t="s">
        <v>26</v>
      </c>
      <c r="L149" t="s">
        <v>19</v>
      </c>
      <c r="M149" t="s">
        <v>8</v>
      </c>
      <c r="N149" s="9" t="s">
        <v>52</v>
      </c>
    </row>
    <row r="150" spans="1:14" x14ac:dyDescent="0.25">
      <c r="A150" t="s">
        <v>9</v>
      </c>
      <c r="B150" t="s">
        <v>9</v>
      </c>
      <c r="C150" t="s">
        <v>12</v>
      </c>
      <c r="D150">
        <v>0.91759573999999999</v>
      </c>
      <c r="E150">
        <v>0.7</v>
      </c>
      <c r="F150">
        <v>0.218894856545095</v>
      </c>
      <c r="G150" t="s">
        <v>12</v>
      </c>
      <c r="H150">
        <v>4.0180866731176401</v>
      </c>
      <c r="I150">
        <v>1.0253665534738501</v>
      </c>
      <c r="J150">
        <f>Table14[[#This Row],[1st Selection]]-Table14[[#This Row],[2nd Selection]]</f>
        <v>2.9927201196437903</v>
      </c>
      <c r="K150" t="s">
        <v>26</v>
      </c>
      <c r="L150" t="s">
        <v>18</v>
      </c>
      <c r="M150" t="s">
        <v>41</v>
      </c>
      <c r="N150" s="9" t="s">
        <v>47</v>
      </c>
    </row>
    <row r="151" spans="1:14" x14ac:dyDescent="0.25">
      <c r="A151" t="s">
        <v>12</v>
      </c>
      <c r="B151" t="s">
        <v>12</v>
      </c>
      <c r="C151" t="s">
        <v>12</v>
      </c>
      <c r="D151">
        <v>0.69252354000000005</v>
      </c>
      <c r="E151">
        <v>0.7</v>
      </c>
      <c r="F151">
        <v>9.9612610465751303E-2</v>
      </c>
      <c r="G151" t="s">
        <v>12</v>
      </c>
      <c r="H151">
        <v>0</v>
      </c>
      <c r="I151">
        <v>0</v>
      </c>
      <c r="J151">
        <f>Table14[[#This Row],[1st Selection]]-Table14[[#This Row],[2nd Selection]]</f>
        <v>0</v>
      </c>
      <c r="K151" t="s">
        <v>26</v>
      </c>
      <c r="L151" t="s">
        <v>19</v>
      </c>
      <c r="M151" t="s">
        <v>8</v>
      </c>
      <c r="N151" s="9" t="s">
        <v>48</v>
      </c>
    </row>
    <row r="152" spans="1:14" x14ac:dyDescent="0.25">
      <c r="A152" t="s">
        <v>9</v>
      </c>
      <c r="B152" t="s">
        <v>12</v>
      </c>
      <c r="C152" t="s">
        <v>12</v>
      </c>
      <c r="D152">
        <v>0.82898015000000003</v>
      </c>
      <c r="E152">
        <v>0.7</v>
      </c>
      <c r="F152">
        <v>0.139528362776905</v>
      </c>
      <c r="G152" t="s">
        <v>9</v>
      </c>
      <c r="H152">
        <v>2.2157504374529999</v>
      </c>
      <c r="I152">
        <v>1.75925735714285</v>
      </c>
      <c r="J152">
        <f>Table14[[#This Row],[1st Selection]]-Table14[[#This Row],[2nd Selection]]</f>
        <v>0.4564930803101499</v>
      </c>
      <c r="K152" t="s">
        <v>26</v>
      </c>
      <c r="M152" t="s">
        <v>41</v>
      </c>
      <c r="N152" s="9" t="s">
        <v>49</v>
      </c>
    </row>
    <row r="153" spans="1:14" x14ac:dyDescent="0.25">
      <c r="A153" t="s">
        <v>9</v>
      </c>
      <c r="B153" t="s">
        <v>12</v>
      </c>
      <c r="C153" t="s">
        <v>12</v>
      </c>
      <c r="D153">
        <v>0.96612995999999995</v>
      </c>
      <c r="E153">
        <v>0.7</v>
      </c>
      <c r="F153">
        <v>0.266523893020505</v>
      </c>
      <c r="G153" t="s">
        <v>9</v>
      </c>
      <c r="H153">
        <v>0</v>
      </c>
      <c r="I153">
        <v>0</v>
      </c>
      <c r="J153">
        <f>Table14[[#This Row],[1st Selection]]-Table14[[#This Row],[2nd Selection]]</f>
        <v>0</v>
      </c>
      <c r="K153" t="s">
        <v>26</v>
      </c>
      <c r="M153" t="s">
        <v>40</v>
      </c>
      <c r="N153" s="9" t="s">
        <v>55</v>
      </c>
    </row>
    <row r="154" spans="1:14" x14ac:dyDescent="0.25">
      <c r="A154" t="s">
        <v>9</v>
      </c>
      <c r="B154" t="s">
        <v>9</v>
      </c>
      <c r="C154" t="s">
        <v>12</v>
      </c>
      <c r="D154">
        <v>0.70146960000000003</v>
      </c>
      <c r="E154">
        <v>0.7</v>
      </c>
      <c r="F154">
        <v>0.176986791161347</v>
      </c>
      <c r="G154" t="s">
        <v>12</v>
      </c>
      <c r="H154">
        <v>0.98982949250232199</v>
      </c>
      <c r="I154">
        <v>0.87698679116134703</v>
      </c>
      <c r="J154">
        <f>Table14[[#This Row],[1st Selection]]-Table14[[#This Row],[2nd Selection]]</f>
        <v>0.11284270134097496</v>
      </c>
      <c r="K154" t="s">
        <v>26</v>
      </c>
      <c r="L154" t="s">
        <v>17</v>
      </c>
      <c r="M154" t="s">
        <v>41</v>
      </c>
      <c r="N154" s="9" t="s">
        <v>49</v>
      </c>
    </row>
    <row r="155" spans="1:14" x14ac:dyDescent="0.25">
      <c r="A155" t="s">
        <v>9</v>
      </c>
      <c r="B155" t="s">
        <v>9</v>
      </c>
      <c r="C155" t="s">
        <v>9</v>
      </c>
      <c r="D155">
        <v>0.94149822000000005</v>
      </c>
      <c r="E155">
        <v>0.7</v>
      </c>
      <c r="F155">
        <v>0.41561704710434699</v>
      </c>
      <c r="G155" t="s">
        <v>12</v>
      </c>
      <c r="H155">
        <v>0.374020957655335</v>
      </c>
      <c r="I155">
        <v>0.303677145494334</v>
      </c>
      <c r="J155">
        <f>Table14[[#This Row],[1st Selection]]-Table14[[#This Row],[2nd Selection]]</f>
        <v>7.0343812161000996E-2</v>
      </c>
      <c r="K155" t="s">
        <v>26</v>
      </c>
      <c r="L155" t="s">
        <v>18</v>
      </c>
      <c r="M155" t="s">
        <v>41</v>
      </c>
      <c r="N155" s="9" t="s">
        <v>44</v>
      </c>
    </row>
    <row r="156" spans="1:14" x14ac:dyDescent="0.25">
      <c r="A156" t="s">
        <v>9</v>
      </c>
      <c r="B156" t="s">
        <v>12</v>
      </c>
      <c r="C156" t="s">
        <v>12</v>
      </c>
      <c r="D156">
        <v>0.89701538999999997</v>
      </c>
      <c r="E156">
        <v>0.7</v>
      </c>
      <c r="F156">
        <v>0.517140338115466</v>
      </c>
      <c r="G156" t="s">
        <v>9</v>
      </c>
      <c r="H156">
        <v>0.53534341016196396</v>
      </c>
      <c r="I156">
        <v>0.457587180833333</v>
      </c>
      <c r="J156">
        <f>Table14[[#This Row],[1st Selection]]-Table14[[#This Row],[2nd Selection]]</f>
        <v>7.7756229328630966E-2</v>
      </c>
      <c r="K156" t="s">
        <v>26</v>
      </c>
      <c r="M156" t="s">
        <v>41</v>
      </c>
      <c r="N156" s="9" t="s">
        <v>46</v>
      </c>
    </row>
    <row r="157" spans="1:14" x14ac:dyDescent="0.25">
      <c r="A157" t="s">
        <v>9</v>
      </c>
      <c r="B157" t="s">
        <v>9</v>
      </c>
      <c r="C157" t="s">
        <v>12</v>
      </c>
      <c r="D157">
        <v>0.91520387000000003</v>
      </c>
      <c r="E157">
        <v>0.7</v>
      </c>
      <c r="F157">
        <v>0.32813765432781</v>
      </c>
      <c r="G157" t="s">
        <v>9</v>
      </c>
      <c r="H157">
        <v>3.0862112340500398</v>
      </c>
      <c r="I157">
        <v>0.54916399712276898</v>
      </c>
      <c r="J157">
        <f>Table14[[#This Row],[1st Selection]]-Table14[[#This Row],[2nd Selection]]</f>
        <v>2.537047236927271</v>
      </c>
      <c r="K157" t="s">
        <v>26</v>
      </c>
      <c r="M157" t="s">
        <v>41</v>
      </c>
      <c r="N157" s="9" t="s">
        <v>47</v>
      </c>
    </row>
    <row r="158" spans="1:14" x14ac:dyDescent="0.25">
      <c r="A158" t="s">
        <v>9</v>
      </c>
      <c r="B158" t="s">
        <v>9</v>
      </c>
      <c r="C158" t="s">
        <v>9</v>
      </c>
      <c r="D158">
        <v>0.93776654999999998</v>
      </c>
      <c r="E158">
        <v>0.7</v>
      </c>
      <c r="F158">
        <v>0.210099685320361</v>
      </c>
      <c r="G158" t="s">
        <v>9</v>
      </c>
      <c r="H158">
        <v>4.3301865433197104</v>
      </c>
      <c r="I158">
        <v>0.87743648349221703</v>
      </c>
      <c r="J158">
        <f>Table14[[#This Row],[1st Selection]]-Table14[[#This Row],[2nd Selection]]</f>
        <v>3.4527500598274932</v>
      </c>
      <c r="K158" t="s">
        <v>26</v>
      </c>
      <c r="M158" t="s">
        <v>41</v>
      </c>
      <c r="N158" s="9" t="s">
        <v>48</v>
      </c>
    </row>
    <row r="159" spans="1:14" x14ac:dyDescent="0.25">
      <c r="A159" t="s">
        <v>9</v>
      </c>
      <c r="B159" t="s">
        <v>9</v>
      </c>
      <c r="C159" t="s">
        <v>9</v>
      </c>
      <c r="D159">
        <v>0.94127797999999996</v>
      </c>
      <c r="E159">
        <v>0.7</v>
      </c>
      <c r="F159">
        <v>0.226764182497497</v>
      </c>
      <c r="G159" t="s">
        <v>9</v>
      </c>
      <c r="H159">
        <v>3.6382344974356</v>
      </c>
      <c r="I159">
        <v>1.0674526642842801</v>
      </c>
      <c r="J159">
        <f>Table14[[#This Row],[1st Selection]]-Table14[[#This Row],[2nd Selection]]</f>
        <v>2.5707818331513197</v>
      </c>
      <c r="K159" t="s">
        <v>26</v>
      </c>
      <c r="M159" t="s">
        <v>41</v>
      </c>
      <c r="N159" s="9" t="s">
        <v>49</v>
      </c>
    </row>
    <row r="160" spans="1:14" x14ac:dyDescent="0.25">
      <c r="A160" t="s">
        <v>9</v>
      </c>
      <c r="B160" t="s">
        <v>9</v>
      </c>
      <c r="C160" t="s">
        <v>12</v>
      </c>
      <c r="D160">
        <v>0.70046306000000003</v>
      </c>
      <c r="E160">
        <v>0.7</v>
      </c>
      <c r="F160">
        <v>0.22073961439037301</v>
      </c>
      <c r="G160" t="s">
        <v>9</v>
      </c>
      <c r="H160">
        <v>6.36205730942857</v>
      </c>
      <c r="I160">
        <v>1.4004630599999901</v>
      </c>
      <c r="J160">
        <f>Table14[[#This Row],[1st Selection]]-Table14[[#This Row],[2nd Selection]]</f>
        <v>4.9615942494285799</v>
      </c>
      <c r="K160" t="s">
        <v>26</v>
      </c>
      <c r="M160" t="s">
        <v>41</v>
      </c>
      <c r="N160" s="9" t="s">
        <v>49</v>
      </c>
    </row>
    <row r="161" spans="1:14" x14ac:dyDescent="0.25">
      <c r="A161" t="s">
        <v>9</v>
      </c>
      <c r="B161" t="s">
        <v>9</v>
      </c>
      <c r="C161" t="s">
        <v>12</v>
      </c>
      <c r="D161">
        <v>0.87056065000000005</v>
      </c>
      <c r="E161">
        <v>0.7</v>
      </c>
      <c r="F161">
        <v>0.267623718448468</v>
      </c>
      <c r="G161" t="s">
        <v>9</v>
      </c>
      <c r="H161">
        <v>7.4792253350567801</v>
      </c>
      <c r="I161">
        <v>1.63746657961211</v>
      </c>
      <c r="J161">
        <f>Table14[[#This Row],[1st Selection]]-Table14[[#This Row],[2nd Selection]]</f>
        <v>5.8417587554446699</v>
      </c>
      <c r="K161" t="s">
        <v>26</v>
      </c>
      <c r="M161" t="s">
        <v>41</v>
      </c>
      <c r="N161" s="9" t="s">
        <v>49</v>
      </c>
    </row>
    <row r="162" spans="1:14" x14ac:dyDescent="0.25">
      <c r="A162" t="s">
        <v>9</v>
      </c>
      <c r="B162" t="s">
        <v>9</v>
      </c>
      <c r="C162" t="s">
        <v>12</v>
      </c>
      <c r="D162">
        <v>0.89332217000000003</v>
      </c>
      <c r="E162">
        <v>0.7</v>
      </c>
      <c r="F162">
        <v>0.14546575184784999</v>
      </c>
      <c r="G162" t="s">
        <v>9</v>
      </c>
      <c r="H162">
        <v>3.1416721498941902</v>
      </c>
      <c r="I162">
        <v>0.91136643796196204</v>
      </c>
      <c r="J162">
        <f>Table14[[#This Row],[1st Selection]]-Table14[[#This Row],[2nd Selection]]</f>
        <v>2.2303057119322283</v>
      </c>
      <c r="K162" t="s">
        <v>26</v>
      </c>
      <c r="M162" t="s">
        <v>41</v>
      </c>
      <c r="N162" s="9" t="s">
        <v>49</v>
      </c>
    </row>
    <row r="163" spans="1:14" x14ac:dyDescent="0.25">
      <c r="A163" t="s">
        <v>12</v>
      </c>
      <c r="B163" t="s">
        <v>12</v>
      </c>
      <c r="C163" t="s">
        <v>12</v>
      </c>
      <c r="D163">
        <v>0.73859227000000005</v>
      </c>
      <c r="E163">
        <v>0.7</v>
      </c>
      <c r="F163">
        <v>0.19267360336863401</v>
      </c>
      <c r="G163" t="s">
        <v>9</v>
      </c>
      <c r="H163">
        <v>3.86629381545638</v>
      </c>
      <c r="I163">
        <v>2.3259394950088201</v>
      </c>
      <c r="J163">
        <f>Table14[[#This Row],[1st Selection]]-Table14[[#This Row],[2nd Selection]]</f>
        <v>1.5403543204475598</v>
      </c>
      <c r="K163" t="s">
        <v>26</v>
      </c>
      <c r="L163" t="s">
        <v>20</v>
      </c>
      <c r="M163" t="s">
        <v>41</v>
      </c>
      <c r="N163" s="9" t="s">
        <v>65</v>
      </c>
    </row>
    <row r="164" spans="1:14" x14ac:dyDescent="0.25">
      <c r="A164" t="s">
        <v>9</v>
      </c>
      <c r="B164" t="s">
        <v>12</v>
      </c>
      <c r="C164" t="s">
        <v>12</v>
      </c>
      <c r="D164">
        <v>0.79051137000000005</v>
      </c>
      <c r="E164">
        <v>0.7</v>
      </c>
      <c r="F164">
        <v>0.23164675966593901</v>
      </c>
      <c r="G164" t="s">
        <v>9</v>
      </c>
      <c r="H164">
        <v>1.0345933684166</v>
      </c>
      <c r="I164">
        <v>0.30072148159978801</v>
      </c>
      <c r="J164">
        <f>Table14[[#This Row],[1st Selection]]-Table14[[#This Row],[2nd Selection]]</f>
        <v>0.73387188681681192</v>
      </c>
      <c r="K164" t="s">
        <v>26</v>
      </c>
      <c r="M164" t="s">
        <v>41</v>
      </c>
      <c r="N164" s="9" t="s">
        <v>51</v>
      </c>
    </row>
    <row r="165" spans="1:14" x14ac:dyDescent="0.25">
      <c r="A165" t="s">
        <v>9</v>
      </c>
      <c r="B165" t="s">
        <v>9</v>
      </c>
      <c r="C165" t="s">
        <v>12</v>
      </c>
      <c r="D165">
        <v>0.90593219000000003</v>
      </c>
      <c r="E165">
        <v>0.7</v>
      </c>
      <c r="F165">
        <v>0.35961819579419702</v>
      </c>
      <c r="G165" t="s">
        <v>9</v>
      </c>
      <c r="H165">
        <v>2.4088982849999998</v>
      </c>
      <c r="I165">
        <v>1.4384727831767801</v>
      </c>
      <c r="J165">
        <f>Table14[[#This Row],[1st Selection]]-Table14[[#This Row],[2nd Selection]]</f>
        <v>0.97042550182321974</v>
      </c>
      <c r="K165" t="s">
        <v>26</v>
      </c>
      <c r="M165" t="s">
        <v>40</v>
      </c>
      <c r="N165" s="9" t="s">
        <v>67</v>
      </c>
    </row>
    <row r="166" spans="1:14" x14ac:dyDescent="0.25">
      <c r="A166" t="s">
        <v>9</v>
      </c>
      <c r="B166" t="s">
        <v>9</v>
      </c>
      <c r="C166" t="s">
        <v>9</v>
      </c>
      <c r="D166">
        <v>0.83281355999999995</v>
      </c>
      <c r="E166">
        <v>0.7</v>
      </c>
      <c r="F166">
        <v>0.27146399113292302</v>
      </c>
      <c r="G166" t="s">
        <v>9</v>
      </c>
      <c r="H166">
        <v>10.7171102045316</v>
      </c>
      <c r="I166">
        <v>0.10858559645316899</v>
      </c>
      <c r="J166">
        <f>Table14[[#This Row],[1st Selection]]-Table14[[#This Row],[2nd Selection]]</f>
        <v>10.608524608078431</v>
      </c>
      <c r="K166" t="s">
        <v>27</v>
      </c>
      <c r="M166" t="s">
        <v>40</v>
      </c>
      <c r="N166" s="9" t="s">
        <v>44</v>
      </c>
    </row>
    <row r="167" spans="1:14" x14ac:dyDescent="0.25">
      <c r="A167" t="s">
        <v>9</v>
      </c>
      <c r="B167" t="s">
        <v>9</v>
      </c>
      <c r="C167" t="s">
        <v>12</v>
      </c>
      <c r="D167">
        <v>0.90593486999999995</v>
      </c>
      <c r="E167">
        <v>0.7</v>
      </c>
      <c r="F167">
        <v>6.2273594473202201E-2</v>
      </c>
      <c r="G167" t="s">
        <v>12</v>
      </c>
      <c r="H167">
        <v>5.5210447738362696</v>
      </c>
      <c r="I167">
        <v>3.0387599293359799</v>
      </c>
      <c r="J167">
        <f>Table14[[#This Row],[1st Selection]]-Table14[[#This Row],[2nd Selection]]</f>
        <v>2.4822848445002896</v>
      </c>
      <c r="K167" t="s">
        <v>27</v>
      </c>
      <c r="L167" t="s">
        <v>19</v>
      </c>
      <c r="M167" t="s">
        <v>8</v>
      </c>
      <c r="N167" s="9" t="s">
        <v>52</v>
      </c>
    </row>
    <row r="168" spans="1:14" x14ac:dyDescent="0.25">
      <c r="A168" t="s">
        <v>9</v>
      </c>
      <c r="B168" t="s">
        <v>12</v>
      </c>
      <c r="C168" t="s">
        <v>12</v>
      </c>
      <c r="D168">
        <v>0.89223169999999996</v>
      </c>
      <c r="E168">
        <v>0.7</v>
      </c>
      <c r="F168">
        <v>3.3031768868381703E-2</v>
      </c>
      <c r="G168" t="s">
        <v>12</v>
      </c>
      <c r="H168">
        <v>1.9116763887507899</v>
      </c>
      <c r="I168">
        <v>1.2562101443753899</v>
      </c>
      <c r="J168">
        <f>Table14[[#This Row],[1st Selection]]-Table14[[#This Row],[2nd Selection]]</f>
        <v>0.65546624437540002</v>
      </c>
      <c r="K168" t="s">
        <v>27</v>
      </c>
      <c r="L168" t="s">
        <v>19</v>
      </c>
      <c r="M168" t="s">
        <v>41</v>
      </c>
      <c r="N168" s="9" t="s">
        <v>52</v>
      </c>
    </row>
    <row r="169" spans="1:14" x14ac:dyDescent="0.25">
      <c r="A169" t="s">
        <v>12</v>
      </c>
      <c r="B169" t="s">
        <v>12</v>
      </c>
      <c r="C169" t="s">
        <v>12</v>
      </c>
      <c r="D169">
        <v>0.93053341000000001</v>
      </c>
      <c r="E169">
        <v>0.7</v>
      </c>
      <c r="F169">
        <v>0.26041029468184101</v>
      </c>
      <c r="G169" t="s">
        <v>9</v>
      </c>
      <c r="H169">
        <v>0</v>
      </c>
      <c r="I169">
        <v>0</v>
      </c>
      <c r="J169">
        <f>Table14[[#This Row],[1st Selection]]-Table14[[#This Row],[2nd Selection]]</f>
        <v>0</v>
      </c>
      <c r="K169" t="s">
        <v>27</v>
      </c>
      <c r="M169" t="s">
        <v>8</v>
      </c>
      <c r="N169" s="9" t="s">
        <v>57</v>
      </c>
    </row>
    <row r="170" spans="1:14" x14ac:dyDescent="0.25">
      <c r="A170" t="s">
        <v>12</v>
      </c>
      <c r="B170" t="s">
        <v>12</v>
      </c>
      <c r="C170" t="s">
        <v>12</v>
      </c>
      <c r="D170">
        <v>0.77400422000000002</v>
      </c>
      <c r="E170">
        <v>0.7</v>
      </c>
      <c r="F170">
        <v>0.28487626657063603</v>
      </c>
      <c r="G170" t="s">
        <v>9</v>
      </c>
      <c r="H170">
        <v>0.34062612552354499</v>
      </c>
      <c r="I170">
        <v>0.19350105500000001</v>
      </c>
      <c r="J170">
        <f>Table14[[#This Row],[1st Selection]]-Table14[[#This Row],[2nd Selection]]</f>
        <v>0.14712507052354498</v>
      </c>
      <c r="K170" t="s">
        <v>27</v>
      </c>
      <c r="L170" t="s">
        <v>19</v>
      </c>
      <c r="M170" t="s">
        <v>8</v>
      </c>
      <c r="N170" s="9" t="s">
        <v>52</v>
      </c>
    </row>
    <row r="171" spans="1:14" x14ac:dyDescent="0.25">
      <c r="A171" t="s">
        <v>12</v>
      </c>
      <c r="B171" t="s">
        <v>12</v>
      </c>
      <c r="C171" t="s">
        <v>12</v>
      </c>
      <c r="D171">
        <v>0.86005299999999996</v>
      </c>
      <c r="E171">
        <v>0.7</v>
      </c>
      <c r="F171">
        <v>3.0114866037080901E-2</v>
      </c>
      <c r="G171" t="s">
        <v>12</v>
      </c>
      <c r="H171">
        <v>9.0706911961808707</v>
      </c>
      <c r="I171">
        <v>4.7237232245173999</v>
      </c>
      <c r="J171">
        <f>Table14[[#This Row],[1st Selection]]-Table14[[#This Row],[2nd Selection]]</f>
        <v>4.3469679716634708</v>
      </c>
      <c r="K171" t="s">
        <v>27</v>
      </c>
      <c r="L171" t="s">
        <v>19</v>
      </c>
      <c r="M171" t="s">
        <v>8</v>
      </c>
      <c r="N171" s="9" t="s">
        <v>52</v>
      </c>
    </row>
    <row r="172" spans="1:14" x14ac:dyDescent="0.25">
      <c r="A172" t="s">
        <v>9</v>
      </c>
      <c r="B172" t="s">
        <v>9</v>
      </c>
      <c r="C172" t="s">
        <v>9</v>
      </c>
      <c r="D172">
        <v>0.89710407999999997</v>
      </c>
      <c r="E172">
        <v>0.7</v>
      </c>
      <c r="F172">
        <v>0.112611882072087</v>
      </c>
      <c r="G172" t="s">
        <v>9</v>
      </c>
      <c r="H172">
        <v>2.54964171905783</v>
      </c>
      <c r="I172">
        <v>0.64114348577703295</v>
      </c>
      <c r="J172">
        <f>Table14[[#This Row],[1st Selection]]-Table14[[#This Row],[2nd Selection]]</f>
        <v>1.9084982332807972</v>
      </c>
      <c r="K172" t="s">
        <v>28</v>
      </c>
      <c r="M172" t="s">
        <v>41</v>
      </c>
      <c r="N172" s="9" t="s">
        <v>46</v>
      </c>
    </row>
    <row r="173" spans="1:14" x14ac:dyDescent="0.25">
      <c r="A173" t="s">
        <v>9</v>
      </c>
      <c r="B173" t="s">
        <v>9</v>
      </c>
      <c r="C173" t="s">
        <v>9</v>
      </c>
      <c r="D173">
        <v>0.69153385999999994</v>
      </c>
      <c r="E173">
        <v>0.7</v>
      </c>
      <c r="F173">
        <v>0.122154331149913</v>
      </c>
      <c r="G173" t="s">
        <v>9</v>
      </c>
      <c r="H173">
        <v>2.5136323083096599</v>
      </c>
      <c r="I173">
        <v>0.62398684661100701</v>
      </c>
      <c r="J173">
        <f>Table14[[#This Row],[1st Selection]]-Table14[[#This Row],[2nd Selection]]</f>
        <v>1.8896454616986529</v>
      </c>
      <c r="K173" t="s">
        <v>28</v>
      </c>
      <c r="M173" t="s">
        <v>41</v>
      </c>
      <c r="N173" s="9" t="s">
        <v>47</v>
      </c>
    </row>
    <row r="174" spans="1:14" x14ac:dyDescent="0.25">
      <c r="A174" t="s">
        <v>9</v>
      </c>
      <c r="B174" t="s">
        <v>12</v>
      </c>
      <c r="C174" t="s">
        <v>12</v>
      </c>
      <c r="D174">
        <v>0.75147587000000005</v>
      </c>
      <c r="E174">
        <v>0.7</v>
      </c>
      <c r="F174">
        <v>0.166658112581347</v>
      </c>
      <c r="G174" t="s">
        <v>9</v>
      </c>
      <c r="H174">
        <v>2.5011262075038099</v>
      </c>
      <c r="I174">
        <v>1.08358969965089</v>
      </c>
      <c r="J174">
        <f>Table14[[#This Row],[1st Selection]]-Table14[[#This Row],[2nd Selection]]</f>
        <v>1.4175365078529198</v>
      </c>
      <c r="K174" t="s">
        <v>28</v>
      </c>
      <c r="M174" t="s">
        <v>41</v>
      </c>
      <c r="N174" s="9" t="s">
        <v>48</v>
      </c>
    </row>
    <row r="175" spans="1:14" x14ac:dyDescent="0.25">
      <c r="A175" t="s">
        <v>12</v>
      </c>
      <c r="B175" t="s">
        <v>12</v>
      </c>
      <c r="C175" t="s">
        <v>12</v>
      </c>
      <c r="D175">
        <v>0.81028937999999995</v>
      </c>
      <c r="E175">
        <v>0.7</v>
      </c>
      <c r="F175">
        <v>5.36112074103385E-2</v>
      </c>
      <c r="G175" t="s">
        <v>12</v>
      </c>
      <c r="H175">
        <v>2.1339662592226301</v>
      </c>
      <c r="I175">
        <v>0.31541561478716201</v>
      </c>
      <c r="J175">
        <f>Table14[[#This Row],[1st Selection]]-Table14[[#This Row],[2nd Selection]]</f>
        <v>1.818550644435468</v>
      </c>
      <c r="K175" t="s">
        <v>28</v>
      </c>
      <c r="L175" t="s">
        <v>19</v>
      </c>
      <c r="M175" t="s">
        <v>8</v>
      </c>
      <c r="N175" s="9" t="s">
        <v>49</v>
      </c>
    </row>
    <row r="176" spans="1:14" x14ac:dyDescent="0.25">
      <c r="A176" t="s">
        <v>9</v>
      </c>
      <c r="B176" t="s">
        <v>12</v>
      </c>
      <c r="C176" t="s">
        <v>12</v>
      </c>
      <c r="D176">
        <v>0.86535680000000004</v>
      </c>
      <c r="E176">
        <v>0.7</v>
      </c>
      <c r="F176">
        <v>0.101952703427276</v>
      </c>
      <c r="G176" t="s">
        <v>9</v>
      </c>
      <c r="H176">
        <v>4.79317298623147</v>
      </c>
      <c r="I176">
        <v>1.3520811604722001</v>
      </c>
      <c r="J176">
        <f>Table14[[#This Row],[1st Selection]]-Table14[[#This Row],[2nd Selection]]</f>
        <v>3.44109182575927</v>
      </c>
      <c r="K176" t="s">
        <v>28</v>
      </c>
      <c r="M176" t="s">
        <v>41</v>
      </c>
      <c r="N176" s="9" t="s">
        <v>49</v>
      </c>
    </row>
    <row r="177" spans="1:14" x14ac:dyDescent="0.25">
      <c r="A177" t="s">
        <v>12</v>
      </c>
      <c r="B177" t="s">
        <v>12</v>
      </c>
      <c r="C177" t="s">
        <v>12</v>
      </c>
      <c r="D177">
        <v>0.81876742999999996</v>
      </c>
      <c r="E177">
        <v>0.7</v>
      </c>
      <c r="F177">
        <v>4.0743789339913003E-2</v>
      </c>
      <c r="G177" t="s">
        <v>12</v>
      </c>
      <c r="H177">
        <v>1.5530586880261501</v>
      </c>
      <c r="I177">
        <v>0.36508150077384</v>
      </c>
      <c r="J177">
        <f>Table14[[#This Row],[1st Selection]]-Table14[[#This Row],[2nd Selection]]</f>
        <v>1.1879771872523102</v>
      </c>
      <c r="K177" t="s">
        <v>28</v>
      </c>
      <c r="L177" t="s">
        <v>19</v>
      </c>
      <c r="M177" t="s">
        <v>8</v>
      </c>
      <c r="N177" s="9" t="s">
        <v>49</v>
      </c>
    </row>
    <row r="178" spans="1:14" x14ac:dyDescent="0.25">
      <c r="A178" t="s">
        <v>9</v>
      </c>
      <c r="B178" t="s">
        <v>9</v>
      </c>
      <c r="C178" t="s">
        <v>12</v>
      </c>
      <c r="D178">
        <v>0.70476991</v>
      </c>
      <c r="E178">
        <v>0.7</v>
      </c>
      <c r="F178">
        <v>0.17514625279614199</v>
      </c>
      <c r="G178" t="s">
        <v>12</v>
      </c>
      <c r="H178">
        <v>0</v>
      </c>
      <c r="I178">
        <v>0</v>
      </c>
      <c r="J178">
        <f>Table14[[#This Row],[1st Selection]]-Table14[[#This Row],[2nd Selection]]</f>
        <v>0</v>
      </c>
      <c r="K178" t="s">
        <v>28</v>
      </c>
      <c r="L178" t="s">
        <v>17</v>
      </c>
      <c r="M178" t="s">
        <v>41</v>
      </c>
      <c r="N178" s="9" t="s">
        <v>49</v>
      </c>
    </row>
    <row r="179" spans="1:14" x14ac:dyDescent="0.25">
      <c r="A179" t="s">
        <v>12</v>
      </c>
      <c r="B179" t="s">
        <v>12</v>
      </c>
      <c r="C179" t="s">
        <v>12</v>
      </c>
      <c r="D179">
        <v>0.84169704000000001</v>
      </c>
      <c r="E179">
        <v>0.7</v>
      </c>
      <c r="F179">
        <v>4.7620095472759902E-2</v>
      </c>
      <c r="G179" t="s">
        <v>12</v>
      </c>
      <c r="H179">
        <v>5.42060021672693</v>
      </c>
      <c r="I179">
        <v>4.0952211731830603</v>
      </c>
      <c r="J179">
        <f>Table14[[#This Row],[1st Selection]]-Table14[[#This Row],[2nd Selection]]</f>
        <v>1.3253790435438697</v>
      </c>
      <c r="K179" t="s">
        <v>28</v>
      </c>
      <c r="L179" t="s">
        <v>19</v>
      </c>
      <c r="M179" t="s">
        <v>41</v>
      </c>
      <c r="N179" s="9" t="s">
        <v>52</v>
      </c>
    </row>
    <row r="180" spans="1:14" x14ac:dyDescent="0.25">
      <c r="A180" t="s">
        <v>9</v>
      </c>
      <c r="B180" t="s">
        <v>12</v>
      </c>
      <c r="C180" t="s">
        <v>12</v>
      </c>
      <c r="D180">
        <v>0.80623816999999998</v>
      </c>
      <c r="E180">
        <v>0.7</v>
      </c>
      <c r="F180">
        <v>2.8841376397483999E-2</v>
      </c>
      <c r="G180" t="s">
        <v>9</v>
      </c>
      <c r="H180">
        <v>3.9917566407545899</v>
      </c>
      <c r="I180">
        <v>1.0040775291938799</v>
      </c>
      <c r="J180">
        <f>Table14[[#This Row],[1st Selection]]-Table14[[#This Row],[2nd Selection]]</f>
        <v>2.98767911156071</v>
      </c>
      <c r="K180" t="s">
        <v>28</v>
      </c>
      <c r="M180" t="s">
        <v>41</v>
      </c>
      <c r="N180" s="9" t="s">
        <v>65</v>
      </c>
    </row>
    <row r="181" spans="1:14" x14ac:dyDescent="0.25">
      <c r="A181" t="s">
        <v>9</v>
      </c>
      <c r="B181" t="s">
        <v>12</v>
      </c>
      <c r="C181" t="s">
        <v>12</v>
      </c>
      <c r="D181">
        <v>0.79468852000000001</v>
      </c>
      <c r="E181">
        <v>0.7</v>
      </c>
      <c r="F181">
        <v>0.21192142291350799</v>
      </c>
      <c r="G181" t="s">
        <v>9</v>
      </c>
      <c r="H181">
        <v>1.8800805835907599</v>
      </c>
      <c r="I181">
        <v>7.5993451909458998E-2</v>
      </c>
      <c r="J181">
        <f>Table14[[#This Row],[1st Selection]]-Table14[[#This Row],[2nd Selection]]</f>
        <v>1.804087131681301</v>
      </c>
      <c r="K181" t="s">
        <v>28</v>
      </c>
      <c r="M181" t="s">
        <v>41</v>
      </c>
      <c r="N181" s="9" t="s">
        <v>55</v>
      </c>
    </row>
    <row r="182" spans="1:14" x14ac:dyDescent="0.25">
      <c r="A182" t="s">
        <v>9</v>
      </c>
      <c r="B182" t="s">
        <v>12</v>
      </c>
      <c r="C182" t="s">
        <v>12</v>
      </c>
      <c r="D182">
        <v>0.72575992</v>
      </c>
      <c r="E182">
        <v>0.7</v>
      </c>
      <c r="F182">
        <v>0.19317475475652701</v>
      </c>
      <c r="G182" t="s">
        <v>9</v>
      </c>
      <c r="H182">
        <v>1.09241097114594</v>
      </c>
      <c r="I182">
        <v>0.88875737674253097</v>
      </c>
      <c r="J182">
        <f>Table14[[#This Row],[1st Selection]]-Table14[[#This Row],[2nd Selection]]</f>
        <v>0.20365359440340902</v>
      </c>
      <c r="K182" t="s">
        <v>28</v>
      </c>
      <c r="M182" t="s">
        <v>41</v>
      </c>
      <c r="N182" s="9" t="s">
        <v>51</v>
      </c>
    </row>
    <row r="184" spans="1:14" x14ac:dyDescent="0.25">
      <c r="A184">
        <f>COUNTIF(Table14[Google],"t")</f>
        <v>131</v>
      </c>
      <c r="B184">
        <f>COUNTIF(Table14[Wit],"t")</f>
        <v>107</v>
      </c>
      <c r="C184">
        <f>COUNTIF(Table14[Sphinx],"t")</f>
        <v>51</v>
      </c>
      <c r="D184">
        <f>AVERAGEIF(Table14[Google],"t",Table14[Google Conf])</f>
        <v>0.87911768709923643</v>
      </c>
      <c r="E184">
        <f>AVERAGEIF(Table14[Wit],"t",Table14[Wit Conf])</f>
        <v>0.7000000000000014</v>
      </c>
      <c r="F184">
        <f>AVERAGEIF(Table14[Sphinx],"t",Table14[Sphinx Conf])</f>
        <v>0.2969188653089882</v>
      </c>
      <c r="G184">
        <f>COUNTIF(Table14[Selection],"t")</f>
        <v>103</v>
      </c>
      <c r="H184">
        <f>AVERAGEIF(Table14[Selection],"t",Table14[1st Selection])</f>
        <v>3.9146610872013685</v>
      </c>
      <c r="I184">
        <f>AVERAGEIF(Table14[Selection],"t",Table14[2nd Selection])</f>
        <v>0.8641765014460594</v>
      </c>
      <c r="J184">
        <f>AVERAGEIF(Table14[Selection],"t",Table14[Selection Diff])</f>
        <v>3.0504845857553096</v>
      </c>
      <c r="K184" s="7" t="s">
        <v>30</v>
      </c>
      <c r="L184" s="8">
        <f>COUNTIF(Table14[Error],"")</f>
        <v>97</v>
      </c>
      <c r="M184" s="8">
        <f>COUNTIF(Table14[Input Type],"a")</f>
        <v>11</v>
      </c>
      <c r="N184"/>
    </row>
    <row r="185" spans="1:14" x14ac:dyDescent="0.25">
      <c r="A185">
        <f>COUNTIF(Table14[Google],"f")</f>
        <v>46</v>
      </c>
      <c r="B185">
        <f>COUNTIF(Table14[Wit],"f")</f>
        <v>73</v>
      </c>
      <c r="C185">
        <f>COUNTIF(Table14[Sphinx],"f")</f>
        <v>129</v>
      </c>
      <c r="D185">
        <f>AVERAGEIF(Table14[Google],"f",Table14[Google Conf])</f>
        <v>0.76551254804347824</v>
      </c>
      <c r="E185">
        <f>AVERAGEIF(Table14[Wit],"f",Table14[Wit Conf])</f>
        <v>0.70000000000000084</v>
      </c>
      <c r="F185">
        <f>AVERAGEIF(Table14[Sphinx],"f",Table14[Sphinx Conf])</f>
        <v>0.19987809039724203</v>
      </c>
      <c r="G185">
        <f>COUNTIF(Table14[Selection],"f")</f>
        <v>77</v>
      </c>
      <c r="H185">
        <f>AVERAGEIF(Table14[Selection],"f",Table14[1st Selection])</f>
        <v>1.6341443935909441</v>
      </c>
      <c r="I185">
        <f>AVERAGEIF(Table14[Selection],"f",Table14[2nd Selection])</f>
        <v>0.80588475848652208</v>
      </c>
      <c r="J185">
        <f>AVERAGEIF(Table14[Selection],"f",Table14[Selection Diff])</f>
        <v>0.82825963510442224</v>
      </c>
      <c r="K185" s="7" t="s">
        <v>19</v>
      </c>
      <c r="L185" s="8">
        <f>COUNTIF(Table14[Error],"Failed User Error")</f>
        <v>50</v>
      </c>
      <c r="M185" s="8">
        <f>COUNTIF(Table14[Input Type],"b")</f>
        <v>27</v>
      </c>
      <c r="N185"/>
    </row>
    <row r="186" spans="1:14" x14ac:dyDescent="0.25">
      <c r="A186">
        <f>COUNTIF(Table14[Google],"e")</f>
        <v>3</v>
      </c>
      <c r="B186">
        <f>COUNTIF(Table14[Wit],"e")</f>
        <v>0</v>
      </c>
      <c r="C186">
        <f>COUNTIF(Table14[Sphinx],"e")</f>
        <v>0</v>
      </c>
      <c r="D186">
        <f>IFERROR(AVERAGEIF(Table14[Google],"e",Table14[Google Conf]),0)</f>
        <v>0</v>
      </c>
      <c r="E186">
        <f>IFERROR(AVERAGEIF(Table14[Wit],"e",Table14[Wit Conf]),0)</f>
        <v>0</v>
      </c>
      <c r="F186">
        <f>IFERROR(AVERAGEIF(Table14[Sphinx],"e",Table14[Sphinx Conf]),0)</f>
        <v>0</v>
      </c>
      <c r="G186">
        <f>100*G184/(G184+G185)</f>
        <v>57.222222222222221</v>
      </c>
      <c r="K186" s="7" t="s">
        <v>31</v>
      </c>
      <c r="L186" s="8">
        <f>COUNTIF(Table14[Error],"Incorrect Selection")</f>
        <v>16</v>
      </c>
      <c r="M186" s="8">
        <f>COUNTIF(Table14[Input Type],"d")</f>
        <v>118</v>
      </c>
      <c r="N186"/>
    </row>
    <row r="187" spans="1:14" x14ac:dyDescent="0.25">
      <c r="A187">
        <f>100*A184/(A186+A185+A184)</f>
        <v>72.777777777777771</v>
      </c>
      <c r="B187">
        <f t="shared" ref="B187:C187" si="0">100*B184/(B186+B185+B184)</f>
        <v>59.444444444444443</v>
      </c>
      <c r="C187">
        <f t="shared" si="0"/>
        <v>28.333333333333332</v>
      </c>
      <c r="K187" s="7" t="s">
        <v>17</v>
      </c>
      <c r="L187" s="8">
        <f>COUNTIF(Table14[Error],"Creator Error")</f>
        <v>12</v>
      </c>
      <c r="M187" s="8">
        <f>COUNTIF(Table14[Input Type],"e")</f>
        <v>24</v>
      </c>
      <c r="N187"/>
    </row>
    <row r="188" spans="1:14" x14ac:dyDescent="0.25">
      <c r="K188" s="7" t="s">
        <v>20</v>
      </c>
      <c r="L188" s="8">
        <f>COUNTIF(Table14[Error],"Partial Match")</f>
        <v>5</v>
      </c>
      <c r="M188" t="s">
        <v>78</v>
      </c>
      <c r="N188"/>
    </row>
    <row r="189" spans="1:14" x14ac:dyDescent="0.25">
      <c r="A189">
        <f>COUNTIFS(Table14[[#All],[Google]],"f",Table14[[#All],[Wit]],"f",Table14[[#All],[Sphinx]],"f")</f>
        <v>35</v>
      </c>
      <c r="C189">
        <f>C184+C185</f>
        <v>180</v>
      </c>
      <c r="G189">
        <f>G184-COUNTIFS(Table14[[#All],[Google]],"f",Table14[[#All],[Wit]],"f",Table14[[#All],[Sphinx]],"f",Table14[[#All],[Selection]],"t")</f>
        <v>92</v>
      </c>
      <c r="M189">
        <f>SUM(M184:M186)</f>
        <v>156</v>
      </c>
      <c r="N189"/>
    </row>
    <row r="190" spans="1:14" x14ac:dyDescent="0.25">
      <c r="G190">
        <f>G185-COUNTIFS(Table14[[#All],[Google]],"f",Table14[[#All],[Wit]],"f",Table14[[#All],[Sphinx]],"f",Table14[[#All],[Selection]],"f")</f>
        <v>53</v>
      </c>
      <c r="J190">
        <f>100*L190/(G$190+G$189)</f>
        <v>63.448275862068968</v>
      </c>
      <c r="K190" s="7" t="s">
        <v>30</v>
      </c>
      <c r="L190" s="8">
        <f>L184-COUNTIFS(Table14[[#All],[Google]],"f",Table14[[#All],[Wit]],"f",Table14[[#All],[Sphinx]],"f",Table14[[#All],[Error]],"")</f>
        <v>92</v>
      </c>
    </row>
    <row r="191" spans="1:14" x14ac:dyDescent="0.25">
      <c r="G191">
        <f>100*G189/(G189+G190)</f>
        <v>63.448275862068968</v>
      </c>
      <c r="J191">
        <f>100*L191/(G$190+G$189)</f>
        <v>17.241379310344829</v>
      </c>
      <c r="K191" s="7" t="s">
        <v>19</v>
      </c>
      <c r="L191" s="8">
        <f>L185-COUNTIFS(Table14[[#All],[Google]],"f",Table14[[#All],[Wit]],"f",Table14[[#All],[Sphinx]],"f",Table14[[#All],[Error]],"Failed User Error")</f>
        <v>25</v>
      </c>
    </row>
    <row r="192" spans="1:14" x14ac:dyDescent="0.25">
      <c r="J192">
        <f t="shared" ref="J192:J194" si="1">100*L192/(G$190+G$189)</f>
        <v>11.03448275862069</v>
      </c>
      <c r="K192" s="7" t="s">
        <v>31</v>
      </c>
      <c r="L192" s="8">
        <f>L186-COUNTIFS(Table14[[#All],[Google]],"f",Table14[[#All],[Wit]],"f",Table14[[#All],[Sphinx]],"f",Table14[[#All],[Error]],"Incorrect Selection")</f>
        <v>16</v>
      </c>
    </row>
    <row r="193" spans="10:12" x14ac:dyDescent="0.25">
      <c r="J193">
        <f t="shared" si="1"/>
        <v>8.2758620689655178</v>
      </c>
      <c r="K193" s="7" t="s">
        <v>17</v>
      </c>
      <c r="L193" s="8">
        <f>L187-COUNTIFS(Table14[[#All],[Google]],"f",Table14[[#All],[Wit]],"f",Table14[[#All],[Sphinx]],"f",Table14[[#All],[Error]],"Creator Error")</f>
        <v>12</v>
      </c>
    </row>
    <row r="194" spans="10:12" x14ac:dyDescent="0.25">
      <c r="J194">
        <f t="shared" si="1"/>
        <v>0</v>
      </c>
      <c r="K194" s="7" t="s">
        <v>20</v>
      </c>
      <c r="L194" s="8">
        <f>L188-COUNTIFS(Table14[[#All],[Google]],"f",Table14[[#All],[Wit]],"f",Table14[[#All],[Sphinx]],"f",Table14[[#All],[Error]],"Partial Match")</f>
        <v>0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8" sqref="E8"/>
    </sheetView>
  </sheetViews>
  <sheetFormatPr defaultRowHeight="15" x14ac:dyDescent="0.25"/>
  <cols>
    <col min="1" max="1" width="10.5703125" style="16" customWidth="1"/>
    <col min="2" max="2" width="12.5703125" style="16" bestFit="1" customWidth="1"/>
    <col min="3" max="3" width="9.140625" style="16"/>
    <col min="4" max="4" width="2.42578125" style="9" bestFit="1" customWidth="1"/>
    <col min="5" max="16384" width="9.140625" style="16"/>
  </cols>
  <sheetData>
    <row r="1" spans="1:6" x14ac:dyDescent="0.25">
      <c r="A1" s="15" t="s">
        <v>43</v>
      </c>
      <c r="B1" s="14" t="s">
        <v>79</v>
      </c>
    </row>
    <row r="2" spans="1:6" x14ac:dyDescent="0.25">
      <c r="A2" s="13" t="s">
        <v>77</v>
      </c>
      <c r="B2" s="17">
        <f>COUNTIF(Table14[To Node],Table4[[#This Row],[To Node]])</f>
        <v>1</v>
      </c>
      <c r="D2" s="9">
        <v>0</v>
      </c>
      <c r="E2" s="16">
        <f>SUM(B2:B6)</f>
        <v>50</v>
      </c>
      <c r="F2" s="16">
        <f>100*E2/$B$32</f>
        <v>27.777777777777779</v>
      </c>
    </row>
    <row r="3" spans="1:6" x14ac:dyDescent="0.25">
      <c r="A3" s="13" t="s">
        <v>44</v>
      </c>
      <c r="B3" s="18">
        <f>COUNTIF(Table14[To Node],Table4[[#This Row],[To Node]])</f>
        <v>21</v>
      </c>
      <c r="D3" s="9">
        <v>2</v>
      </c>
      <c r="E3" s="16">
        <f>SUM(B7:B12)</f>
        <v>42</v>
      </c>
      <c r="F3" s="16">
        <f t="shared" ref="F3:F7" si="0">100*E3/$B$32</f>
        <v>23.333333333333332</v>
      </c>
    </row>
    <row r="4" spans="1:6" x14ac:dyDescent="0.25">
      <c r="A4" s="13" t="s">
        <v>46</v>
      </c>
      <c r="B4" s="18">
        <f>COUNTIF(Table14[To Node],Table4[[#This Row],[To Node]])</f>
        <v>13</v>
      </c>
      <c r="D4" s="9">
        <v>3</v>
      </c>
      <c r="E4" s="16">
        <f>SUM(B13:B20)</f>
        <v>15</v>
      </c>
      <c r="F4" s="16">
        <f t="shared" si="0"/>
        <v>8.3333333333333339</v>
      </c>
    </row>
    <row r="5" spans="1:6" x14ac:dyDescent="0.25">
      <c r="A5" s="13" t="s">
        <v>47</v>
      </c>
      <c r="B5" s="18">
        <f>COUNTIF(Table14[To Node],Table4[[#This Row],[To Node]])</f>
        <v>11</v>
      </c>
      <c r="D5" s="9">
        <v>4</v>
      </c>
      <c r="E5" s="16">
        <f>SUM(B21:B30)</f>
        <v>73</v>
      </c>
      <c r="F5" s="16">
        <f t="shared" si="0"/>
        <v>40.555555555555557</v>
      </c>
    </row>
    <row r="6" spans="1:6" x14ac:dyDescent="0.25">
      <c r="A6" s="13" t="s">
        <v>60</v>
      </c>
      <c r="B6" s="18">
        <f>COUNTIF(Table14[To Node],Table4[[#This Row],[To Node]])</f>
        <v>4</v>
      </c>
      <c r="D6" s="9" t="s">
        <v>80</v>
      </c>
      <c r="E6" s="16">
        <f>E5-B28</f>
        <v>56</v>
      </c>
      <c r="F6" s="16">
        <f t="shared" si="0"/>
        <v>31.111111111111111</v>
      </c>
    </row>
    <row r="7" spans="1:6" x14ac:dyDescent="0.25">
      <c r="A7" s="13" t="s">
        <v>48</v>
      </c>
      <c r="B7" s="18">
        <f>COUNTIF(Table14[To Node],Table4[[#This Row],[To Node]])</f>
        <v>7</v>
      </c>
      <c r="D7" s="9" t="s">
        <v>82</v>
      </c>
      <c r="E7" s="16">
        <f>B28</f>
        <v>17</v>
      </c>
      <c r="F7" s="16">
        <f t="shared" si="0"/>
        <v>9.4444444444444446</v>
      </c>
    </row>
    <row r="8" spans="1:6" x14ac:dyDescent="0.25">
      <c r="A8" s="13" t="s">
        <v>49</v>
      </c>
      <c r="B8" s="18">
        <f>COUNTIF(Table14[To Node],Table4[[#This Row],[To Node]])</f>
        <v>22</v>
      </c>
    </row>
    <row r="9" spans="1:6" x14ac:dyDescent="0.25">
      <c r="A9" s="13" t="s">
        <v>62</v>
      </c>
      <c r="B9" s="18">
        <f>COUNTIF(Table14[To Node],Table4[[#This Row],[To Node]])</f>
        <v>3</v>
      </c>
    </row>
    <row r="10" spans="1:6" x14ac:dyDescent="0.25">
      <c r="A10" s="13" t="s">
        <v>65</v>
      </c>
      <c r="B10" s="18">
        <f>COUNTIF(Table14[To Node],Table4[[#This Row],[To Node]])</f>
        <v>5</v>
      </c>
    </row>
    <row r="11" spans="1:6" x14ac:dyDescent="0.25">
      <c r="A11" s="13" t="s">
        <v>63</v>
      </c>
      <c r="B11" s="18">
        <f>COUNTIF(Table14[To Node],Table4[[#This Row],[To Node]])</f>
        <v>3</v>
      </c>
    </row>
    <row r="12" spans="1:6" x14ac:dyDescent="0.25">
      <c r="A12" s="13" t="s">
        <v>64</v>
      </c>
      <c r="B12" s="18">
        <f>COUNTIF(Table14[To Node],Table4[[#This Row],[To Node]])</f>
        <v>2</v>
      </c>
    </row>
    <row r="13" spans="1:6" x14ac:dyDescent="0.25">
      <c r="A13" s="13" t="s">
        <v>56</v>
      </c>
      <c r="B13" s="18">
        <f>COUNTIF(Table14[To Node],Table4[[#This Row],[To Node]])</f>
        <v>4</v>
      </c>
    </row>
    <row r="14" spans="1:6" x14ac:dyDescent="0.25">
      <c r="A14" s="13" t="s">
        <v>73</v>
      </c>
      <c r="B14" s="18">
        <f>COUNTIF(Table14[To Node],Table4[[#This Row],[To Node]])</f>
        <v>1</v>
      </c>
    </row>
    <row r="15" spans="1:6" x14ac:dyDescent="0.25">
      <c r="A15" s="13" t="s">
        <v>75</v>
      </c>
      <c r="B15" s="18">
        <f>COUNTIF(Table14[To Node],Table4[[#This Row],[To Node]])</f>
        <v>1</v>
      </c>
    </row>
    <row r="16" spans="1:6" x14ac:dyDescent="0.25">
      <c r="A16" s="13" t="s">
        <v>58</v>
      </c>
      <c r="B16" s="18">
        <f>COUNTIF(Table14[To Node],Table4[[#This Row],[To Node]])</f>
        <v>3</v>
      </c>
    </row>
    <row r="17" spans="1:2" x14ac:dyDescent="0.25">
      <c r="A17" s="13" t="s">
        <v>74</v>
      </c>
      <c r="B17" s="18">
        <f>COUNTIF(Table14[To Node],Table4[[#This Row],[To Node]])</f>
        <v>1</v>
      </c>
    </row>
    <row r="18" spans="1:2" x14ac:dyDescent="0.25">
      <c r="A18" s="13" t="s">
        <v>70</v>
      </c>
      <c r="B18" s="18">
        <f>COUNTIF(Table14[To Node],Table4[[#This Row],[To Node]])</f>
        <v>2</v>
      </c>
    </row>
    <row r="19" spans="1:2" x14ac:dyDescent="0.25">
      <c r="A19" s="13" t="s">
        <v>71</v>
      </c>
      <c r="B19" s="18">
        <f>COUNTIF(Table14[To Node],Table4[[#This Row],[To Node]])</f>
        <v>2</v>
      </c>
    </row>
    <row r="20" spans="1:2" x14ac:dyDescent="0.25">
      <c r="A20" s="13" t="s">
        <v>72</v>
      </c>
      <c r="B20" s="18">
        <f>COUNTIF(Table14[To Node],Table4[[#This Row],[To Node]])</f>
        <v>1</v>
      </c>
    </row>
    <row r="21" spans="1:2" x14ac:dyDescent="0.25">
      <c r="A21" s="13" t="s">
        <v>68</v>
      </c>
      <c r="B21" s="18">
        <f>COUNTIF(Table14[To Node],Table4[[#This Row],[To Node]])</f>
        <v>3</v>
      </c>
    </row>
    <row r="22" spans="1:2" x14ac:dyDescent="0.25">
      <c r="A22" s="13" t="s">
        <v>55</v>
      </c>
      <c r="B22" s="18">
        <f>COUNTIF(Table14[To Node],Table4[[#This Row],[To Node]])</f>
        <v>7</v>
      </c>
    </row>
    <row r="23" spans="1:2" x14ac:dyDescent="0.25">
      <c r="A23" s="13" t="s">
        <v>57</v>
      </c>
      <c r="B23" s="18">
        <f>COUNTIF(Table14[To Node],Table4[[#This Row],[To Node]])</f>
        <v>4</v>
      </c>
    </row>
    <row r="24" spans="1:2" x14ac:dyDescent="0.25">
      <c r="A24" s="13" t="s">
        <v>69</v>
      </c>
      <c r="B24" s="18">
        <f>COUNTIF(Table14[To Node],Table4[[#This Row],[To Node]])</f>
        <v>6</v>
      </c>
    </row>
    <row r="25" spans="1:2" x14ac:dyDescent="0.25">
      <c r="A25" s="13" t="s">
        <v>76</v>
      </c>
      <c r="B25" s="18">
        <f>COUNTIF(Table14[To Node],Table4[[#This Row],[To Node]])</f>
        <v>2</v>
      </c>
    </row>
    <row r="26" spans="1:2" x14ac:dyDescent="0.25">
      <c r="A26" s="13" t="s">
        <v>52</v>
      </c>
      <c r="B26" s="18">
        <f>COUNTIF(Table14[To Node],Table4[[#This Row],[To Node]])</f>
        <v>24</v>
      </c>
    </row>
    <row r="27" spans="1:2" x14ac:dyDescent="0.25">
      <c r="A27" s="13" t="s">
        <v>53</v>
      </c>
      <c r="B27" s="18">
        <f>COUNTIF(Table14[To Node],Table4[[#This Row],[To Node]])</f>
        <v>3</v>
      </c>
    </row>
    <row r="28" spans="1:2" x14ac:dyDescent="0.25">
      <c r="A28" s="13" t="s">
        <v>51</v>
      </c>
      <c r="B28" s="18">
        <f>COUNTIF(Table14[To Node],Table4[[#This Row],[To Node]])</f>
        <v>17</v>
      </c>
    </row>
    <row r="29" spans="1:2" x14ac:dyDescent="0.25">
      <c r="A29" s="13" t="s">
        <v>67</v>
      </c>
      <c r="B29" s="18">
        <f>COUNTIF(Table14[To Node],Table4[[#This Row],[To Node]])</f>
        <v>6</v>
      </c>
    </row>
    <row r="30" spans="1:2" x14ac:dyDescent="0.25">
      <c r="A30" s="13" t="s">
        <v>54</v>
      </c>
      <c r="B30" s="19">
        <f>COUNTIF(Table14[To Node],Table4[[#This Row],[To Node]])</f>
        <v>1</v>
      </c>
    </row>
    <row r="32" spans="1:2" x14ac:dyDescent="0.25">
      <c r="A32" s="16" t="s">
        <v>81</v>
      </c>
      <c r="B32" s="16">
        <f>SUM(Table4[Frequency])</f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&amp; Author</vt:lpstr>
      <vt:lpstr>User Only</vt:lpstr>
      <vt:lpstr>Selection Frequency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2018-05-04T10:52:30Z</dcterms:created>
  <dcterms:modified xsi:type="dcterms:W3CDTF">2018-05-06T14:44:33Z</dcterms:modified>
</cp:coreProperties>
</file>