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5F19E42-25A0-4D36-9115-5D37E493A8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O14" i="1" l="1"/>
  <c r="O12" i="1"/>
  <c r="N12" i="1"/>
  <c r="N10" i="1"/>
  <c r="E14" i="1"/>
  <c r="C14" i="1"/>
  <c r="F12" i="1"/>
  <c r="F10" i="1"/>
  <c r="K14" i="1"/>
  <c r="I10" i="1"/>
  <c r="I8" i="1"/>
  <c r="J12" i="1"/>
  <c r="J6" i="1"/>
  <c r="H8" i="1"/>
  <c r="H14" i="1"/>
  <c r="C10" i="1"/>
  <c r="C8" i="1"/>
  <c r="O10" i="1" l="1"/>
  <c r="O8" i="1"/>
  <c r="O6" i="1"/>
  <c r="N14" i="1"/>
  <c r="N8" i="1"/>
  <c r="N6" i="1"/>
  <c r="M14" i="1"/>
  <c r="M12" i="1"/>
  <c r="M10" i="1"/>
  <c r="M8" i="1"/>
  <c r="M6" i="1"/>
  <c r="J14" i="1"/>
  <c r="J19" i="1" s="1"/>
  <c r="J10" i="1"/>
  <c r="J8" i="1"/>
  <c r="I14" i="1"/>
  <c r="I12" i="1"/>
  <c r="I6" i="1"/>
  <c r="H12" i="1"/>
  <c r="H10" i="1"/>
  <c r="H6" i="1"/>
  <c r="M19" i="1" l="1"/>
  <c r="I19" i="1"/>
  <c r="H19" i="1"/>
  <c r="O19" i="1"/>
  <c r="N19" i="1"/>
  <c r="G8" i="1"/>
  <c r="L14" i="1"/>
  <c r="K12" i="1" l="1"/>
  <c r="K10" i="1"/>
  <c r="K8" i="1"/>
  <c r="K6" i="1"/>
  <c r="L6" i="1"/>
  <c r="K19" i="1" l="1"/>
  <c r="D12" i="1"/>
  <c r="L12" i="1" l="1"/>
  <c r="L10" i="1"/>
  <c r="L8" i="1"/>
  <c r="G14" i="1"/>
  <c r="G12" i="1"/>
  <c r="G10" i="1"/>
  <c r="G6" i="1"/>
  <c r="F14" i="1"/>
  <c r="F8" i="1"/>
  <c r="F6" i="1"/>
  <c r="E12" i="1"/>
  <c r="E10" i="1"/>
  <c r="E8" i="1"/>
  <c r="E6" i="1"/>
  <c r="E19" i="1" s="1"/>
  <c r="D14" i="1"/>
  <c r="D10" i="1"/>
  <c r="D8" i="1"/>
  <c r="D6" i="1"/>
  <c r="C12" i="1"/>
  <c r="C6" i="1"/>
  <c r="L19" i="1" l="1"/>
  <c r="D19" i="1"/>
  <c r="G19" i="1"/>
  <c r="F19" i="1"/>
  <c r="C19" i="1"/>
</calcChain>
</file>

<file path=xl/sharedStrings.xml><?xml version="1.0" encoding="utf-8"?>
<sst xmlns="http://schemas.openxmlformats.org/spreadsheetml/2006/main" count="36" uniqueCount="36">
  <si>
    <t>Соответствие теме</t>
  </si>
  <si>
    <t>Ролик соответствует поздравительной тематике ко Дню Энергетика</t>
  </si>
  <si>
    <t>Артистизм участников</t>
  </si>
  <si>
    <t>Участники съемки гармоничны в кадре за счет своего таланта, юмора, умения держаться перед камерой</t>
  </si>
  <si>
    <t>Оригинальность и креатив</t>
  </si>
  <si>
    <t>Прослеживается идея или сюжетная линия, выражается оригинальность идеи, присутствует креатив в ее реализации</t>
  </si>
  <si>
    <t>Использование костюмов, образов, грима, специального инвентаря или других реквизитов</t>
  </si>
  <si>
    <t>общая продолжительность ролика не более 4х мин.</t>
  </si>
  <si>
    <t>горизонтальное видео</t>
  </si>
  <si>
    <t>соотношение сторон видео 16 на 9</t>
  </si>
  <si>
    <t>качество Full HD</t>
  </si>
  <si>
    <t>№</t>
  </si>
  <si>
    <t>Критерий оценки</t>
  </si>
  <si>
    <t>Оценка жюри</t>
  </si>
  <si>
    <t>Имидж и стилистика</t>
  </si>
  <si>
    <t>Требования к конкурсным работам</t>
  </si>
  <si>
    <t>Соблюдение технических условий*</t>
  </si>
  <si>
    <t>01 - Северное отделение</t>
  </si>
  <si>
    <t>02 - Губахинское отделение</t>
  </si>
  <si>
    <t>03 - Закамское отделение</t>
  </si>
  <si>
    <t>04 - ОИСУ</t>
  </si>
  <si>
    <t>05 - Бухгалтерия</t>
  </si>
  <si>
    <t>06 - Кунгурское отделение</t>
  </si>
  <si>
    <t>07 - Южное отделение</t>
  </si>
  <si>
    <t>08 - Очерское отделение</t>
  </si>
  <si>
    <t>09 - Чусовское отделение</t>
  </si>
  <si>
    <t>10 - УОР</t>
  </si>
  <si>
    <t>11 - Центральное отделение</t>
  </si>
  <si>
    <t>12 - Мотовилихинское отделение</t>
  </si>
  <si>
    <t>13 - Кудымкарское отделение</t>
  </si>
  <si>
    <t>1 место</t>
  </si>
  <si>
    <t>2 место</t>
  </si>
  <si>
    <t>3 место</t>
  </si>
  <si>
    <t>*или визуальная оценка качества</t>
  </si>
  <si>
    <t>СВОДНАЯ ТАБЛИЦА РЕЗУЛЬТАТОВ ОЦЕНКИ ВИДЕОРОЛИКОВ</t>
  </si>
  <si>
    <t>Общее количество баллов участника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</si>
</sst>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4" borderId="1" xfId="0" applyFont="1" applyFill="1" applyBorder="1"/>
    <xf numFmtId="0" fontId="3" fillId="6" borderId="1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27"/>
  <sheetViews>
    <sheetView tabSelected="1" topLeftCell="C1" zoomScaleNormal="100" workbookViewId="0">
      <selection activeCell="B11" sqref="B11"/>
    </sheetView>
  </sheetViews>
  <sheetFormatPr defaultRowHeight="14.4" x14ac:dyDescent="0.3"/>
  <cols>
    <col min="1" max="1" width="5.5546875" style="2" customWidth="1"/>
    <col min="2" max="2" width="46.109375" style="3" customWidth="1"/>
    <col min="3" max="3" width="17.33203125" customWidth="1"/>
    <col min="4" max="4" width="15.6640625" customWidth="1"/>
    <col min="5" max="5" width="16" customWidth="1"/>
    <col min="6" max="6" width="12.44140625" customWidth="1"/>
    <col min="7" max="7" width="14.6640625" customWidth="1"/>
    <col min="8" max="8" width="15.6640625" customWidth="1"/>
    <col min="9" max="9" width="15.5546875" customWidth="1"/>
    <col min="10" max="10" width="13.5546875" customWidth="1"/>
    <col min="11" max="11" width="14.5546875" customWidth="1"/>
    <col min="12" max="12" width="13" customWidth="1"/>
    <col min="13" max="13" width="13.88671875" customWidth="1"/>
    <col min="14" max="14" width="16.77734375" customWidth="1"/>
    <col min="15" max="15" width="15.88671875" customWidth="1"/>
  </cols>
  <sheetData>
    <row r="2" spans="1:15" ht="39.75" customHeight="1" x14ac:dyDescent="0.3">
      <c r="A2" s="37" t="s">
        <v>34</v>
      </c>
      <c r="B2" s="37"/>
      <c r="C2" s="37"/>
    </row>
    <row r="3" spans="1:15" ht="45.75" customHeight="1" x14ac:dyDescent="0.3">
      <c r="A3" s="38" t="s">
        <v>15</v>
      </c>
      <c r="B3" s="39"/>
      <c r="C3" s="40"/>
    </row>
    <row r="4" spans="1:15" s="1" customFormat="1" ht="46.95" customHeight="1" x14ac:dyDescent="0.3">
      <c r="A4" s="30" t="s">
        <v>11</v>
      </c>
      <c r="B4" s="32" t="s">
        <v>12</v>
      </c>
      <c r="C4" s="43" t="s">
        <v>13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</row>
    <row r="5" spans="1:15" s="1" customFormat="1" ht="47.25" customHeight="1" x14ac:dyDescent="0.3">
      <c r="A5" s="31"/>
      <c r="B5" s="33"/>
      <c r="C5" s="13" t="s">
        <v>17</v>
      </c>
      <c r="D5" s="13" t="s">
        <v>18</v>
      </c>
      <c r="E5" s="13" t="s">
        <v>19</v>
      </c>
      <c r="F5" s="13" t="s">
        <v>20</v>
      </c>
      <c r="G5" s="13" t="s">
        <v>21</v>
      </c>
      <c r="H5" s="13" t="s">
        <v>22</v>
      </c>
      <c r="I5" s="13" t="s">
        <v>23</v>
      </c>
      <c r="J5" s="13" t="s">
        <v>24</v>
      </c>
      <c r="K5" s="13" t="s">
        <v>25</v>
      </c>
      <c r="L5" s="13" t="s">
        <v>26</v>
      </c>
      <c r="M5" s="13" t="s">
        <v>27</v>
      </c>
      <c r="N5" s="13" t="s">
        <v>28</v>
      </c>
      <c r="O5" s="13" t="s">
        <v>29</v>
      </c>
    </row>
    <row r="6" spans="1:15" ht="15.6" x14ac:dyDescent="0.3">
      <c r="A6" s="34">
        <v>1</v>
      </c>
      <c r="B6" s="4" t="s">
        <v>0</v>
      </c>
      <c r="C6" s="29">
        <f>8+8+5+10+9+8+7</f>
        <v>55</v>
      </c>
      <c r="D6" s="29">
        <f>9+8+5+10+10+7+8</f>
        <v>57</v>
      </c>
      <c r="E6" s="29">
        <f>3+4+5+5+5+8+4</f>
        <v>34</v>
      </c>
      <c r="F6" s="29">
        <f>4+7+3+7+5+9+7</f>
        <v>42</v>
      </c>
      <c r="G6" s="29">
        <f>9+9+4+8+9+7+4</f>
        <v>50</v>
      </c>
      <c r="H6" s="29">
        <f>6+8+5+7+9+9+8</f>
        <v>52</v>
      </c>
      <c r="I6" s="29">
        <f>9+7+6+8+10+8+7</f>
        <v>55</v>
      </c>
      <c r="J6" s="29">
        <f>2+6+3+5+5+7+5</f>
        <v>33</v>
      </c>
      <c r="K6" s="29">
        <f>9+8+8+10+10+9+10</f>
        <v>64</v>
      </c>
      <c r="L6" s="29">
        <f>8+8+7+10+8+9+10</f>
        <v>60</v>
      </c>
      <c r="M6" s="29">
        <f>9+7+5+10+9+8+7</f>
        <v>55</v>
      </c>
      <c r="N6" s="29">
        <f>3+7+5+7+10+7+7</f>
        <v>46</v>
      </c>
      <c r="O6" s="29">
        <f>10+6+3+7+5+8+6</f>
        <v>45</v>
      </c>
    </row>
    <row r="7" spans="1:15" ht="31.2" x14ac:dyDescent="0.3">
      <c r="A7" s="36"/>
      <c r="B7" s="5" t="s">
        <v>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5.6" x14ac:dyDescent="0.3">
      <c r="A8" s="41">
        <v>2</v>
      </c>
      <c r="B8" s="6" t="s">
        <v>2</v>
      </c>
      <c r="C8" s="29">
        <f>8+7+4+10+8+8+6</f>
        <v>51</v>
      </c>
      <c r="D8" s="29">
        <f>7+6+3+10+9+9+8</f>
        <v>52</v>
      </c>
      <c r="E8" s="29">
        <f>5+5+3+6+5+7+5</f>
        <v>36</v>
      </c>
      <c r="F8" s="29">
        <f>5+6+5+7+5+7+6</f>
        <v>41</v>
      </c>
      <c r="G8" s="29">
        <f>9+9+7+10+9+9+8</f>
        <v>61</v>
      </c>
      <c r="H8" s="29">
        <f>9+6+6+8+9+9+8</f>
        <v>55</v>
      </c>
      <c r="I8" s="29">
        <f>8+7+6+7+8+8+8</f>
        <v>52</v>
      </c>
      <c r="J8" s="29">
        <f>3+6+4+7+5+7+6</f>
        <v>38</v>
      </c>
      <c r="K8" s="29">
        <f>8+10+8+10+7+10+10</f>
        <v>63</v>
      </c>
      <c r="L8" s="29">
        <f>6+6+6+10+6+8+8</f>
        <v>50</v>
      </c>
      <c r="M8" s="29">
        <f>7+5+4+7+9+8+5</f>
        <v>45</v>
      </c>
      <c r="N8" s="29">
        <f>3+5+4+6+8+7+5</f>
        <v>38</v>
      </c>
      <c r="O8" s="29">
        <f>0+5+3+5+5+0+5</f>
        <v>23</v>
      </c>
    </row>
    <row r="9" spans="1:15" ht="46.8" x14ac:dyDescent="0.3">
      <c r="A9" s="42"/>
      <c r="B9" s="7" t="s">
        <v>3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  <row r="10" spans="1:15" ht="15.6" x14ac:dyDescent="0.3">
      <c r="A10" s="34">
        <v>3</v>
      </c>
      <c r="B10" s="4" t="s">
        <v>4</v>
      </c>
      <c r="C10" s="29">
        <f>8+7+4+9+9+8+6</f>
        <v>51</v>
      </c>
      <c r="D10" s="29">
        <f>8+8+4+8+10+8+7</f>
        <v>53</v>
      </c>
      <c r="E10" s="29">
        <f>5+4+4+5+7+7+4</f>
        <v>36</v>
      </c>
      <c r="F10" s="29">
        <f>9+9+5+9+8+8+7</f>
        <v>55</v>
      </c>
      <c r="G10" s="29">
        <f>9+9+5+9+10+7+7</f>
        <v>56</v>
      </c>
      <c r="H10" s="29">
        <f>8+7+4+7+8+7+7</f>
        <v>48</v>
      </c>
      <c r="I10" s="29">
        <f>4+7+4+6+8+8+7</f>
        <v>44</v>
      </c>
      <c r="J10" s="29">
        <f>3+5+4+5+7+6+5</f>
        <v>35</v>
      </c>
      <c r="K10" s="29">
        <f>8+7+7+9+10+10+10</f>
        <v>61</v>
      </c>
      <c r="L10" s="29">
        <f>6+6+5+8+7+9+9</f>
        <v>50</v>
      </c>
      <c r="M10" s="29">
        <f>9+5+4+8+8+7+5</f>
        <v>46</v>
      </c>
      <c r="N10" s="29">
        <f>4+6+3+7+8+7+5</f>
        <v>40</v>
      </c>
      <c r="O10" s="29">
        <f>10+5+3+5+7+7+5</f>
        <v>42</v>
      </c>
    </row>
    <row r="11" spans="1:15" ht="46.8" x14ac:dyDescent="0.3">
      <c r="A11" s="36"/>
      <c r="B11" s="5" t="s">
        <v>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5" ht="15.6" x14ac:dyDescent="0.3">
      <c r="A12" s="34">
        <v>4</v>
      </c>
      <c r="B12" s="4" t="s">
        <v>14</v>
      </c>
      <c r="C12" s="29">
        <f>5+6+3+8+8+7+6</f>
        <v>43</v>
      </c>
      <c r="D12" s="29">
        <f>9+7+5+6+9+9+7</f>
        <v>52</v>
      </c>
      <c r="E12" s="29">
        <f>3+4+5+3+5+5+4</f>
        <v>29</v>
      </c>
      <c r="F12" s="29">
        <f>7+6+4+7+5+8+5</f>
        <v>42</v>
      </c>
      <c r="G12" s="29">
        <f>9+10+4+5+9+8+6</f>
        <v>51</v>
      </c>
      <c r="H12" s="29">
        <f>7+6+4+8+8+7+6</f>
        <v>46</v>
      </c>
      <c r="I12" s="29">
        <f>4+5+4+6+7+8+5</f>
        <v>39</v>
      </c>
      <c r="J12" s="29">
        <f>2+6+4+3+5+7+5</f>
        <v>32</v>
      </c>
      <c r="K12" s="29">
        <f>9+7+8+9+9+9+8</f>
        <v>59</v>
      </c>
      <c r="L12" s="29">
        <f>7+6+6+9+8+8+8</f>
        <v>52</v>
      </c>
      <c r="M12" s="29">
        <f>9+5+6+9+9+8+5</f>
        <v>51</v>
      </c>
      <c r="N12" s="29">
        <f>4+7+4+7+8+7+5</f>
        <v>42</v>
      </c>
      <c r="O12" s="29">
        <f>0+6+3+6+5+0+5</f>
        <v>25</v>
      </c>
    </row>
    <row r="13" spans="1:15" ht="46.8" x14ac:dyDescent="0.3">
      <c r="A13" s="36"/>
      <c r="B13" s="5" t="s">
        <v>6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5" x14ac:dyDescent="0.3">
      <c r="A14" s="34">
        <v>5</v>
      </c>
      <c r="B14" s="8" t="s">
        <v>16</v>
      </c>
      <c r="C14" s="16">
        <f>8+8+6+7+7+8+7</f>
        <v>51</v>
      </c>
      <c r="D14" s="16">
        <f>9+8+4+7+7+8+8</f>
        <v>51</v>
      </c>
      <c r="E14" s="16">
        <f>10+6+4+4+3+8+4</f>
        <v>39</v>
      </c>
      <c r="F14" s="16">
        <f>10+10+7+9+10+8+10</f>
        <v>64</v>
      </c>
      <c r="G14" s="16">
        <f>9+10+4+6+10+8+9</f>
        <v>56</v>
      </c>
      <c r="H14" s="16">
        <f>10+8+2+9+9+8+9</f>
        <v>55</v>
      </c>
      <c r="I14" s="16">
        <f>8+8+5+6+7+8+8</f>
        <v>50</v>
      </c>
      <c r="J14" s="16">
        <f>10+10+3+9+10+7+10</f>
        <v>59</v>
      </c>
      <c r="K14" s="16">
        <f>9+10+8+9+10+9+9</f>
        <v>64</v>
      </c>
      <c r="L14" s="16">
        <f>9+8+8+9+7+8+8</f>
        <v>57</v>
      </c>
      <c r="M14" s="16">
        <f>9+10+5+9+9+8+10</f>
        <v>60</v>
      </c>
      <c r="N14" s="16">
        <f>10+9+5+9+8+8+9</f>
        <v>58</v>
      </c>
      <c r="O14" s="16">
        <f>10+9+4+9+8+8+8</f>
        <v>56</v>
      </c>
    </row>
    <row r="15" spans="1:15" ht="31.2" hidden="1" x14ac:dyDescent="0.3">
      <c r="A15" s="35"/>
      <c r="B15" s="9" t="s">
        <v>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5.6" hidden="1" x14ac:dyDescent="0.3">
      <c r="A16" s="35"/>
      <c r="B16" s="9" t="s">
        <v>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5.6" hidden="1" x14ac:dyDescent="0.3">
      <c r="A17" s="35"/>
      <c r="B17" s="9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5.6" hidden="1" x14ac:dyDescent="0.3">
      <c r="A18" s="36"/>
      <c r="B18" s="10" t="s">
        <v>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18" x14ac:dyDescent="0.35">
      <c r="A19" s="12"/>
      <c r="B19" s="20" t="s">
        <v>35</v>
      </c>
      <c r="C19" s="15">
        <f t="shared" ref="C19:O19" si="0">SUM(C6:C14)</f>
        <v>251</v>
      </c>
      <c r="D19" s="15">
        <f t="shared" si="0"/>
        <v>265</v>
      </c>
      <c r="E19" s="15">
        <f t="shared" si="0"/>
        <v>174</v>
      </c>
      <c r="F19" s="15">
        <f t="shared" si="0"/>
        <v>244</v>
      </c>
      <c r="G19" s="26">
        <f t="shared" si="0"/>
        <v>274</v>
      </c>
      <c r="H19" s="25">
        <f t="shared" si="0"/>
        <v>256</v>
      </c>
      <c r="I19" s="25">
        <f t="shared" si="0"/>
        <v>240</v>
      </c>
      <c r="J19" s="25">
        <f t="shared" si="0"/>
        <v>197</v>
      </c>
      <c r="K19" s="26">
        <f t="shared" si="0"/>
        <v>311</v>
      </c>
      <c r="L19" s="26">
        <f t="shared" si="0"/>
        <v>269</v>
      </c>
      <c r="M19" s="15">
        <f t="shared" si="0"/>
        <v>257</v>
      </c>
      <c r="N19" s="15">
        <f t="shared" si="0"/>
        <v>224</v>
      </c>
      <c r="O19" s="15">
        <f t="shared" si="0"/>
        <v>191</v>
      </c>
    </row>
    <row r="20" spans="1:15" ht="21" x14ac:dyDescent="0.4">
      <c r="A20" s="12"/>
      <c r="B20" s="1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8"/>
      <c r="N20" s="18"/>
      <c r="O20" s="18"/>
    </row>
    <row r="21" spans="1:15" x14ac:dyDescent="0.3">
      <c r="B21" s="11" t="s">
        <v>33</v>
      </c>
    </row>
    <row r="22" spans="1:15" ht="18" x14ac:dyDescent="0.35">
      <c r="G22" s="24" t="s">
        <v>31</v>
      </c>
      <c r="H22" s="21"/>
      <c r="I22" s="21"/>
      <c r="J22" s="21"/>
      <c r="K22" s="22" t="s">
        <v>30</v>
      </c>
      <c r="L22" s="23" t="s">
        <v>32</v>
      </c>
    </row>
    <row r="26" spans="1:15" x14ac:dyDescent="0.3">
      <c r="B26" s="27"/>
      <c r="C26" s="28"/>
      <c r="D26" s="28"/>
      <c r="E26" s="28"/>
    </row>
    <row r="27" spans="1:15" x14ac:dyDescent="0.3">
      <c r="B27" s="27"/>
      <c r="C27" s="28"/>
      <c r="D27" s="28"/>
      <c r="E27" s="28"/>
    </row>
  </sheetData>
  <mergeCells count="62">
    <mergeCell ref="A4:A5"/>
    <mergeCell ref="B4:B5"/>
    <mergeCell ref="A14:A18"/>
    <mergeCell ref="A2:C2"/>
    <mergeCell ref="A3:C3"/>
    <mergeCell ref="A6:A7"/>
    <mergeCell ref="A8:A9"/>
    <mergeCell ref="A10:A11"/>
    <mergeCell ref="A12:A13"/>
    <mergeCell ref="C6:C7"/>
    <mergeCell ref="C8:C9"/>
    <mergeCell ref="C10:C11"/>
    <mergeCell ref="C12:C13"/>
    <mergeCell ref="C4:O4"/>
    <mergeCell ref="I6:I7"/>
    <mergeCell ref="J6:J7"/>
    <mergeCell ref="K6:K7"/>
    <mergeCell ref="L6:L7"/>
    <mergeCell ref="D6:D7"/>
    <mergeCell ref="E6:E7"/>
    <mergeCell ref="F6:F7"/>
    <mergeCell ref="G6:G7"/>
    <mergeCell ref="M6:M7"/>
    <mergeCell ref="N6:N7"/>
    <mergeCell ref="O6:O7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H6:H7"/>
    <mergeCell ref="K10:K11"/>
    <mergeCell ref="L10:L11"/>
    <mergeCell ref="M10:M11"/>
    <mergeCell ref="D10:D11"/>
    <mergeCell ref="E10:E11"/>
    <mergeCell ref="F10:F11"/>
    <mergeCell ref="G10:G11"/>
    <mergeCell ref="H10:H11"/>
    <mergeCell ref="N10:N11"/>
    <mergeCell ref="O10:O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I10:I11"/>
    <mergeCell ref="J10:J11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2020-12-17T18:09:35Z</dcterms:modified>
</cp:coreProperties>
</file>