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c/Desktop/School/Semester2/EEE404/LabAssignment02/"/>
    </mc:Choice>
  </mc:AlternateContent>
  <bookViews>
    <workbookView xWindow="0" yWindow="460" windowWidth="22520" windowHeight="15540" tabRatio="50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1" i="1" l="1"/>
  <c r="B40" i="1"/>
  <c r="C13" i="1"/>
  <c r="C28" i="1"/>
  <c r="C29" i="1"/>
  <c r="C30" i="1"/>
  <c r="C31" i="1"/>
  <c r="C32" i="1"/>
  <c r="C33" i="1"/>
  <c r="C34" i="1"/>
  <c r="C35" i="1"/>
  <c r="C36" i="1"/>
  <c r="C37" i="1"/>
  <c r="C27" i="1"/>
  <c r="C5" i="1"/>
  <c r="D5" i="1"/>
  <c r="E5" i="1"/>
  <c r="G5" i="1"/>
  <c r="B20" i="1"/>
  <c r="C9" i="1"/>
  <c r="B23" i="1"/>
  <c r="B24" i="1"/>
  <c r="E28" i="1"/>
  <c r="E29" i="1"/>
  <c r="E30" i="1"/>
  <c r="E31" i="1"/>
  <c r="E32" i="1"/>
  <c r="E33" i="1"/>
  <c r="E34" i="1"/>
  <c r="E35" i="1"/>
  <c r="E36" i="1"/>
  <c r="E37" i="1"/>
  <c r="E27" i="1"/>
  <c r="B19" i="1"/>
  <c r="E19" i="1"/>
  <c r="C20" i="1"/>
  <c r="E20" i="1"/>
  <c r="H5" i="1"/>
  <c r="H6" i="1"/>
  <c r="C10" i="1"/>
  <c r="C16" i="1"/>
  <c r="C14" i="1"/>
  <c r="K8" i="1"/>
  <c r="M8" i="1"/>
</calcChain>
</file>

<file path=xl/sharedStrings.xml><?xml version="1.0" encoding="utf-8"?>
<sst xmlns="http://schemas.openxmlformats.org/spreadsheetml/2006/main" count="38" uniqueCount="26">
  <si>
    <t>1 Turbine</t>
    <phoneticPr fontId="2" type="noConversion"/>
  </si>
  <si>
    <t>Quantity</t>
    <phoneticPr fontId="2" type="noConversion"/>
  </si>
  <si>
    <t>1000 kW Generators</t>
    <phoneticPr fontId="2" type="noConversion"/>
  </si>
  <si>
    <t>E48 Turbine</t>
    <phoneticPr fontId="2" type="noConversion"/>
  </si>
  <si>
    <t>Capital</t>
    <phoneticPr fontId="2" type="noConversion"/>
  </si>
  <si>
    <t>Replacement</t>
    <phoneticPr fontId="2" type="noConversion"/>
  </si>
  <si>
    <t>O&amp;M</t>
    <phoneticPr fontId="2" type="noConversion"/>
  </si>
  <si>
    <t>Salvage</t>
    <phoneticPr fontId="2" type="noConversion"/>
  </si>
  <si>
    <t>Generator Fuel Consumption</t>
    <phoneticPr fontId="2" type="noConversion"/>
  </si>
  <si>
    <t>Price</t>
    <phoneticPr fontId="2" type="noConversion"/>
  </si>
  <si>
    <t>Fuel ($)</t>
    <phoneticPr fontId="2" type="noConversion"/>
  </si>
  <si>
    <t>Cost ($)</t>
    <phoneticPr fontId="2" type="noConversion"/>
  </si>
  <si>
    <t>Amount (L)</t>
    <phoneticPr fontId="2" type="noConversion"/>
  </si>
  <si>
    <t>Cost</t>
    <phoneticPr fontId="2" type="noConversion"/>
  </si>
  <si>
    <t>Generator Type</t>
    <phoneticPr fontId="2" type="noConversion"/>
  </si>
  <si>
    <t>Electricity (kWh/yr)</t>
    <phoneticPr fontId="2" type="noConversion"/>
  </si>
  <si>
    <t>Total ($/yr)</t>
    <phoneticPr fontId="2" type="noConversion"/>
  </si>
  <si>
    <t>Constant</t>
    <phoneticPr fontId="2" type="noConversion"/>
  </si>
  <si>
    <t>Equation</t>
    <phoneticPr fontId="2" type="noConversion"/>
  </si>
  <si>
    <t>Variable</t>
    <phoneticPr fontId="2" type="noConversion"/>
  </si>
  <si>
    <t>Price ($/kWh)</t>
    <phoneticPr fontId="2" type="noConversion"/>
  </si>
  <si>
    <t>Price of Fuel</t>
    <phoneticPr fontId="2" type="noConversion"/>
  </si>
  <si>
    <t>Cost of Fuel</t>
    <phoneticPr fontId="2" type="noConversion"/>
  </si>
  <si>
    <t>Eight 1000 kW Generators</t>
    <phoneticPr fontId="2" type="noConversion"/>
  </si>
  <si>
    <t>One E48 Turbine (Homer Simulation)</t>
  </si>
  <si>
    <t>One E48 Turbine (USEIA COE)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</si>
</sst>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1" fillId="2" borderId="0" xfId="0" applyFont="1" applyFill="1" applyBorder="1"/>
    <xf numFmtId="0" fontId="1" fillId="2" borderId="0" xfId="0" applyFont="1" applyFill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DengXian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DengXian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Break-Even Point for</a:t>
            </a:r>
            <a:r>
              <a:rPr lang="en-US" altLang="zh-CN" baseline="0"/>
              <a:t> Investing In WInd Turbines on Masirah Island Based on Price of Diesel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工作表1!$C$26</c:f>
              <c:strCache>
                <c:ptCount val="1"/>
                <c:pt idx="0">
                  <c:v>One E48 Turbine (Homer Simulation)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工作表1!$B$27:$B$42</c:f>
              <c:numCache>
                <c:formatCode>General</c:formatCode>
                <c:ptCount val="16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  <c:pt idx="13">
                  <c:v>0.238531375808583</c:v>
                </c:pt>
                <c:pt idx="14">
                  <c:v>0.123853137580858</c:v>
                </c:pt>
              </c:numCache>
            </c:numRef>
          </c:cat>
          <c:val>
            <c:numRef>
              <c:f>工作表1!$C$27:$C$42</c:f>
              <c:numCache>
                <c:formatCode>General</c:formatCode>
                <c:ptCount val="16"/>
                <c:pt idx="0">
                  <c:v>0.215488151678727</c:v>
                </c:pt>
                <c:pt idx="1">
                  <c:v>0.215488151678727</c:v>
                </c:pt>
                <c:pt idx="2">
                  <c:v>0.215488151678727</c:v>
                </c:pt>
                <c:pt idx="3">
                  <c:v>0.215488151678727</c:v>
                </c:pt>
                <c:pt idx="4">
                  <c:v>0.215488151678727</c:v>
                </c:pt>
                <c:pt idx="5">
                  <c:v>0.215488151678727</c:v>
                </c:pt>
                <c:pt idx="6">
                  <c:v>0.215488151678727</c:v>
                </c:pt>
                <c:pt idx="7">
                  <c:v>0.215488151678727</c:v>
                </c:pt>
                <c:pt idx="8">
                  <c:v>0.215488151678727</c:v>
                </c:pt>
                <c:pt idx="9">
                  <c:v>0.215488151678727</c:v>
                </c:pt>
                <c:pt idx="10">
                  <c:v>0.215488151678727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工作表1!$E$26</c:f>
              <c:strCache>
                <c:ptCount val="1"/>
                <c:pt idx="0">
                  <c:v>Eight 1000 kW Generators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工作表1!$B$27:$B$42</c:f>
              <c:numCache>
                <c:formatCode>General</c:formatCode>
                <c:ptCount val="16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  <c:pt idx="13">
                  <c:v>0.238531375808583</c:v>
                </c:pt>
                <c:pt idx="14">
                  <c:v>0.123853137580858</c:v>
                </c:pt>
              </c:numCache>
            </c:numRef>
          </c:cat>
          <c:val>
            <c:numRef>
              <c:f>工作表1!$E$27:$E$42</c:f>
              <c:numCache>
                <c:formatCode>General</c:formatCode>
                <c:ptCount val="16"/>
                <c:pt idx="0">
                  <c:v>0.0406013997310019</c:v>
                </c:pt>
                <c:pt idx="1">
                  <c:v>0.0667602850865275</c:v>
                </c:pt>
                <c:pt idx="2">
                  <c:v>0.092919170442053</c:v>
                </c:pt>
                <c:pt idx="3">
                  <c:v>0.119078055797579</c:v>
                </c:pt>
                <c:pt idx="4">
                  <c:v>0.145236941153104</c:v>
                </c:pt>
                <c:pt idx="5">
                  <c:v>0.17139582650863</c:v>
                </c:pt>
                <c:pt idx="6">
                  <c:v>0.197554711864155</c:v>
                </c:pt>
                <c:pt idx="7">
                  <c:v>0.223713597219681</c:v>
                </c:pt>
                <c:pt idx="8">
                  <c:v>0.249872482575207</c:v>
                </c:pt>
                <c:pt idx="9">
                  <c:v>0.276031367930732</c:v>
                </c:pt>
                <c:pt idx="10">
                  <c:v>0.302190253286258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4362192"/>
        <c:axId val="1464365584"/>
      </c:lineChart>
      <c:catAx>
        <c:axId val="1464362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Price</a:t>
                </a:r>
                <a:r>
                  <a:rPr lang="en-US" altLang="zh-CN" baseline="0"/>
                  <a:t> of Diesel ($/L)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4365584"/>
        <c:crosses val="autoZero"/>
        <c:auto val="1"/>
        <c:lblAlgn val="ctr"/>
        <c:lblOffset val="100"/>
        <c:noMultiLvlLbl val="0"/>
      </c:catAx>
      <c:valAx>
        <c:axId val="146436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COE</a:t>
                </a:r>
                <a:r>
                  <a:rPr lang="en-US" altLang="zh-CN" baseline="0"/>
                  <a:t> ($/kWh)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436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Break-Even Point for Investing In WInd Turbines on Masirah Island Based on Price of Diesel</a:t>
            </a:r>
            <a:endParaRPr lang="en-US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工作表1!$C$26</c:f>
              <c:strCache>
                <c:ptCount val="1"/>
                <c:pt idx="0">
                  <c:v>One E48 Turbine (Homer Simulation)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工作表1!$B$27:$B$37</c:f>
              <c:numCache>
                <c:formatCode>General</c:formatCod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cat>
          <c:val>
            <c:numRef>
              <c:f>工作表1!$C$27:$C$37</c:f>
              <c:numCache>
                <c:formatCode>General</c:formatCode>
                <c:ptCount val="11"/>
                <c:pt idx="0">
                  <c:v>0.215488151678727</c:v>
                </c:pt>
                <c:pt idx="1">
                  <c:v>0.215488151678727</c:v>
                </c:pt>
                <c:pt idx="2">
                  <c:v>0.215488151678727</c:v>
                </c:pt>
                <c:pt idx="3">
                  <c:v>0.215488151678727</c:v>
                </c:pt>
                <c:pt idx="4">
                  <c:v>0.215488151678727</c:v>
                </c:pt>
                <c:pt idx="5">
                  <c:v>0.215488151678727</c:v>
                </c:pt>
                <c:pt idx="6">
                  <c:v>0.215488151678727</c:v>
                </c:pt>
                <c:pt idx="7">
                  <c:v>0.215488151678727</c:v>
                </c:pt>
                <c:pt idx="8">
                  <c:v>0.215488151678727</c:v>
                </c:pt>
                <c:pt idx="9">
                  <c:v>0.215488151678727</c:v>
                </c:pt>
                <c:pt idx="10">
                  <c:v>0.215488151678727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工作表1!$D$26</c:f>
              <c:strCache>
                <c:ptCount val="1"/>
                <c:pt idx="0">
                  <c:v>One E48 Turbine (USEIA COE)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工作表1!$B$27:$B$37</c:f>
              <c:numCache>
                <c:formatCode>General</c:formatCod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cat>
          <c:val>
            <c:numRef>
              <c:f>工作表1!$D$27:$D$37</c:f>
              <c:numCache>
                <c:formatCode>General</c:formatCode>
                <c:ptCount val="11"/>
                <c:pt idx="0">
                  <c:v>0.073</c:v>
                </c:pt>
                <c:pt idx="1">
                  <c:v>0.073</c:v>
                </c:pt>
                <c:pt idx="2">
                  <c:v>0.073</c:v>
                </c:pt>
                <c:pt idx="3">
                  <c:v>0.073</c:v>
                </c:pt>
                <c:pt idx="4">
                  <c:v>0.073</c:v>
                </c:pt>
                <c:pt idx="5">
                  <c:v>0.073</c:v>
                </c:pt>
                <c:pt idx="6">
                  <c:v>0.073</c:v>
                </c:pt>
                <c:pt idx="7">
                  <c:v>0.073</c:v>
                </c:pt>
                <c:pt idx="8">
                  <c:v>0.073</c:v>
                </c:pt>
                <c:pt idx="9">
                  <c:v>0.073</c:v>
                </c:pt>
                <c:pt idx="10">
                  <c:v>0.073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工作表1!$E$26</c:f>
              <c:strCache>
                <c:ptCount val="1"/>
                <c:pt idx="0">
                  <c:v>Eight 1000 kW Generators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工作表1!$B$27:$B$37</c:f>
              <c:numCache>
                <c:formatCode>General</c:formatCode>
                <c:ptCount val="1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</c:numCache>
            </c:numRef>
          </c:cat>
          <c:val>
            <c:numRef>
              <c:f>工作表1!$E$27:$E$37</c:f>
              <c:numCache>
                <c:formatCode>General</c:formatCode>
                <c:ptCount val="11"/>
                <c:pt idx="0">
                  <c:v>0.0406013997310019</c:v>
                </c:pt>
                <c:pt idx="1">
                  <c:v>0.0667602850865275</c:v>
                </c:pt>
                <c:pt idx="2">
                  <c:v>0.092919170442053</c:v>
                </c:pt>
                <c:pt idx="3">
                  <c:v>0.119078055797579</c:v>
                </c:pt>
                <c:pt idx="4">
                  <c:v>0.145236941153104</c:v>
                </c:pt>
                <c:pt idx="5">
                  <c:v>0.17139582650863</c:v>
                </c:pt>
                <c:pt idx="6">
                  <c:v>0.197554711864155</c:v>
                </c:pt>
                <c:pt idx="7">
                  <c:v>0.223713597219681</c:v>
                </c:pt>
                <c:pt idx="8">
                  <c:v>0.249872482575207</c:v>
                </c:pt>
                <c:pt idx="9">
                  <c:v>0.276031367930732</c:v>
                </c:pt>
                <c:pt idx="10">
                  <c:v>0.302190253286258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360400"/>
        <c:axId val="1463493936"/>
      </c:lineChart>
      <c:catAx>
        <c:axId val="1463360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 b="0" i="0" baseline="0">
                    <a:effectLst/>
                  </a:rPr>
                  <a:t>Price of Diesel ($/L)</a:t>
                </a:r>
                <a:endParaRPr lang="en-US" altLang="zh-CN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3493936"/>
        <c:crosses val="autoZero"/>
        <c:auto val="1"/>
        <c:lblAlgn val="ctr"/>
        <c:lblOffset val="100"/>
        <c:noMultiLvlLbl val="0"/>
      </c:catAx>
      <c:valAx>
        <c:axId val="146349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mr-IN" altLang="zh-CN" sz="1800" b="0" i="0" baseline="0">
                    <a:effectLst/>
                  </a:rPr>
                  <a:t>COE ($/kWh)</a:t>
                </a:r>
                <a:endParaRPr lang="mr-IN" altLang="zh-CN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336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14</xdr:row>
      <xdr:rowOff>12700</xdr:rowOff>
    </xdr:from>
    <xdr:to>
      <xdr:col>12</xdr:col>
      <xdr:colOff>304800</xdr:colOff>
      <xdr:row>38</xdr:row>
      <xdr:rowOff>177800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368300</xdr:colOff>
      <xdr:row>39</xdr:row>
      <xdr:rowOff>101600</xdr:rowOff>
    </xdr:from>
    <xdr:to>
      <xdr:col>9</xdr:col>
      <xdr:colOff>342900</xdr:colOff>
      <xdr:row>62</xdr:row>
      <xdr:rowOff>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表2" displayName="表2" ref="A3:H6" totalsRowCount="1">
  <autoFilter ref="A3:H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Generator Type"/>
    <tableColumn id="2" name="Quantity"/>
    <tableColumn id="3" name="Capital">
      <calculatedColumnFormula>541481-C3</calculatedColumnFormula>
    </tableColumn>
    <tableColumn id="4" name="Replacement">
      <calculatedColumnFormula>910760-D3</calculatedColumnFormula>
    </tableColumn>
    <tableColumn id="5" name="O&amp;M">
      <calculatedColumnFormula>437680-E3</calculatedColumnFormula>
    </tableColumn>
    <tableColumn id="6" name="Fuel ($)"/>
    <tableColumn id="7" name="Salvage">
      <calculatedColumnFormula>-79053-G3</calculatedColumnFormula>
    </tableColumn>
    <tableColumn id="8" name="Total ($/yr)" totalsRowFunction="custom">
      <calculatedColumnFormula>15355624-H3</calculatedColumnFormula>
      <totalsRowFormula>SUM(表2[Total ($/yr)])</totalsRow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表2_4" displayName="表2_4" ref="A7:C10" totalsRowCount="1">
  <autoFilter ref="A7:C9">
    <filterColumn colId="0" hiddenButton="1"/>
    <filterColumn colId="1" hiddenButton="1"/>
    <filterColumn colId="2" hiddenButton="1"/>
  </autoFilter>
  <tableColumns count="3">
    <tableColumn id="1" name="Generator Type"/>
    <tableColumn id="2" name="Quantity"/>
    <tableColumn id="3" name="Electricity (kWh/yr)" totalsRowFunction="custom">
      <calculatedColumnFormula>541481-C7</calculatedColumnFormula>
      <totalsRowFormula>SUM(表2_4[Electricity (kWh/yr)])</totalsRow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A18:E20" totalsRowShown="0" headerRowDxfId="7" dataDxfId="6" tableBorderDxfId="5">
  <autoFilter ref="A18:E20">
    <filterColumn colId="0" hiddenButton="1"/>
    <filterColumn colId="1" hiddenButton="1"/>
    <filterColumn colId="2" hiddenButton="1"/>
  </autoFilter>
  <tableColumns count="5">
    <tableColumn id="1" name="Generator Type" dataDxfId="4"/>
    <tableColumn id="2" name="Constant" dataDxfId="3">
      <calculatedColumnFormula>SUM(C4:E4)+G4</calculatedColumnFormula>
    </tableColumn>
    <tableColumn id="3" name="Variable" dataDxfId="2"/>
    <tableColumn id="4" name="Price of Fuel" dataDxfId="1"/>
    <tableColumn id="5" name="Cost of Fuel" dataDxfId="0">
      <calculatedColumnFormula>SUM(B19:C19)/C8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B30" sqref="B30"/>
    </sheetView>
  </sheetViews>
  <sheetFormatPr baseColWidth="10" defaultRowHeight="16" x14ac:dyDescent="0.2"/>
  <cols>
    <col min="1" max="1" width="26.33203125" bestFit="1" customWidth="1"/>
    <col min="2" max="2" width="11.83203125" customWidth="1"/>
    <col min="3" max="3" width="21.5" bestFit="1" customWidth="1"/>
    <col min="4" max="4" width="14.83203125" customWidth="1"/>
  </cols>
  <sheetData>
    <row r="1" spans="1:13" x14ac:dyDescent="0.2">
      <c r="A1" s="10" t="s">
        <v>0</v>
      </c>
      <c r="B1" s="10"/>
      <c r="C1" s="10"/>
      <c r="D1" s="10"/>
      <c r="E1" s="10"/>
    </row>
    <row r="2" spans="1:13" x14ac:dyDescent="0.2">
      <c r="A2" t="s">
        <v>13</v>
      </c>
    </row>
    <row r="3" spans="1:13" x14ac:dyDescent="0.2">
      <c r="A3" t="s">
        <v>14</v>
      </c>
      <c r="B3" t="s">
        <v>1</v>
      </c>
      <c r="C3" t="s">
        <v>4</v>
      </c>
      <c r="D3" t="s">
        <v>5</v>
      </c>
      <c r="E3" t="s">
        <v>6</v>
      </c>
      <c r="F3" t="s">
        <v>10</v>
      </c>
      <c r="G3" t="s">
        <v>7</v>
      </c>
      <c r="H3" t="s">
        <v>16</v>
      </c>
    </row>
    <row r="4" spans="1:13" x14ac:dyDescent="0.2">
      <c r="A4" t="s">
        <v>3</v>
      </c>
      <c r="B4">
        <v>1</v>
      </c>
      <c r="C4">
        <v>355830</v>
      </c>
      <c r="D4">
        <v>113441</v>
      </c>
      <c r="E4">
        <v>4000</v>
      </c>
      <c r="F4">
        <v>0</v>
      </c>
      <c r="G4">
        <v>-63931</v>
      </c>
      <c r="H4">
        <v>409340</v>
      </c>
    </row>
    <row r="5" spans="1:13" x14ac:dyDescent="0.2">
      <c r="A5" t="s">
        <v>2</v>
      </c>
      <c r="B5">
        <v>8</v>
      </c>
      <c r="C5">
        <f>541481-C4</f>
        <v>185651</v>
      </c>
      <c r="D5">
        <f>910760-D4</f>
        <v>797319</v>
      </c>
      <c r="E5">
        <f>437680-E4</f>
        <v>433680</v>
      </c>
      <c r="F5">
        <v>13544757</v>
      </c>
      <c r="G5">
        <f>-79053-G4</f>
        <v>-15122</v>
      </c>
      <c r="H5">
        <f>15355624-H4</f>
        <v>14946284</v>
      </c>
    </row>
    <row r="6" spans="1:13" x14ac:dyDescent="0.2">
      <c r="H6">
        <f>SUM(表2[Total ($/yr)])</f>
        <v>15355624</v>
      </c>
    </row>
    <row r="7" spans="1:13" x14ac:dyDescent="0.2">
      <c r="A7" t="s">
        <v>14</v>
      </c>
      <c r="B7" t="s">
        <v>1</v>
      </c>
      <c r="C7" t="s">
        <v>15</v>
      </c>
      <c r="I7" t="s">
        <v>8</v>
      </c>
      <c r="J7" t="s">
        <v>12</v>
      </c>
      <c r="K7" t="s">
        <v>11</v>
      </c>
      <c r="M7" t="s">
        <v>9</v>
      </c>
    </row>
    <row r="8" spans="1:13" x14ac:dyDescent="0.2">
      <c r="A8" t="s">
        <v>3</v>
      </c>
      <c r="B8">
        <v>1</v>
      </c>
      <c r="C8">
        <v>1899594</v>
      </c>
      <c r="J8">
        <v>9029838</v>
      </c>
      <c r="K8">
        <f>F5</f>
        <v>13544757</v>
      </c>
      <c r="M8">
        <f>K8/J8</f>
        <v>1.5</v>
      </c>
    </row>
    <row r="9" spans="1:13" x14ac:dyDescent="0.2">
      <c r="A9" t="s">
        <v>2</v>
      </c>
      <c r="B9">
        <v>8</v>
      </c>
      <c r="C9">
        <f>36418798-C8</f>
        <v>34519204</v>
      </c>
    </row>
    <row r="10" spans="1:13" x14ac:dyDescent="0.2">
      <c r="C10">
        <f>SUM(表2_4[Electricity (kWh/yr)])</f>
        <v>36418798</v>
      </c>
    </row>
    <row r="12" spans="1:13" x14ac:dyDescent="0.2">
      <c r="A12" s="1" t="s">
        <v>14</v>
      </c>
      <c r="B12" s="2" t="s">
        <v>1</v>
      </c>
      <c r="C12" t="s">
        <v>20</v>
      </c>
    </row>
    <row r="13" spans="1:13" x14ac:dyDescent="0.2">
      <c r="A13" s="3" t="s">
        <v>3</v>
      </c>
      <c r="B13" s="4">
        <v>1</v>
      </c>
      <c r="C13">
        <f>H4/C8</f>
        <v>0.21548815167872715</v>
      </c>
    </row>
    <row r="14" spans="1:13" x14ac:dyDescent="0.2">
      <c r="A14" s="5" t="s">
        <v>2</v>
      </c>
      <c r="B14" s="6">
        <v>8</v>
      </c>
      <c r="C14">
        <f>H5/C9</f>
        <v>0.43298460764043112</v>
      </c>
    </row>
    <row r="16" spans="1:13" x14ac:dyDescent="0.2">
      <c r="C16">
        <f>表2[[#Totals],[Total ($/yr)]]/表2_4[[#Totals],[Electricity (kWh/yr)]]</f>
        <v>0.42164005522642456</v>
      </c>
    </row>
    <row r="17" spans="1:5" x14ac:dyDescent="0.2">
      <c r="A17" t="s">
        <v>18</v>
      </c>
    </row>
    <row r="18" spans="1:5" x14ac:dyDescent="0.2">
      <c r="A18" s="7" t="s">
        <v>14</v>
      </c>
      <c r="B18" s="7" t="s">
        <v>17</v>
      </c>
      <c r="C18" s="7" t="s">
        <v>19</v>
      </c>
      <c r="D18" s="8" t="s">
        <v>21</v>
      </c>
      <c r="E18" s="8" t="s">
        <v>22</v>
      </c>
    </row>
    <row r="19" spans="1:5" x14ac:dyDescent="0.2">
      <c r="A19" s="4" t="s">
        <v>3</v>
      </c>
      <c r="B19" s="4">
        <f t="shared" ref="B19:B20" si="0">SUM(C4:E4)+G4</f>
        <v>409340</v>
      </c>
      <c r="C19" s="4">
        <v>0</v>
      </c>
      <c r="D19" s="9">
        <v>0</v>
      </c>
      <c r="E19" s="9">
        <f t="shared" ref="E19:E20" si="1">SUM(B19:C19)/C8</f>
        <v>0.21548815167872715</v>
      </c>
    </row>
    <row r="20" spans="1:5" x14ac:dyDescent="0.2">
      <c r="A20" s="4" t="s">
        <v>2</v>
      </c>
      <c r="B20" s="4">
        <f t="shared" si="0"/>
        <v>1401528</v>
      </c>
      <c r="C20" s="4">
        <f>9029838*表4[[#This Row],[Price of Fuel]]</f>
        <v>6031931.784</v>
      </c>
      <c r="D20" s="9">
        <v>0.66800000000000004</v>
      </c>
      <c r="E20" s="9">
        <f t="shared" si="1"/>
        <v>0.21534273455436573</v>
      </c>
    </row>
    <row r="23" spans="1:5" x14ac:dyDescent="0.2">
      <c r="B23">
        <f>B20/C9</f>
        <v>4.0601399731001908E-2</v>
      </c>
    </row>
    <row r="24" spans="1:5" x14ac:dyDescent="0.2">
      <c r="B24">
        <f>9029839/34519204</f>
        <v>0.2615888535552558</v>
      </c>
    </row>
    <row r="26" spans="1:5" x14ac:dyDescent="0.2">
      <c r="A26" s="1" t="s">
        <v>14</v>
      </c>
      <c r="C26" s="3" t="s">
        <v>24</v>
      </c>
      <c r="D26" s="3" t="s">
        <v>25</v>
      </c>
      <c r="E26" s="5" t="s">
        <v>23</v>
      </c>
    </row>
    <row r="27" spans="1:5" x14ac:dyDescent="0.2">
      <c r="B27">
        <v>0</v>
      </c>
      <c r="C27">
        <f>$C$13</f>
        <v>0.21548815167872715</v>
      </c>
      <c r="D27">
        <v>7.2999999999999995E-2</v>
      </c>
      <c r="E27">
        <f>$B$23+$B$24*B27</f>
        <v>4.0601399731001908E-2</v>
      </c>
    </row>
    <row r="28" spans="1:5" x14ac:dyDescent="0.2">
      <c r="B28">
        <v>0.1</v>
      </c>
      <c r="C28">
        <f t="shared" ref="C28:C42" si="2">$C$13</f>
        <v>0.21548815167872715</v>
      </c>
      <c r="D28">
        <v>7.2999999999999995E-2</v>
      </c>
      <c r="E28">
        <f>$B$23+$B$24*B28</f>
        <v>6.6760285086527482E-2</v>
      </c>
    </row>
    <row r="29" spans="1:5" x14ac:dyDescent="0.2">
      <c r="B29">
        <v>0.2</v>
      </c>
      <c r="C29">
        <f t="shared" si="2"/>
        <v>0.21548815167872715</v>
      </c>
      <c r="D29">
        <v>7.2999999999999995E-2</v>
      </c>
      <c r="E29">
        <f>$B$23+$B$24*B29</f>
        <v>9.291917044205307E-2</v>
      </c>
    </row>
    <row r="30" spans="1:5" x14ac:dyDescent="0.2">
      <c r="B30">
        <v>0.3</v>
      </c>
      <c r="C30">
        <f t="shared" si="2"/>
        <v>0.21548815167872715</v>
      </c>
      <c r="D30">
        <v>7.2999999999999995E-2</v>
      </c>
      <c r="E30">
        <f>$B$23+$B$24*B30</f>
        <v>0.11907805579757864</v>
      </c>
    </row>
    <row r="31" spans="1:5" x14ac:dyDescent="0.2">
      <c r="B31">
        <v>0.4</v>
      </c>
      <c r="C31">
        <f t="shared" si="2"/>
        <v>0.21548815167872715</v>
      </c>
      <c r="D31">
        <v>7.2999999999999995E-2</v>
      </c>
      <c r="E31">
        <f>$B$23+$B$24*B31</f>
        <v>0.14523694115310423</v>
      </c>
    </row>
    <row r="32" spans="1:5" x14ac:dyDescent="0.2">
      <c r="B32">
        <v>0.5</v>
      </c>
      <c r="C32">
        <f t="shared" si="2"/>
        <v>0.21548815167872715</v>
      </c>
      <c r="D32">
        <v>7.2999999999999995E-2</v>
      </c>
      <c r="E32">
        <f>$B$23+$B$24*B32</f>
        <v>0.17139582650862981</v>
      </c>
    </row>
    <row r="33" spans="2:5" x14ac:dyDescent="0.2">
      <c r="B33">
        <v>0.6</v>
      </c>
      <c r="C33">
        <f t="shared" si="2"/>
        <v>0.21548815167872715</v>
      </c>
      <c r="D33">
        <v>7.2999999999999995E-2</v>
      </c>
      <c r="E33">
        <f>$B$23+$B$24*B33</f>
        <v>0.19755471186415538</v>
      </c>
    </row>
    <row r="34" spans="2:5" x14ac:dyDescent="0.2">
      <c r="B34">
        <v>0.7</v>
      </c>
      <c r="C34">
        <f t="shared" si="2"/>
        <v>0.21548815167872715</v>
      </c>
      <c r="D34">
        <v>7.2999999999999995E-2</v>
      </c>
      <c r="E34">
        <f>$B$23+$B$24*B34</f>
        <v>0.22371359721968095</v>
      </c>
    </row>
    <row r="35" spans="2:5" x14ac:dyDescent="0.2">
      <c r="B35">
        <v>0.8</v>
      </c>
      <c r="C35">
        <f t="shared" si="2"/>
        <v>0.21548815167872715</v>
      </c>
      <c r="D35">
        <v>7.2999999999999995E-2</v>
      </c>
      <c r="E35">
        <f>$B$23+$B$24*B35</f>
        <v>0.24987248257520656</v>
      </c>
    </row>
    <row r="36" spans="2:5" x14ac:dyDescent="0.2">
      <c r="B36">
        <v>0.9</v>
      </c>
      <c r="C36">
        <f t="shared" si="2"/>
        <v>0.21548815167872715</v>
      </c>
      <c r="D36">
        <v>7.2999999999999995E-2</v>
      </c>
      <c r="E36">
        <f>$B$23+$B$24*B36</f>
        <v>0.27603136793073213</v>
      </c>
    </row>
    <row r="37" spans="2:5" x14ac:dyDescent="0.2">
      <c r="B37">
        <v>1</v>
      </c>
      <c r="C37">
        <f t="shared" si="2"/>
        <v>0.21548815167872715</v>
      </c>
      <c r="D37">
        <v>7.2999999999999995E-2</v>
      </c>
      <c r="E37">
        <f>$B$23+$B$24*B37</f>
        <v>0.3021902532862577</v>
      </c>
    </row>
    <row r="40" spans="2:5" x14ac:dyDescent="0.2">
      <c r="B40">
        <f>(D28-E28)/(E29-E28)</f>
        <v>0.23853137580858302</v>
      </c>
    </row>
    <row r="41" spans="2:5" x14ac:dyDescent="0.2">
      <c r="B41">
        <f>B40*0.1+0.1</f>
        <v>0.12385313758085831</v>
      </c>
    </row>
  </sheetData>
  <mergeCells count="1">
    <mergeCell ref="A1:E1"/>
  </mergeCells>
  <phoneticPr fontId="2" type="noConversion"/>
  <pageMargins left="0.7" right="0.7" top="0.75" bottom="0.75" header="0.3" footer="0.3"/>
  <pageSetup orientation="portrait" horizontalDpi="0" verticalDpi="0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2018-05-17T01:46:43Z</dcterms:created>
  <dcterms:modified xsi:type="dcterms:W3CDTF">2018-05-24T03:46:21Z</dcterms:modified>
</cp:coreProperties>
</file>