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0730" windowHeight="11160"/>
  </bookViews>
  <sheets>
    <sheet name="家計費" sheetId="1" r:id="rId1"/>
    <sheet name="食費" sheetId="12" r:id="rId2"/>
    <sheet name="外食費" sheetId="8" r:id="rId3"/>
    <sheet name="日用品費" sheetId="4" r:id="rId4"/>
    <sheet name="ガソリン" sheetId="9" r:id="rId5"/>
    <sheet name="娯楽費" sheetId="13" r:id="rId6"/>
    <sheet name="ふるさと納税" sheetId="16" r:id="rId7"/>
    <sheet name="特別費" sheetId="17" r:id="rId8"/>
    <sheet name="残精算分" sheetId="19" r:id="rId9"/>
    <sheet name="来年改善案" sheetId="11" r:id="rId10"/>
    <sheet name="フォーマット" sheetId="15" r:id="rId11"/>
  </sheets>
  <definedNames>
    <definedName name="BudgetYear">家計費!$C$2</definedName>
    <definedName name="_xlnm.Print_Titles" localSheetId="0">家計費!$16:$16</definedName>
  </definedNames>
  <calcPr calcId="152511"/>
</workbook>
</file>

<file path=xl/calcChain.xml><?xml version="1.0" encoding="utf-8"?>
<calcChain xmlns="http://schemas.openxmlformats.org/spreadsheetml/2006/main">
  <c r="F21" i="1" l="1"/>
  <c r="E21" i="1"/>
  <c r="N32" i="15" l="1"/>
  <c r="M32" i="15"/>
  <c r="L32" i="15"/>
  <c r="K32" i="15"/>
  <c r="J32" i="15"/>
  <c r="I32" i="15"/>
  <c r="H32" i="15"/>
  <c r="G32" i="15"/>
  <c r="F32" i="15"/>
  <c r="E32" i="15"/>
  <c r="D32" i="15"/>
  <c r="C32" i="15"/>
  <c r="AJ15" i="15"/>
  <c r="AG15" i="15"/>
  <c r="AD15" i="15"/>
  <c r="AA15" i="15"/>
  <c r="X15" i="15"/>
  <c r="U15" i="15"/>
  <c r="R15" i="15"/>
  <c r="O15" i="15"/>
  <c r="L15" i="15"/>
  <c r="I15" i="15"/>
  <c r="F15" i="15"/>
  <c r="C15" i="15"/>
  <c r="H51" i="19"/>
  <c r="G51" i="19"/>
  <c r="F51" i="19" s="1"/>
  <c r="H50" i="19"/>
  <c r="G50" i="19"/>
  <c r="H49" i="19"/>
  <c r="G49" i="19"/>
  <c r="H48" i="19"/>
  <c r="G48" i="19"/>
  <c r="H47" i="19"/>
  <c r="G47" i="19"/>
  <c r="H46" i="19"/>
  <c r="G46" i="19"/>
  <c r="H45" i="19"/>
  <c r="G45" i="19"/>
  <c r="H44" i="19"/>
  <c r="G44" i="19"/>
  <c r="H43" i="19"/>
  <c r="G43" i="19"/>
  <c r="H42" i="19"/>
  <c r="G42" i="19"/>
  <c r="H41" i="19"/>
  <c r="G41" i="19"/>
  <c r="H40" i="19"/>
  <c r="G40" i="19"/>
  <c r="H39" i="19"/>
  <c r="G39" i="19"/>
  <c r="H38" i="19"/>
  <c r="G38" i="19"/>
  <c r="H37" i="19"/>
  <c r="G37" i="19"/>
  <c r="H36" i="19"/>
  <c r="G36" i="19"/>
  <c r="H35" i="19"/>
  <c r="G35" i="19"/>
  <c r="H34" i="19"/>
  <c r="G34" i="19"/>
  <c r="H33" i="19"/>
  <c r="G33" i="19"/>
  <c r="H32" i="19"/>
  <c r="G32" i="19"/>
  <c r="H31" i="19"/>
  <c r="G31" i="19"/>
  <c r="H30" i="19"/>
  <c r="G30" i="19"/>
  <c r="H29" i="19"/>
  <c r="G29" i="19"/>
  <c r="H28" i="19"/>
  <c r="G28" i="19"/>
  <c r="H27" i="19"/>
  <c r="G27" i="19"/>
  <c r="H26" i="19"/>
  <c r="G26" i="19"/>
  <c r="H25" i="19"/>
  <c r="G25" i="19"/>
  <c r="H24" i="19"/>
  <c r="G24" i="19"/>
  <c r="H5" i="19"/>
  <c r="H6" i="19" s="1"/>
  <c r="H7" i="19" s="1"/>
  <c r="G5" i="19"/>
  <c r="F4" i="19" s="1"/>
  <c r="N32" i="17"/>
  <c r="N28" i="1" s="1"/>
  <c r="M32" i="17"/>
  <c r="M28" i="1" s="1"/>
  <c r="L32" i="17"/>
  <c r="L28" i="1" s="1"/>
  <c r="K32" i="17"/>
  <c r="K28" i="1" s="1"/>
  <c r="J32" i="17"/>
  <c r="J28" i="1" s="1"/>
  <c r="I32" i="17"/>
  <c r="I28" i="1" s="1"/>
  <c r="H32" i="17"/>
  <c r="H28" i="1" s="1"/>
  <c r="F32" i="17"/>
  <c r="C32" i="17"/>
  <c r="C28" i="1" s="1"/>
  <c r="AJ15" i="17"/>
  <c r="AG15" i="17"/>
  <c r="AD15" i="17"/>
  <c r="AA15" i="17"/>
  <c r="X15" i="17"/>
  <c r="U15" i="17"/>
  <c r="R15" i="17"/>
  <c r="O15" i="17"/>
  <c r="G32" i="17" s="1"/>
  <c r="G28" i="1" s="1"/>
  <c r="L15" i="17"/>
  <c r="I15" i="17"/>
  <c r="E32" i="17" s="1"/>
  <c r="E28" i="1" s="1"/>
  <c r="F15" i="17"/>
  <c r="D32" i="17" s="1"/>
  <c r="D28" i="1" s="1"/>
  <c r="C15" i="17"/>
  <c r="N32" i="16"/>
  <c r="N27" i="1" s="1"/>
  <c r="M32" i="16"/>
  <c r="M27" i="1" s="1"/>
  <c r="L32" i="16"/>
  <c r="L27" i="1" s="1"/>
  <c r="K32" i="16"/>
  <c r="K27" i="1" s="1"/>
  <c r="J32" i="16"/>
  <c r="J27" i="1" s="1"/>
  <c r="I32" i="16"/>
  <c r="I27" i="1" s="1"/>
  <c r="H32" i="16"/>
  <c r="H27" i="1" s="1"/>
  <c r="G32" i="16"/>
  <c r="F32" i="16"/>
  <c r="E32" i="16"/>
  <c r="D32" i="16"/>
  <c r="C32" i="16"/>
  <c r="AJ15" i="16"/>
  <c r="AG15" i="16"/>
  <c r="AD15" i="16"/>
  <c r="AA15" i="16"/>
  <c r="X15" i="16"/>
  <c r="U15" i="16"/>
  <c r="R15" i="16"/>
  <c r="O15" i="16"/>
  <c r="L15" i="16"/>
  <c r="I15" i="16"/>
  <c r="F15" i="16"/>
  <c r="C15" i="16"/>
  <c r="N33" i="13"/>
  <c r="N26" i="1" s="1"/>
  <c r="M33" i="13"/>
  <c r="M26" i="1" s="1"/>
  <c r="L33" i="13"/>
  <c r="L26" i="1" s="1"/>
  <c r="K33" i="13"/>
  <c r="K26" i="1" s="1"/>
  <c r="J33" i="13"/>
  <c r="J26" i="1" s="1"/>
  <c r="I33" i="13"/>
  <c r="I26" i="1" s="1"/>
  <c r="H33" i="13"/>
  <c r="H26" i="1" s="1"/>
  <c r="G33" i="13"/>
  <c r="F33" i="13"/>
  <c r="E33" i="13"/>
  <c r="C33" i="13"/>
  <c r="AJ15" i="13"/>
  <c r="AG15" i="13"/>
  <c r="AD15" i="13"/>
  <c r="AA15" i="13"/>
  <c r="X15" i="13"/>
  <c r="U15" i="13"/>
  <c r="R15" i="13"/>
  <c r="O15" i="13"/>
  <c r="L15" i="13"/>
  <c r="I15" i="13"/>
  <c r="F15" i="13"/>
  <c r="D33" i="13" s="1"/>
  <c r="D26" i="1" s="1"/>
  <c r="C15" i="13"/>
  <c r="Y10" i="9"/>
  <c r="W10" i="9"/>
  <c r="U10" i="9"/>
  <c r="S10" i="9"/>
  <c r="Q10" i="9"/>
  <c r="O10" i="9"/>
  <c r="M10" i="9"/>
  <c r="K10" i="9"/>
  <c r="I10" i="9"/>
  <c r="G10" i="9"/>
  <c r="E10" i="9"/>
  <c r="C10" i="9"/>
  <c r="N34" i="4"/>
  <c r="N20" i="1" s="1"/>
  <c r="M34" i="4"/>
  <c r="M20" i="1" s="1"/>
  <c r="L34" i="4"/>
  <c r="L20" i="1" s="1"/>
  <c r="K34" i="4"/>
  <c r="K20" i="1" s="1"/>
  <c r="J34" i="4"/>
  <c r="J20" i="1" s="1"/>
  <c r="I34" i="4"/>
  <c r="I20" i="1" s="1"/>
  <c r="H34" i="4"/>
  <c r="H20" i="1" s="1"/>
  <c r="C34" i="4"/>
  <c r="C20" i="1" s="1"/>
  <c r="AJ25" i="4"/>
  <c r="AG25" i="4"/>
  <c r="AD25" i="4"/>
  <c r="AA25" i="4"/>
  <c r="X25" i="4"/>
  <c r="U25" i="4"/>
  <c r="R25" i="4"/>
  <c r="O25" i="4"/>
  <c r="G34" i="4" s="1"/>
  <c r="G20" i="1" s="1"/>
  <c r="L25" i="4"/>
  <c r="F34" i="4" s="1"/>
  <c r="F20" i="1" s="1"/>
  <c r="I25" i="4"/>
  <c r="E34" i="4" s="1"/>
  <c r="E20" i="1" s="1"/>
  <c r="F25" i="4"/>
  <c r="D34" i="4" s="1"/>
  <c r="D20" i="1" s="1"/>
  <c r="C25" i="4"/>
  <c r="N32" i="8"/>
  <c r="N19" i="1" s="1"/>
  <c r="M32" i="8"/>
  <c r="M19" i="1" s="1"/>
  <c r="L32" i="8"/>
  <c r="L19" i="1" s="1"/>
  <c r="K32" i="8"/>
  <c r="K19" i="1" s="1"/>
  <c r="J32" i="8"/>
  <c r="J19" i="1" s="1"/>
  <c r="I32" i="8"/>
  <c r="I19" i="1" s="1"/>
  <c r="H32" i="8"/>
  <c r="H19" i="1" s="1"/>
  <c r="G32" i="8"/>
  <c r="G19" i="1" s="1"/>
  <c r="E32" i="8"/>
  <c r="D32" i="8"/>
  <c r="D19" i="1" s="1"/>
  <c r="C32" i="8"/>
  <c r="C19" i="1" s="1"/>
  <c r="AJ13" i="8"/>
  <c r="AG13" i="8"/>
  <c r="AD13" i="8"/>
  <c r="AA13" i="8"/>
  <c r="X13" i="8"/>
  <c r="U13" i="8"/>
  <c r="R13" i="8"/>
  <c r="O13" i="8"/>
  <c r="L13" i="8"/>
  <c r="F32" i="8" s="1"/>
  <c r="I13" i="8"/>
  <c r="F13" i="8"/>
  <c r="C13" i="8"/>
  <c r="AJ20" i="12"/>
  <c r="N32" i="12" s="1"/>
  <c r="N18" i="1" s="1"/>
  <c r="AG20" i="12"/>
  <c r="M32" i="12" s="1"/>
  <c r="M18" i="1" s="1"/>
  <c r="AD20" i="12"/>
  <c r="L32" i="12" s="1"/>
  <c r="L18" i="1" s="1"/>
  <c r="AA20" i="12"/>
  <c r="K32" i="12" s="1"/>
  <c r="K18" i="1" s="1"/>
  <c r="X20" i="12"/>
  <c r="J32" i="12" s="1"/>
  <c r="J18" i="1" s="1"/>
  <c r="U20" i="12"/>
  <c r="I32" i="12" s="1"/>
  <c r="I18" i="1" s="1"/>
  <c r="R20" i="12"/>
  <c r="H32" i="12" s="1"/>
  <c r="H18" i="1" s="1"/>
  <c r="O20" i="12"/>
  <c r="G32" i="12" s="1"/>
  <c r="G18" i="1" s="1"/>
  <c r="L20" i="12"/>
  <c r="F32" i="12" s="1"/>
  <c r="F18" i="1" s="1"/>
  <c r="I20" i="12"/>
  <c r="E32" i="12" s="1"/>
  <c r="E18" i="1" s="1"/>
  <c r="F20" i="12"/>
  <c r="D32" i="12" s="1"/>
  <c r="D18" i="1" s="1"/>
  <c r="C20" i="12"/>
  <c r="C32" i="12" s="1"/>
  <c r="C18" i="1" s="1"/>
  <c r="O33" i="1"/>
  <c r="O32" i="1"/>
  <c r="O31" i="1"/>
  <c r="O30" i="1"/>
  <c r="O29" i="1"/>
  <c r="O25" i="1"/>
  <c r="O24" i="1"/>
  <c r="O23" i="1"/>
  <c r="O22" i="1"/>
  <c r="O21" i="1"/>
  <c r="C21" i="1"/>
  <c r="O17" i="1"/>
  <c r="N14" i="1"/>
  <c r="M14" i="1"/>
  <c r="L14" i="1"/>
  <c r="K14" i="1"/>
  <c r="J14" i="1"/>
  <c r="I14" i="1"/>
  <c r="H14" i="1"/>
  <c r="G14" i="1"/>
  <c r="F14" i="1"/>
  <c r="E14" i="1"/>
  <c r="D14" i="1"/>
  <c r="C14" i="1"/>
  <c r="O13" i="1"/>
  <c r="O12" i="1"/>
  <c r="O11" i="1"/>
  <c r="O10" i="1"/>
  <c r="N6" i="1"/>
  <c r="M6" i="1"/>
  <c r="L6" i="1"/>
  <c r="K6" i="1"/>
  <c r="J6" i="1"/>
  <c r="I6" i="1"/>
  <c r="H6" i="1"/>
  <c r="G6" i="1"/>
  <c r="F6" i="1"/>
  <c r="E6" i="1"/>
  <c r="O6" i="1" s="1"/>
  <c r="D6" i="1"/>
  <c r="C6" i="1"/>
  <c r="N5" i="1"/>
  <c r="M5" i="1"/>
  <c r="L5" i="1"/>
  <c r="K5" i="1"/>
  <c r="J5" i="1"/>
  <c r="I5" i="1"/>
  <c r="H5" i="1"/>
  <c r="G5" i="1"/>
  <c r="F5" i="1"/>
  <c r="O5" i="1" s="1"/>
  <c r="E5" i="1"/>
  <c r="D5" i="1"/>
  <c r="C5" i="1"/>
  <c r="F36" i="1" l="1"/>
  <c r="O14" i="1"/>
  <c r="G6" i="19"/>
  <c r="G7" i="19" s="1"/>
  <c r="G8" i="19" s="1"/>
  <c r="G9" i="19" s="1"/>
  <c r="G10" i="19" s="1"/>
  <c r="G11" i="19" s="1"/>
  <c r="G12" i="19" s="1"/>
  <c r="H8" i="19"/>
  <c r="H9" i="19" s="1"/>
  <c r="H10" i="19" s="1"/>
  <c r="H11" i="19" s="1"/>
  <c r="H12" i="19" s="1"/>
  <c r="H13" i="19" s="1"/>
  <c r="H14" i="19" s="1"/>
  <c r="H15" i="19" s="1"/>
  <c r="H16" i="19" s="1"/>
  <c r="H17" i="19" s="1"/>
  <c r="H18" i="19" s="1"/>
  <c r="H19" i="19" s="1"/>
  <c r="H20" i="19" s="1"/>
  <c r="F47" i="19"/>
  <c r="F48" i="19"/>
  <c r="F49" i="19"/>
  <c r="F44" i="19"/>
  <c r="F43" i="19"/>
  <c r="F26" i="19"/>
  <c r="F32" i="19"/>
  <c r="F38" i="19"/>
  <c r="F34" i="19"/>
  <c r="F28" i="19"/>
  <c r="F39" i="19"/>
  <c r="F30" i="19"/>
  <c r="F45" i="19"/>
  <c r="F35" i="19"/>
  <c r="F40" i="19"/>
  <c r="F25" i="19"/>
  <c r="F41" i="19"/>
  <c r="F36" i="19"/>
  <c r="F29" i="19"/>
  <c r="F33" i="19"/>
  <c r="F31" i="19"/>
  <c r="F27" i="19"/>
  <c r="F24" i="19"/>
  <c r="F46" i="19"/>
  <c r="F42" i="19"/>
  <c r="F37" i="19"/>
  <c r="F50" i="19"/>
  <c r="N37" i="1"/>
  <c r="D37" i="1"/>
  <c r="O27" i="1"/>
  <c r="C34" i="1"/>
  <c r="C7" i="1" s="1"/>
  <c r="E37" i="1"/>
  <c r="G36" i="1"/>
  <c r="G37" i="1"/>
  <c r="G34" i="1"/>
  <c r="G7" i="1" s="1"/>
  <c r="I36" i="1"/>
  <c r="K37" i="1"/>
  <c r="H37" i="1"/>
  <c r="H34" i="1"/>
  <c r="H7" i="1" s="1"/>
  <c r="H36" i="1"/>
  <c r="J37" i="1"/>
  <c r="L37" i="1"/>
  <c r="F34" i="1"/>
  <c r="F7" i="1" s="1"/>
  <c r="F37" i="1"/>
  <c r="O19" i="1"/>
  <c r="M37" i="1"/>
  <c r="O20" i="1"/>
  <c r="O28" i="1"/>
  <c r="J34" i="1"/>
  <c r="J7" i="1" s="1"/>
  <c r="J36" i="1"/>
  <c r="K36" i="1"/>
  <c r="L36" i="1"/>
  <c r="N34" i="1"/>
  <c r="N7" i="1" s="1"/>
  <c r="D34" i="1"/>
  <c r="D7" i="1" s="1"/>
  <c r="C36" i="1"/>
  <c r="C37" i="1"/>
  <c r="I37" i="1"/>
  <c r="K34" i="1"/>
  <c r="K7" i="1" s="1"/>
  <c r="N36" i="1"/>
  <c r="E34" i="1"/>
  <c r="E7" i="1" s="1"/>
  <c r="D36" i="1"/>
  <c r="I34" i="1"/>
  <c r="I7" i="1" s="1"/>
  <c r="L34" i="1"/>
  <c r="L7" i="1" s="1"/>
  <c r="O18" i="1"/>
  <c r="M34" i="1"/>
  <c r="M7" i="1" s="1"/>
  <c r="M36" i="1"/>
  <c r="E36" i="1"/>
  <c r="H21" i="19" l="1"/>
  <c r="H22" i="19" s="1"/>
  <c r="H23" i="19" s="1"/>
  <c r="F11" i="19"/>
  <c r="G13" i="19"/>
  <c r="F10" i="19"/>
  <c r="O34" i="1"/>
  <c r="O7" i="1"/>
  <c r="G14" i="19" l="1"/>
  <c r="F12" i="19"/>
  <c r="G15" i="19" l="1"/>
  <c r="F13" i="19"/>
  <c r="G16" i="19" l="1"/>
  <c r="F15" i="19" s="1"/>
  <c r="F14" i="19"/>
  <c r="G17" i="19" l="1"/>
  <c r="F16" i="19" s="1"/>
  <c r="G18" i="19" l="1"/>
  <c r="F17" i="19" s="1"/>
  <c r="G19" i="19" l="1"/>
  <c r="F18" i="19" s="1"/>
  <c r="G20" i="19" l="1"/>
  <c r="G21" i="19" l="1"/>
  <c r="F19" i="19"/>
  <c r="G22" i="19" l="1"/>
  <c r="F21" i="19" s="1"/>
  <c r="F20" i="19"/>
  <c r="G23" i="19" l="1"/>
  <c r="F23" i="19" s="1"/>
  <c r="F22" i="19" l="1"/>
</calcChain>
</file>

<file path=xl/sharedStrings.xml><?xml version="1.0" encoding="utf-8"?>
<sst xmlns="http://schemas.openxmlformats.org/spreadsheetml/2006/main" count="918" uniqueCount="232">
  <si>
    <t>年:</t>
    <phoneticPr fontId="7"/>
  </si>
  <si>
    <t>2 月</t>
  </si>
  <si>
    <t>1 月</t>
    <phoneticPr fontId="7"/>
  </si>
  <si>
    <t>3 月</t>
    <phoneticPr fontId="7"/>
  </si>
  <si>
    <t>4 月</t>
    <phoneticPr fontId="7"/>
  </si>
  <si>
    <t>5 月</t>
    <phoneticPr fontId="7"/>
  </si>
  <si>
    <t>6 月</t>
    <phoneticPr fontId="7"/>
  </si>
  <si>
    <t>7 月</t>
    <phoneticPr fontId="7"/>
  </si>
  <si>
    <t>8 月</t>
    <phoneticPr fontId="7"/>
  </si>
  <si>
    <t>9 月</t>
    <phoneticPr fontId="7"/>
  </si>
  <si>
    <t>10 月</t>
    <phoneticPr fontId="7"/>
  </si>
  <si>
    <t>11 月</t>
    <phoneticPr fontId="7"/>
  </si>
  <si>
    <t>傾向</t>
    <phoneticPr fontId="7"/>
  </si>
  <si>
    <t>傾向</t>
    <phoneticPr fontId="7"/>
  </si>
  <si>
    <t>12 月</t>
    <phoneticPr fontId="7"/>
  </si>
  <si>
    <t>1 月</t>
    <phoneticPr fontId="7"/>
  </si>
  <si>
    <t>2 月</t>
    <phoneticPr fontId="7"/>
  </si>
  <si>
    <t>3 月</t>
    <phoneticPr fontId="7"/>
  </si>
  <si>
    <t>4 月</t>
    <phoneticPr fontId="7"/>
  </si>
  <si>
    <t>5 月</t>
    <phoneticPr fontId="7"/>
  </si>
  <si>
    <t>6 月</t>
    <phoneticPr fontId="7"/>
  </si>
  <si>
    <t>7 月</t>
    <phoneticPr fontId="7"/>
  </si>
  <si>
    <t>8 月</t>
    <phoneticPr fontId="7"/>
  </si>
  <si>
    <t>9 月</t>
    <phoneticPr fontId="7"/>
  </si>
  <si>
    <t>10 月</t>
    <phoneticPr fontId="7"/>
  </si>
  <si>
    <t>11 月</t>
    <phoneticPr fontId="7"/>
  </si>
  <si>
    <t>2 月</t>
    <phoneticPr fontId="7"/>
  </si>
  <si>
    <t>9 月</t>
    <phoneticPr fontId="7"/>
  </si>
  <si>
    <t>総収入</t>
  </si>
  <si>
    <t>総支出</t>
  </si>
  <si>
    <t>住居費</t>
  </si>
  <si>
    <t>食料品</t>
  </si>
  <si>
    <t>携帯電話代</t>
  </si>
  <si>
    <t>電気</t>
  </si>
  <si>
    <t>水道</t>
  </si>
  <si>
    <t>収支</t>
    <phoneticPr fontId="7"/>
  </si>
  <si>
    <t>現在までの合計</t>
    <phoneticPr fontId="7"/>
  </si>
  <si>
    <t>川崎家の家計簿</t>
    <rPh sb="0" eb="2">
      <t>カワサキ</t>
    </rPh>
    <phoneticPr fontId="7"/>
  </si>
  <si>
    <t>収入 （翔太）</t>
    <rPh sb="4" eb="6">
      <t>ショウタ</t>
    </rPh>
    <phoneticPr fontId="7"/>
  </si>
  <si>
    <t>収入 （愛美）</t>
    <rPh sb="4" eb="6">
      <t>メグミ</t>
    </rPh>
    <phoneticPr fontId="7"/>
  </si>
  <si>
    <t>サブスクリプション</t>
    <phoneticPr fontId="7"/>
  </si>
  <si>
    <t>　娯楽費</t>
    <rPh sb="1" eb="4">
      <t>ゴラクヒ</t>
    </rPh>
    <phoneticPr fontId="7"/>
  </si>
  <si>
    <t>特別費</t>
    <rPh sb="0" eb="2">
      <t>トクベツ</t>
    </rPh>
    <rPh sb="2" eb="3">
      <t>ヒ</t>
    </rPh>
    <phoneticPr fontId="7"/>
  </si>
  <si>
    <t>外食費</t>
    <rPh sb="0" eb="3">
      <t>ガイショクヒ</t>
    </rPh>
    <phoneticPr fontId="7"/>
  </si>
  <si>
    <t>日用品</t>
    <rPh sb="0" eb="3">
      <t>ニチヨウヒン</t>
    </rPh>
    <phoneticPr fontId="7"/>
  </si>
  <si>
    <t>列1</t>
  </si>
  <si>
    <t>１月</t>
  </si>
  <si>
    <t>２月</t>
  </si>
  <si>
    <t>３月</t>
  </si>
  <si>
    <t>４月</t>
  </si>
  <si>
    <t>５月</t>
  </si>
  <si>
    <t>６月</t>
  </si>
  <si>
    <t>７月</t>
  </si>
  <si>
    <t>８月</t>
  </si>
  <si>
    <t>９月</t>
  </si>
  <si>
    <t>１０月</t>
  </si>
  <si>
    <t>１１月</t>
  </si>
  <si>
    <t>１２月</t>
  </si>
  <si>
    <t>費目</t>
    <rPh sb="0" eb="2">
      <t>ヒモク</t>
    </rPh>
    <phoneticPr fontId="7"/>
  </si>
  <si>
    <t>金額</t>
    <rPh sb="0" eb="2">
      <t>キンガク</t>
    </rPh>
    <phoneticPr fontId="7"/>
  </si>
  <si>
    <t>翔太</t>
    <rPh sb="0" eb="2">
      <t>ショウタ</t>
    </rPh>
    <phoneticPr fontId="7"/>
  </si>
  <si>
    <t>愛美</t>
    <rPh sb="0" eb="2">
      <t>メグミ</t>
    </rPh>
    <phoneticPr fontId="7"/>
  </si>
  <si>
    <t>1月</t>
    <rPh sb="1" eb="2">
      <t>ガツ</t>
    </rPh>
    <phoneticPr fontId="7"/>
  </si>
  <si>
    <t>合計</t>
    <rPh sb="0" eb="2">
      <t>ゴウケイ</t>
    </rPh>
    <phoneticPr fontId="7"/>
  </si>
  <si>
    <t>ガソリン</t>
    <phoneticPr fontId="7"/>
  </si>
  <si>
    <t>合計</t>
    <rPh sb="0" eb="2">
      <t>ゴウケイ</t>
    </rPh>
    <phoneticPr fontId="7"/>
  </si>
  <si>
    <t>ふるさと納税</t>
    <rPh sb="4" eb="6">
      <t>ノウゼイ</t>
    </rPh>
    <phoneticPr fontId="7"/>
  </si>
  <si>
    <t>ふるさと納税,特別費抜きの支出</t>
    <rPh sb="4" eb="6">
      <t>ノウゼイ</t>
    </rPh>
    <rPh sb="7" eb="9">
      <t>トクベツ</t>
    </rPh>
    <rPh sb="9" eb="10">
      <t>ヒ</t>
    </rPh>
    <rPh sb="10" eb="11">
      <t>ヌ</t>
    </rPh>
    <rPh sb="13" eb="15">
      <t>シシュツ</t>
    </rPh>
    <phoneticPr fontId="7"/>
  </si>
  <si>
    <r>
      <t>NISA,IDECO</t>
    </r>
    <r>
      <rPr>
        <sz val="10"/>
        <rFont val="ＭＳ Ｐゴシック"/>
        <family val="3"/>
        <charset val="128"/>
      </rPr>
      <t>の分の収支を行を増やして管理する</t>
    </r>
    <rPh sb="11" eb="12">
      <t>ブン</t>
    </rPh>
    <rPh sb="13" eb="15">
      <t>シュウシ</t>
    </rPh>
    <rPh sb="16" eb="17">
      <t>ギョウ</t>
    </rPh>
    <rPh sb="18" eb="19">
      <t>フ</t>
    </rPh>
    <rPh sb="22" eb="24">
      <t>カンリ</t>
    </rPh>
    <phoneticPr fontId="7"/>
  </si>
  <si>
    <t>食費、外食などのシートで列を1つ増やして日付と店名を分ける、店名はプルダウンで選択できるようにする</t>
    <rPh sb="0" eb="2">
      <t>ショクヒ</t>
    </rPh>
    <rPh sb="3" eb="5">
      <t>ガイショク</t>
    </rPh>
    <rPh sb="12" eb="13">
      <t>レツ</t>
    </rPh>
    <rPh sb="16" eb="17">
      <t>フ</t>
    </rPh>
    <rPh sb="20" eb="22">
      <t>ヒヅケ</t>
    </rPh>
    <rPh sb="23" eb="25">
      <t>テンメイ</t>
    </rPh>
    <rPh sb="26" eb="27">
      <t>ワ</t>
    </rPh>
    <rPh sb="30" eb="32">
      <t>テンメイ</t>
    </rPh>
    <rPh sb="39" eb="41">
      <t>センタク</t>
    </rPh>
    <phoneticPr fontId="7"/>
  </si>
  <si>
    <t>”家計費”シートの各項目の費用を各シートから持ってこれるようにする</t>
    <rPh sb="1" eb="4">
      <t>カケイヒ</t>
    </rPh>
    <rPh sb="9" eb="12">
      <t>カクコウモク</t>
    </rPh>
    <rPh sb="13" eb="15">
      <t>ヒヨウ</t>
    </rPh>
    <rPh sb="16" eb="17">
      <t>カク</t>
    </rPh>
    <rPh sb="22" eb="23">
      <t>モ</t>
    </rPh>
    <phoneticPr fontId="7"/>
  </si>
  <si>
    <t>収入の種類</t>
    <phoneticPr fontId="7"/>
  </si>
  <si>
    <r>
      <t>”</t>
    </r>
    <r>
      <rPr>
        <sz val="10"/>
        <rFont val="ＭＳ Ｐゴシック"/>
        <family val="3"/>
        <charset val="128"/>
      </rPr>
      <t>収入の種類</t>
    </r>
    <r>
      <rPr>
        <sz val="10"/>
        <rFont val="Arial"/>
        <family val="2"/>
      </rPr>
      <t>”</t>
    </r>
    <r>
      <rPr>
        <sz val="10"/>
        <rFont val="ＭＳ Ｐゴシック"/>
        <family val="3"/>
        <charset val="128"/>
      </rPr>
      <t>の項目に行を増やしボーナスを管理できるようにする</t>
    </r>
    <rPh sb="8" eb="10">
      <t>コウモク</t>
    </rPh>
    <rPh sb="11" eb="12">
      <t>ギョウ</t>
    </rPh>
    <rPh sb="13" eb="14">
      <t>フ</t>
    </rPh>
    <rPh sb="21" eb="23">
      <t>カンリ</t>
    </rPh>
    <phoneticPr fontId="7"/>
  </si>
  <si>
    <t>”残精算分”のシート要改善</t>
    <rPh sb="1" eb="2">
      <t>ザン</t>
    </rPh>
    <rPh sb="2" eb="5">
      <t>セイサンブン</t>
    </rPh>
    <rPh sb="10" eb="13">
      <t>ヨウカイゼン</t>
    </rPh>
    <phoneticPr fontId="7"/>
  </si>
  <si>
    <t>NISA</t>
    <phoneticPr fontId="7"/>
  </si>
  <si>
    <t>　→支出の項目にNISAとIDECOを追加、今後の収入は振り込まれた全給与を入力する</t>
    <rPh sb="2" eb="4">
      <t>シシュツ</t>
    </rPh>
    <rPh sb="5" eb="7">
      <t>コウモク</t>
    </rPh>
    <rPh sb="19" eb="21">
      <t>ツイカ</t>
    </rPh>
    <rPh sb="22" eb="24">
      <t>コンゴ</t>
    </rPh>
    <rPh sb="25" eb="27">
      <t>シュウニュウ</t>
    </rPh>
    <rPh sb="28" eb="29">
      <t>フ</t>
    </rPh>
    <rPh sb="30" eb="31">
      <t>コ</t>
    </rPh>
    <rPh sb="34" eb="37">
      <t>ゼンキュウヨ</t>
    </rPh>
    <rPh sb="38" eb="40">
      <t>ニュウリョク</t>
    </rPh>
    <phoneticPr fontId="7"/>
  </si>
  <si>
    <t>お小遣い</t>
    <rPh sb="1" eb="3">
      <t>コヅカ</t>
    </rPh>
    <phoneticPr fontId="7"/>
  </si>
  <si>
    <t>支出の項目の見直し（お小遣い、交通費も加えた方が給与から引く計算が不要となる）</t>
    <rPh sb="0" eb="2">
      <t>シシュツ</t>
    </rPh>
    <rPh sb="3" eb="5">
      <t>コウモク</t>
    </rPh>
    <rPh sb="6" eb="8">
      <t>ミナオ</t>
    </rPh>
    <rPh sb="11" eb="13">
      <t>コヅカ</t>
    </rPh>
    <rPh sb="15" eb="18">
      <t>コウツウヒ</t>
    </rPh>
    <rPh sb="19" eb="20">
      <t>クワ</t>
    </rPh>
    <rPh sb="22" eb="23">
      <t>ホウ</t>
    </rPh>
    <rPh sb="24" eb="26">
      <t>キュウヨ</t>
    </rPh>
    <rPh sb="28" eb="29">
      <t>ヒ</t>
    </rPh>
    <rPh sb="30" eb="32">
      <t>ケイサン</t>
    </rPh>
    <rPh sb="33" eb="35">
      <t>フヨウ</t>
    </rPh>
    <phoneticPr fontId="7"/>
  </si>
  <si>
    <t>　→支出項目にお小遣い、交通費を追加した</t>
    <rPh sb="2" eb="6">
      <t>シシュツコウモク</t>
    </rPh>
    <rPh sb="8" eb="10">
      <t>コヅカ</t>
    </rPh>
    <rPh sb="12" eb="15">
      <t>コウツウヒ</t>
    </rPh>
    <rPh sb="16" eb="18">
      <t>ツイカ</t>
    </rPh>
    <phoneticPr fontId="7"/>
  </si>
  <si>
    <t>IDECO</t>
    <phoneticPr fontId="7"/>
  </si>
  <si>
    <t>ふるさと納税,特別費抜きの収支</t>
    <rPh sb="4" eb="6">
      <t>ノウゼイ</t>
    </rPh>
    <rPh sb="7" eb="9">
      <t>トクベツ</t>
    </rPh>
    <rPh sb="9" eb="10">
      <t>ヒ</t>
    </rPh>
    <rPh sb="10" eb="11">
      <t>ヌ</t>
    </rPh>
    <rPh sb="13" eb="15">
      <t>シュウシ</t>
    </rPh>
    <phoneticPr fontId="7"/>
  </si>
  <si>
    <t>各支出項目にて最小と最大を強調表示する</t>
    <rPh sb="0" eb="1">
      <t>カク</t>
    </rPh>
    <rPh sb="1" eb="5">
      <t>シシュツコウモク</t>
    </rPh>
    <rPh sb="7" eb="9">
      <t>サイショウ</t>
    </rPh>
    <rPh sb="10" eb="12">
      <t>サイダイ</t>
    </rPh>
    <rPh sb="13" eb="15">
      <t>キョウチョウ</t>
    </rPh>
    <rPh sb="15" eb="17">
      <t>ヒョウジ</t>
    </rPh>
    <phoneticPr fontId="7"/>
  </si>
  <si>
    <r>
      <t>NISA</t>
    </r>
    <r>
      <rPr>
        <sz val="10"/>
        <rFont val="ＭＳ Ｐゴシック"/>
        <family val="3"/>
        <charset val="128"/>
      </rPr>
      <t>と</t>
    </r>
    <r>
      <rPr>
        <sz val="10"/>
        <rFont val="Arial"/>
        <family val="2"/>
      </rPr>
      <t>IDECO</t>
    </r>
    <r>
      <rPr>
        <sz val="10"/>
        <rFont val="ＭＳ Ｐゴシック"/>
        <family val="3"/>
        <charset val="128"/>
      </rPr>
      <t>の累積をグラフで表示する、さらに月末での実績値を表示してどれくらい上がっているかを可視化する</t>
    </r>
    <rPh sb="11" eb="13">
      <t>ルイセキ</t>
    </rPh>
    <rPh sb="18" eb="20">
      <t>ヒョウジ</t>
    </rPh>
    <rPh sb="26" eb="28">
      <t>ゲツマツ</t>
    </rPh>
    <rPh sb="30" eb="33">
      <t>ジッセキチ</t>
    </rPh>
    <rPh sb="34" eb="36">
      <t>ヒョウジ</t>
    </rPh>
    <rPh sb="43" eb="44">
      <t>ア</t>
    </rPh>
    <rPh sb="51" eb="54">
      <t>カシカ</t>
    </rPh>
    <phoneticPr fontId="7"/>
  </si>
  <si>
    <t>日付</t>
    <rPh sb="0" eb="2">
      <t>ヒヅケ</t>
    </rPh>
    <phoneticPr fontId="7"/>
  </si>
  <si>
    <t>店名</t>
    <rPh sb="0" eb="2">
      <t>テンメイ</t>
    </rPh>
    <phoneticPr fontId="7"/>
  </si>
  <si>
    <t>店名リスト</t>
    <rPh sb="0" eb="2">
      <t>テンメイ</t>
    </rPh>
    <phoneticPr fontId="7"/>
  </si>
  <si>
    <t>転記用</t>
    <rPh sb="0" eb="2">
      <t>テンキ</t>
    </rPh>
    <rPh sb="2" eb="3">
      <t>ヨウ</t>
    </rPh>
    <phoneticPr fontId="7"/>
  </si>
  <si>
    <t>2月</t>
  </si>
  <si>
    <t>3月</t>
  </si>
  <si>
    <t>4月</t>
  </si>
  <si>
    <t>5月</t>
  </si>
  <si>
    <t>6月</t>
  </si>
  <si>
    <t>7月</t>
  </si>
  <si>
    <t>8月</t>
  </si>
  <si>
    <t>9月</t>
  </si>
  <si>
    <t>10月</t>
  </si>
  <si>
    <t>11月</t>
  </si>
  <si>
    <t>12月</t>
  </si>
  <si>
    <t>用途</t>
    <rPh sb="0" eb="2">
      <t>ヨウト</t>
    </rPh>
    <phoneticPr fontId="7"/>
  </si>
  <si>
    <t>品名</t>
    <rPh sb="0" eb="2">
      <t>ヒンメイ</t>
    </rPh>
    <phoneticPr fontId="7"/>
  </si>
  <si>
    <t>　→OK</t>
    <phoneticPr fontId="7"/>
  </si>
  <si>
    <t>ボーナス（翔太）</t>
    <rPh sb="5" eb="7">
      <t>ショウタ</t>
    </rPh>
    <phoneticPr fontId="7"/>
  </si>
  <si>
    <t>ボーナス（愛美）</t>
    <rPh sb="5" eb="7">
      <t>メグミ</t>
    </rPh>
    <phoneticPr fontId="7"/>
  </si>
  <si>
    <t>日付</t>
    <rPh sb="0" eb="2">
      <t>ヒヅケ</t>
    </rPh>
    <phoneticPr fontId="7"/>
  </si>
  <si>
    <t>用途</t>
    <rPh sb="0" eb="2">
      <t>ヨウト</t>
    </rPh>
    <phoneticPr fontId="7"/>
  </si>
  <si>
    <t>増減</t>
    <rPh sb="0" eb="2">
      <t>ゾウゲン</t>
    </rPh>
    <phoneticPr fontId="7"/>
  </si>
  <si>
    <t>対象</t>
    <rPh sb="0" eb="2">
      <t>タイショウ</t>
    </rPh>
    <phoneticPr fontId="7"/>
  </si>
  <si>
    <t>翔太</t>
  </si>
  <si>
    <t>+</t>
  </si>
  <si>
    <t>金額</t>
    <rPh sb="0" eb="2">
      <t>キンガク</t>
    </rPh>
    <phoneticPr fontId="7"/>
  </si>
  <si>
    <t>愛美</t>
  </si>
  <si>
    <t>前年繰り越し分表示</t>
    <rPh sb="0" eb="2">
      <t>ゼンネン</t>
    </rPh>
    <rPh sb="2" eb="3">
      <t>ク</t>
    </rPh>
    <rPh sb="4" eb="5">
      <t>コ</t>
    </rPh>
    <rPh sb="6" eb="7">
      <t>ブン</t>
    </rPh>
    <rPh sb="7" eb="9">
      <t>ヒョウジ</t>
    </rPh>
    <phoneticPr fontId="7"/>
  </si>
  <si>
    <t>使い方：日付～金額までを入力すると自動的に次の行に小計が表示される</t>
    <rPh sb="0" eb="1">
      <t>ツカ</t>
    </rPh>
    <rPh sb="2" eb="3">
      <t>カタ</t>
    </rPh>
    <rPh sb="4" eb="6">
      <t>ヒヅケ</t>
    </rPh>
    <rPh sb="7" eb="9">
      <t>キンガク</t>
    </rPh>
    <rPh sb="12" eb="14">
      <t>ニュウリョク</t>
    </rPh>
    <rPh sb="17" eb="20">
      <t>ジドウテキ</t>
    </rPh>
    <rPh sb="21" eb="22">
      <t>ツギ</t>
    </rPh>
    <rPh sb="23" eb="24">
      <t>ギョウ</t>
    </rPh>
    <rPh sb="25" eb="27">
      <t>ショウケイ</t>
    </rPh>
    <rPh sb="28" eb="30">
      <t>ヒョウジ</t>
    </rPh>
    <phoneticPr fontId="7"/>
  </si>
  <si>
    <r>
      <t>V</t>
    </r>
    <r>
      <rPr>
        <sz val="10"/>
        <rFont val="ＭＳ Ｐゴシック"/>
        <family val="3"/>
        <charset val="128"/>
        <scheme val="minor"/>
      </rPr>
      <t>ドラ</t>
    </r>
    <phoneticPr fontId="7"/>
  </si>
  <si>
    <t>ドミー</t>
  </si>
  <si>
    <t>ドミー</t>
    <phoneticPr fontId="7"/>
  </si>
  <si>
    <t>マルス</t>
  </si>
  <si>
    <t>マルス</t>
    <phoneticPr fontId="7"/>
  </si>
  <si>
    <t>ドンキ</t>
  </si>
  <si>
    <t>ドンキ</t>
    <phoneticPr fontId="7"/>
  </si>
  <si>
    <t>フェルナ</t>
  </si>
  <si>
    <t>フェルナ</t>
    <phoneticPr fontId="7"/>
  </si>
  <si>
    <t>Vドラ</t>
  </si>
  <si>
    <t>マツキヨ</t>
  </si>
  <si>
    <t>マツキヨ</t>
    <phoneticPr fontId="7"/>
  </si>
  <si>
    <t>ソナ</t>
    <phoneticPr fontId="7"/>
  </si>
  <si>
    <t>マツキヨ</t>
    <phoneticPr fontId="7"/>
  </si>
  <si>
    <t>DAISO</t>
    <phoneticPr fontId="7"/>
  </si>
  <si>
    <t>セリア</t>
  </si>
  <si>
    <t>セリア</t>
    <phoneticPr fontId="7"/>
  </si>
  <si>
    <t>CanDo</t>
  </si>
  <si>
    <t>CanDo</t>
    <phoneticPr fontId="7"/>
  </si>
  <si>
    <t>空気清浄機</t>
    <rPh sb="0" eb="5">
      <t>クウキセイジョウキ</t>
    </rPh>
    <phoneticPr fontId="7"/>
  </si>
  <si>
    <t>末</t>
    <rPh sb="0" eb="1">
      <t>マツ</t>
    </rPh>
    <phoneticPr fontId="7"/>
  </si>
  <si>
    <t>浜松ホテル</t>
    <rPh sb="0" eb="2">
      <t>ハママツ</t>
    </rPh>
    <phoneticPr fontId="7"/>
  </si>
  <si>
    <t>翔太　歯医者</t>
    <rPh sb="0" eb="2">
      <t>ショウタ</t>
    </rPh>
    <rPh sb="3" eb="6">
      <t>ハイシャ</t>
    </rPh>
    <phoneticPr fontId="7"/>
  </si>
  <si>
    <t>Amazon</t>
  </si>
  <si>
    <t>Amazon</t>
    <phoneticPr fontId="7"/>
  </si>
  <si>
    <t>ＣanDo</t>
    <phoneticPr fontId="7"/>
  </si>
  <si>
    <t>１月</t>
    <rPh sb="1" eb="2">
      <t>ガツ</t>
    </rPh>
    <phoneticPr fontId="7"/>
  </si>
  <si>
    <t>ソナ（ナン）</t>
    <phoneticPr fontId="7"/>
  </si>
  <si>
    <t>現金貯金</t>
    <rPh sb="0" eb="4">
      <t>ゲンキンチョキン</t>
    </rPh>
    <phoneticPr fontId="7"/>
  </si>
  <si>
    <t>交通費</t>
    <rPh sb="0" eb="3">
      <t>コウツウヒ</t>
    </rPh>
    <phoneticPr fontId="7"/>
  </si>
  <si>
    <t>現金貯金</t>
    <rPh sb="0" eb="4">
      <t>ゲンキンチョキン</t>
    </rPh>
    <phoneticPr fontId="7"/>
  </si>
  <si>
    <t>NISA＆IDECO</t>
    <phoneticPr fontId="7"/>
  </si>
  <si>
    <t>黒字/赤字</t>
    <rPh sb="0" eb="2">
      <t>クロジ</t>
    </rPh>
    <rPh sb="3" eb="5">
      <t>アカジ</t>
    </rPh>
    <phoneticPr fontId="7"/>
  </si>
  <si>
    <t>なし</t>
    <phoneticPr fontId="7"/>
  </si>
  <si>
    <t>ETC</t>
    <phoneticPr fontId="7"/>
  </si>
  <si>
    <t>業務スーパー</t>
    <rPh sb="0" eb="2">
      <t>ギョウム</t>
    </rPh>
    <phoneticPr fontId="7"/>
  </si>
  <si>
    <t>アミカ</t>
    <phoneticPr fontId="7"/>
  </si>
  <si>
    <t>バロー</t>
  </si>
  <si>
    <t>バロー</t>
    <phoneticPr fontId="7"/>
  </si>
  <si>
    <t>はま寿司</t>
    <rPh sb="2" eb="4">
      <t>ズシ</t>
    </rPh>
    <phoneticPr fontId="7"/>
  </si>
  <si>
    <t>石はら</t>
    <rPh sb="0" eb="1">
      <t>イシ</t>
    </rPh>
    <phoneticPr fontId="7"/>
  </si>
  <si>
    <t>DAISO</t>
  </si>
  <si>
    <t>Vドラ</t>
    <phoneticPr fontId="7"/>
  </si>
  <si>
    <t>asahi</t>
    <phoneticPr fontId="7"/>
  </si>
  <si>
    <t>コインゲーム</t>
    <phoneticPr fontId="7"/>
  </si>
  <si>
    <t>ジュース</t>
    <phoneticPr fontId="7"/>
  </si>
  <si>
    <t>お茶</t>
    <rPh sb="1" eb="2">
      <t>チャ</t>
    </rPh>
    <phoneticPr fontId="7"/>
  </si>
  <si>
    <t>さわやか</t>
    <phoneticPr fontId="7"/>
  </si>
  <si>
    <t>駐車場</t>
    <rPh sb="0" eb="3">
      <t>チュウシャジョウ</t>
    </rPh>
    <phoneticPr fontId="7"/>
  </si>
  <si>
    <t>杏林堂</t>
    <rPh sb="0" eb="3">
      <t>キョウリンドウ</t>
    </rPh>
    <phoneticPr fontId="7"/>
  </si>
  <si>
    <t>たんと</t>
    <phoneticPr fontId="7"/>
  </si>
  <si>
    <t>スタバ</t>
    <phoneticPr fontId="7"/>
  </si>
  <si>
    <t>華咲の湯</t>
    <rPh sb="0" eb="1">
      <t>ハナ</t>
    </rPh>
    <rPh sb="1" eb="2">
      <t>サキ</t>
    </rPh>
    <rPh sb="3" eb="4">
      <t>ユ</t>
    </rPh>
    <phoneticPr fontId="7"/>
  </si>
  <si>
    <t>愛美　眼科</t>
    <rPh sb="0" eb="2">
      <t>メグミ</t>
    </rPh>
    <rPh sb="3" eb="5">
      <t>ガンカ</t>
    </rPh>
    <phoneticPr fontId="7"/>
  </si>
  <si>
    <t>はま寿司</t>
    <rPh sb="2" eb="4">
      <t>ズシ</t>
    </rPh>
    <phoneticPr fontId="7"/>
  </si>
  <si>
    <t>業務スーパー</t>
    <rPh sb="0" eb="2">
      <t>ギョウム</t>
    </rPh>
    <phoneticPr fontId="7"/>
  </si>
  <si>
    <t>歯医者</t>
    <rPh sb="0" eb="3">
      <t>ハイシャ</t>
    </rPh>
    <phoneticPr fontId="7"/>
  </si>
  <si>
    <t>眼科</t>
    <rPh sb="0" eb="2">
      <t>ガンカ</t>
    </rPh>
    <phoneticPr fontId="7"/>
  </si>
  <si>
    <t>ガソリン</t>
    <phoneticPr fontId="7"/>
  </si>
  <si>
    <t>コインゲーム</t>
    <phoneticPr fontId="7"/>
  </si>
  <si>
    <t>ジュース</t>
    <phoneticPr fontId="7"/>
  </si>
  <si>
    <t>現金精算</t>
    <rPh sb="0" eb="4">
      <t>ゲンキンセイサン</t>
    </rPh>
    <phoneticPr fontId="7"/>
  </si>
  <si>
    <t>－</t>
  </si>
  <si>
    <t>支出</t>
    <phoneticPr fontId="7"/>
  </si>
  <si>
    <t>そば</t>
    <phoneticPr fontId="7"/>
  </si>
  <si>
    <t>アピタ</t>
  </si>
  <si>
    <t>アピタ</t>
    <phoneticPr fontId="7"/>
  </si>
  <si>
    <t>スバカマナ</t>
    <phoneticPr fontId="7"/>
  </si>
  <si>
    <t>ニトリ</t>
  </si>
  <si>
    <t>ニトリ</t>
    <phoneticPr fontId="7"/>
  </si>
  <si>
    <t>保険（愛美）</t>
    <rPh sb="0" eb="2">
      <t>ホケン</t>
    </rPh>
    <rPh sb="3" eb="5">
      <t>メグミ</t>
    </rPh>
    <phoneticPr fontId="7"/>
  </si>
  <si>
    <t>翔太　心療</t>
    <rPh sb="0" eb="2">
      <t>ショウタ</t>
    </rPh>
    <rPh sb="3" eb="5">
      <t>シンリョウ</t>
    </rPh>
    <phoneticPr fontId="7"/>
  </si>
  <si>
    <t>なし</t>
    <phoneticPr fontId="7"/>
  </si>
  <si>
    <t>なし</t>
    <phoneticPr fontId="7"/>
  </si>
  <si>
    <t>なし</t>
    <phoneticPr fontId="7"/>
  </si>
  <si>
    <t>なし</t>
    <phoneticPr fontId="7"/>
  </si>
  <si>
    <t>スバカマナ</t>
    <phoneticPr fontId="7"/>
  </si>
  <si>
    <t>神谷クリニック</t>
    <rPh sb="0" eb="2">
      <t>カミヤ</t>
    </rPh>
    <phoneticPr fontId="7"/>
  </si>
  <si>
    <t>ピアゴ</t>
  </si>
  <si>
    <t>ピアゴ</t>
    <phoneticPr fontId="7"/>
  </si>
  <si>
    <t>ローソン</t>
    <phoneticPr fontId="7"/>
  </si>
  <si>
    <t>や台ずし</t>
    <rPh sb="1" eb="2">
      <t>タイ</t>
    </rPh>
    <phoneticPr fontId="7"/>
  </si>
  <si>
    <t>セリア</t>
    <phoneticPr fontId="7"/>
  </si>
  <si>
    <t>マツキヨ</t>
    <phoneticPr fontId="7"/>
  </si>
  <si>
    <t>スギ薬局</t>
    <rPh sb="2" eb="4">
      <t>ヤッキョク</t>
    </rPh>
    <phoneticPr fontId="7"/>
  </si>
  <si>
    <t>サイゼリヤ</t>
    <phoneticPr fontId="7"/>
  </si>
  <si>
    <t>マック</t>
    <phoneticPr fontId="7"/>
  </si>
  <si>
    <t>翔太　心療</t>
    <rPh sb="0" eb="2">
      <t>ショウタ</t>
    </rPh>
    <rPh sb="3" eb="5">
      <t>シンリョウ</t>
    </rPh>
    <phoneticPr fontId="7"/>
  </si>
  <si>
    <t>５月</t>
    <phoneticPr fontId="7"/>
  </si>
  <si>
    <t>その他</t>
    <rPh sb="2" eb="3">
      <t>タ</t>
    </rPh>
    <phoneticPr fontId="7"/>
  </si>
  <si>
    <t>母の日</t>
    <rPh sb="0" eb="1">
      <t>ハハ</t>
    </rPh>
    <rPh sb="2" eb="3">
      <t>ヒ</t>
    </rPh>
    <phoneticPr fontId="7"/>
  </si>
  <si>
    <t>ETC</t>
    <phoneticPr fontId="7"/>
  </si>
  <si>
    <t>お土産</t>
    <rPh sb="1" eb="3">
      <t>ミヤゲ</t>
    </rPh>
    <phoneticPr fontId="7"/>
  </si>
  <si>
    <t>駐車場</t>
    <rPh sb="0" eb="3">
      <t>チュウシャジョウ</t>
    </rPh>
    <phoneticPr fontId="7"/>
  </si>
  <si>
    <t>クリーニング</t>
    <phoneticPr fontId="7"/>
  </si>
  <si>
    <t>+</t>
    <phoneticPr fontId="7"/>
  </si>
  <si>
    <t>愛美</t>
    <phoneticPr fontId="7"/>
  </si>
  <si>
    <t>お土産＆ソフトクリーム</t>
    <rPh sb="1" eb="3">
      <t>ミヤゲ</t>
    </rPh>
    <phoneticPr fontId="7"/>
  </si>
  <si>
    <t>翔太</t>
    <phoneticPr fontId="7"/>
  </si>
  <si>
    <t>+</t>
    <phoneticPr fontId="7"/>
  </si>
  <si>
    <t>翔太</t>
    <phoneticPr fontId="7"/>
  </si>
  <si>
    <t>クリーニング</t>
    <phoneticPr fontId="7"/>
  </si>
  <si>
    <t>クレープ</t>
    <phoneticPr fontId="7"/>
  </si>
  <si>
    <t>愛美</t>
    <phoneticPr fontId="7"/>
  </si>
  <si>
    <t>クレープ</t>
    <phoneticPr fontId="7"/>
  </si>
  <si>
    <t>ユーハイム</t>
    <phoneticPr fontId="7"/>
  </si>
  <si>
    <t>裾直し</t>
    <rPh sb="0" eb="2">
      <t>スソナオ</t>
    </rPh>
    <phoneticPr fontId="7"/>
  </si>
  <si>
    <t>+</t>
    <phoneticPr fontId="7"/>
  </si>
  <si>
    <t>セリア</t>
    <phoneticPr fontId="7"/>
  </si>
  <si>
    <t>翔太</t>
    <phoneticPr fontId="7"/>
  </si>
  <si>
    <t>石川屋</t>
    <rPh sb="0" eb="2">
      <t>イシカワ</t>
    </rPh>
    <rPh sb="2" eb="3">
      <t>ヤ</t>
    </rPh>
    <phoneticPr fontId="7"/>
  </si>
  <si>
    <t>+</t>
    <phoneticPr fontId="7"/>
  </si>
  <si>
    <t>5月</t>
    <rPh sb="1" eb="2">
      <t>ガツ</t>
    </rPh>
    <phoneticPr fontId="7"/>
  </si>
  <si>
    <t>翔太</t>
    <phoneticPr fontId="7"/>
  </si>
  <si>
    <t>駐輪場</t>
    <rPh sb="0" eb="3">
      <t>チュウリンジョウ</t>
    </rPh>
    <phoneticPr fontId="7"/>
  </si>
  <si>
    <t>+</t>
    <phoneticPr fontId="7"/>
  </si>
  <si>
    <t>なし</t>
    <phoneticPr fontId="7"/>
  </si>
  <si>
    <t>なし</t>
    <phoneticPr fontId="7"/>
  </si>
  <si>
    <t>実印</t>
    <rPh sb="0" eb="2">
      <t>ジツイン</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</si>
</sst>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11]#,##0;[$¥-411]#,##0"/>
  </numFmts>
  <fonts count="30" x14ac:knownFonts="1">
    <font>
      <sz val="10"/>
      <color theme="0" tint="-0.34998626667073579"/>
      <name val="Arial"/>
      <family val="2"/>
      <scheme val="minor"/>
    </font>
    <font>
      <sz val="11"/>
      <color theme="1"/>
      <name val="Arial"/>
      <family val="2"/>
      <scheme val="minor"/>
    </font>
    <font>
      <b/>
      <sz val="22"/>
      <color theme="0" tint="-0.34998626667073579"/>
      <name val="Bookman Old Style"/>
      <family val="2"/>
      <scheme val="major"/>
    </font>
    <font>
      <b/>
      <sz val="11"/>
      <color theme="0" tint="-0.34998626667073579"/>
      <name val="Arial"/>
      <family val="2"/>
      <scheme val="minor"/>
    </font>
    <font>
      <b/>
      <sz val="10.5"/>
      <color theme="0" tint="-0.34998626667073579"/>
      <name val="Bookman Old Style"/>
      <family val="1"/>
      <scheme val="major"/>
    </font>
    <font>
      <sz val="10"/>
      <color theme="0" tint="-0.34998626667073579"/>
      <name val="Bookman Old Style"/>
      <family val="1"/>
      <scheme val="major"/>
    </font>
    <font>
      <b/>
      <sz val="10"/>
      <color theme="0" tint="-0.34998626667073579"/>
      <name val="Bookman Old Style"/>
      <family val="1"/>
      <scheme val="major"/>
    </font>
    <font>
      <sz val="6"/>
      <name val="ＭＳ Ｐゴシック"/>
      <family val="3"/>
      <charset val="128"/>
      <scheme val="minor"/>
    </font>
    <font>
      <sz val="11"/>
      <color theme="1"/>
      <name val="Meiryo UI"/>
      <family val="3"/>
      <charset val="128"/>
    </font>
    <font>
      <b/>
      <sz val="22"/>
      <color theme="0" tint="-0.34998626667073579"/>
      <name val="Meiryo UI"/>
      <family val="3"/>
      <charset val="128"/>
    </font>
    <font>
      <sz val="10"/>
      <color theme="0" tint="-0.34998626667073579"/>
      <name val="Meiryo UI"/>
      <family val="3"/>
      <charset val="128"/>
    </font>
    <font>
      <b/>
      <sz val="14"/>
      <color theme="0" tint="-0.34998626667073579"/>
      <name val="Meiryo UI"/>
      <family val="3"/>
      <charset val="128"/>
    </font>
    <font>
      <b/>
      <sz val="10.5"/>
      <color theme="0" tint="-0.34998626667073579"/>
      <name val="Meiryo UI"/>
      <family val="3"/>
      <charset val="128"/>
    </font>
    <font>
      <sz val="10"/>
      <color theme="1"/>
      <name val="Meiryo UI"/>
      <family val="3"/>
      <charset val="128"/>
    </font>
    <font>
      <sz val="10"/>
      <color theme="0" tint="-0.34998626667073579"/>
      <name val="ＭＳ Ｐゴシック"/>
      <family val="2"/>
      <charset val="128"/>
    </font>
    <font>
      <sz val="10"/>
      <name val="ＭＳ Ｐゴシック"/>
      <family val="2"/>
      <charset val="128"/>
    </font>
    <font>
      <sz val="10"/>
      <color theme="0" tint="-0.34998626667073579"/>
      <name val="Arial"/>
      <family val="2"/>
      <scheme val="minor"/>
    </font>
    <font>
      <sz val="10"/>
      <name val="Arial"/>
      <family val="2"/>
      <scheme val="minor"/>
    </font>
    <font>
      <sz val="10"/>
      <name val="ＭＳ Ｐゴシック"/>
      <family val="3"/>
      <charset val="128"/>
      <scheme val="minor"/>
    </font>
    <font>
      <sz val="10"/>
      <name val="Arial"/>
      <family val="2"/>
    </font>
    <font>
      <sz val="10"/>
      <name val="ＭＳ Ｐゴシック"/>
      <family val="3"/>
      <charset val="128"/>
    </font>
    <font>
      <b/>
      <sz val="10"/>
      <name val="ＭＳ Ｐゴシック"/>
      <family val="3"/>
      <charset val="128"/>
    </font>
    <font>
      <sz val="10"/>
      <color theme="1"/>
      <name val="Arial"/>
      <family val="2"/>
      <scheme val="minor"/>
    </font>
    <font>
      <b/>
      <sz val="12"/>
      <name val="ＭＳ Ｐゴシック"/>
      <family val="3"/>
      <charset val="128"/>
    </font>
    <font>
      <sz val="12"/>
      <name val="Arial"/>
      <family val="2"/>
      <scheme val="minor"/>
    </font>
    <font>
      <b/>
      <sz val="10"/>
      <name val="ＭＳ Ｐゴシック"/>
      <family val="3"/>
      <charset val="128"/>
      <scheme val="minor"/>
    </font>
    <font>
      <b/>
      <sz val="12"/>
      <name val="ＭＳ Ｐゴシック"/>
      <family val="3"/>
      <charset val="128"/>
      <scheme val="minor"/>
    </font>
    <font>
      <b/>
      <sz val="10"/>
      <name val="Arial"/>
      <family val="2"/>
      <scheme val="minor"/>
    </font>
    <font>
      <sz val="10"/>
      <name val="Arial Unicode MS"/>
      <family val="3"/>
      <charset val="128"/>
    </font>
    <font>
      <sz val="10"/>
      <color rgb="FFFF0000"/>
      <name val="Meiryo UI"/>
      <family val="3"/>
      <charset val="128"/>
    </font>
  </fonts>
  <fills count="11">
    <fill>
      <patternFill patternType="none"/>
    </fill>
    <fill>
      <patternFill patternType="gray125"/>
    </fill>
    <fill>
      <patternFill patternType="solid">
        <fgColor theme="4" tint="0.79998168889431442"/>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9">
    <xf numFmtId="0" fontId="0" fillId="0" borderId="0">
      <alignment vertical="center"/>
    </xf>
    <xf numFmtId="0" fontId="4" fillId="0" borderId="0" applyNumberForma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 fillId="0" borderId="1" applyNumberFormat="0" applyFill="0" applyAlignment="0" applyProtection="0"/>
    <xf numFmtId="38" fontId="16" fillId="0" borderId="0" applyFont="0" applyFill="0" applyBorder="0" applyAlignment="0" applyProtection="0">
      <alignment vertical="center"/>
    </xf>
  </cellStyleXfs>
  <cellXfs count="76">
    <xf numFmtId="0" fontId="0" fillId="0" borderId="0" xfId="0">
      <alignment vertical="center"/>
    </xf>
    <xf numFmtId="0" fontId="8" fillId="0" borderId="0" xfId="2" applyFont="1" applyFill="1"/>
    <xf numFmtId="0" fontId="9" fillId="0" borderId="0" xfId="3" applyFont="1" applyFill="1" applyBorder="1" applyAlignment="1">
      <alignment horizontal="left"/>
    </xf>
    <xf numFmtId="0" fontId="10" fillId="0" borderId="0" xfId="0" applyFont="1" applyFill="1">
      <alignment vertical="center"/>
    </xf>
    <xf numFmtId="0" fontId="10" fillId="0" borderId="0" xfId="0" applyFont="1">
      <alignment vertical="center"/>
    </xf>
    <xf numFmtId="0" fontId="11" fillId="0" borderId="0" xfId="0" applyFont="1" applyFill="1" applyAlignment="1">
      <alignment horizontal="right"/>
    </xf>
    <xf numFmtId="0" fontId="11" fillId="0" borderId="0" xfId="0" applyFont="1" applyFill="1" applyAlignment="1">
      <alignment horizontal="left"/>
    </xf>
    <xf numFmtId="0" fontId="8" fillId="0" borderId="0" xfId="2" applyFont="1" applyFill="1" applyAlignment="1">
      <alignment vertical="center"/>
    </xf>
    <xf numFmtId="0" fontId="12" fillId="0" borderId="0" xfId="1" applyFont="1" applyAlignment="1">
      <alignment vertical="center"/>
    </xf>
    <xf numFmtId="0" fontId="12" fillId="0" borderId="0" xfId="1" applyFont="1" applyFill="1" applyBorder="1" applyAlignment="1">
      <alignment horizontal="right" vertical="center"/>
    </xf>
    <xf numFmtId="0" fontId="13" fillId="0" borderId="0" xfId="0" applyFont="1" applyFill="1" applyAlignment="1">
      <alignment vertical="center"/>
    </xf>
    <xf numFmtId="0" fontId="10" fillId="0" borderId="0" xfId="0" applyFont="1" applyAlignment="1">
      <alignment horizontal="left" vertical="center" indent="1"/>
    </xf>
    <xf numFmtId="0" fontId="10" fillId="0" borderId="0" xfId="2" applyFont="1" applyFill="1" applyBorder="1" applyAlignment="1">
      <alignment vertical="center"/>
    </xf>
    <xf numFmtId="0" fontId="10" fillId="0" borderId="0" xfId="0" applyFont="1" applyFill="1" applyAlignment="1">
      <alignment vertical="center"/>
    </xf>
    <xf numFmtId="0" fontId="12" fillId="0" borderId="0" xfId="1" applyFont="1" applyFill="1" applyBorder="1" applyAlignment="1">
      <alignment vertical="center"/>
    </xf>
    <xf numFmtId="0" fontId="8" fillId="0" borderId="0" xfId="2" applyFont="1" applyFill="1" applyAlignment="1">
      <alignment horizontal="left" vertical="center" indent="1"/>
    </xf>
    <xf numFmtId="0" fontId="10" fillId="0" borderId="0" xfId="0" applyFont="1" applyFill="1" applyBorder="1" applyAlignment="1">
      <alignment horizontal="left" vertical="center" indent="1"/>
    </xf>
    <xf numFmtId="0" fontId="10" fillId="0" borderId="0" xfId="0" applyFont="1" applyFill="1" applyAlignment="1">
      <alignment horizontal="left" vertical="center" indent="1"/>
    </xf>
    <xf numFmtId="0" fontId="10" fillId="0" borderId="0" xfId="0" applyFont="1" applyFill="1" applyBorder="1">
      <alignment vertical="center"/>
    </xf>
    <xf numFmtId="0" fontId="10" fillId="0" borderId="0" xfId="0" applyFont="1" applyFill="1" applyBorder="1" applyAlignment="1">
      <alignment vertical="center"/>
    </xf>
    <xf numFmtId="176" fontId="10" fillId="0" borderId="0" xfId="0" applyNumberFormat="1" applyFont="1" applyFill="1" applyBorder="1" applyAlignment="1">
      <alignment vertical="center"/>
    </xf>
    <xf numFmtId="176" fontId="10" fillId="0" borderId="0" xfId="0" applyNumberFormat="1" applyFont="1" applyFill="1" applyBorder="1">
      <alignment vertical="center"/>
    </xf>
    <xf numFmtId="176" fontId="10" fillId="0" borderId="0" xfId="2" applyNumberFormat="1" applyFont="1" applyFill="1" applyBorder="1" applyAlignment="1">
      <alignment vertical="center"/>
    </xf>
    <xf numFmtId="0" fontId="15"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176" fontId="10" fillId="0" borderId="0" xfId="0" applyNumberFormat="1" applyFont="1" applyFill="1">
      <alignment vertical="center"/>
    </xf>
    <xf numFmtId="0" fontId="17" fillId="0" borderId="0" xfId="0" applyFont="1" applyBorder="1">
      <alignment vertical="center"/>
    </xf>
    <xf numFmtId="0" fontId="20" fillId="0" borderId="0" xfId="0" applyFont="1">
      <alignment vertical="center"/>
    </xf>
    <xf numFmtId="176" fontId="10" fillId="0" borderId="0" xfId="8" applyNumberFormat="1" applyFont="1">
      <alignment vertical="center"/>
    </xf>
    <xf numFmtId="0" fontId="21" fillId="0" borderId="2" xfId="0" applyFont="1" applyBorder="1" applyAlignment="1">
      <alignment horizontal="center" vertical="center"/>
    </xf>
    <xf numFmtId="0" fontId="17" fillId="0" borderId="2" xfId="0" applyFont="1" applyBorder="1">
      <alignment vertical="center"/>
    </xf>
    <xf numFmtId="0" fontId="18" fillId="0" borderId="2" xfId="0" applyFont="1" applyBorder="1">
      <alignment vertical="center"/>
    </xf>
    <xf numFmtId="0" fontId="21" fillId="6" borderId="2" xfId="0" applyFont="1" applyFill="1" applyBorder="1" applyAlignment="1">
      <alignment horizontal="center" vertical="center"/>
    </xf>
    <xf numFmtId="0" fontId="17" fillId="8" borderId="2" xfId="0" applyFont="1" applyFill="1" applyBorder="1">
      <alignment vertical="center"/>
    </xf>
    <xf numFmtId="0" fontId="15" fillId="0" borderId="2" xfId="0" applyFont="1" applyBorder="1">
      <alignment vertical="center"/>
    </xf>
    <xf numFmtId="56" fontId="17" fillId="0" borderId="2" xfId="0" applyNumberFormat="1" applyFont="1" applyBorder="1">
      <alignment vertical="center"/>
    </xf>
    <xf numFmtId="0" fontId="0" fillId="0" borderId="2" xfId="0" applyBorder="1">
      <alignment vertical="center"/>
    </xf>
    <xf numFmtId="0" fontId="22" fillId="0" borderId="2" xfId="0" applyFont="1" applyBorder="1">
      <alignment vertical="center"/>
    </xf>
    <xf numFmtId="0" fontId="18" fillId="0" borderId="0" xfId="0" applyFont="1" applyBorder="1">
      <alignment vertical="center"/>
    </xf>
    <xf numFmtId="0" fontId="17" fillId="0" borderId="0" xfId="0" applyFont="1" applyAlignment="1">
      <alignment horizontal="center" vertical="center"/>
    </xf>
    <xf numFmtId="38" fontId="17" fillId="0" borderId="0" xfId="8" applyFont="1">
      <alignment vertical="center"/>
    </xf>
    <xf numFmtId="0" fontId="17" fillId="0" borderId="2" xfId="0" applyFont="1" applyBorder="1" applyAlignment="1">
      <alignment horizontal="center" vertical="center"/>
    </xf>
    <xf numFmtId="38" fontId="17" fillId="0" borderId="2" xfId="8" applyFont="1" applyBorder="1">
      <alignment vertical="center"/>
    </xf>
    <xf numFmtId="0" fontId="23" fillId="0" borderId="2" xfId="0" applyFont="1" applyBorder="1" applyAlignment="1">
      <alignment horizontal="center" vertical="center"/>
    </xf>
    <xf numFmtId="38" fontId="23" fillId="0" borderId="2" xfId="8" applyFont="1" applyBorder="1" applyAlignment="1">
      <alignment horizontal="center" vertical="center"/>
    </xf>
    <xf numFmtId="0" fontId="24" fillId="0" borderId="0" xfId="0" applyFont="1">
      <alignment vertic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lignment vertical="center"/>
    </xf>
    <xf numFmtId="38" fontId="21" fillId="0" borderId="2" xfId="8" applyFont="1" applyBorder="1" applyAlignment="1">
      <alignment horizontal="center" vertical="center"/>
    </xf>
    <xf numFmtId="38" fontId="17" fillId="8" borderId="2" xfId="8" applyFont="1" applyFill="1" applyBorder="1">
      <alignment vertical="center"/>
    </xf>
    <xf numFmtId="38" fontId="18" fillId="0" borderId="0" xfId="8" applyFont="1">
      <alignment vertical="center"/>
    </xf>
    <xf numFmtId="38" fontId="0" fillId="0" borderId="0" xfId="8" applyFont="1">
      <alignment vertical="center"/>
    </xf>
    <xf numFmtId="38" fontId="15" fillId="0" borderId="2" xfId="8" applyFont="1" applyBorder="1">
      <alignment vertical="center"/>
    </xf>
    <xf numFmtId="56" fontId="18" fillId="0" borderId="2" xfId="0" applyNumberFormat="1" applyFont="1" applyBorder="1">
      <alignment vertical="center"/>
    </xf>
    <xf numFmtId="0" fontId="12" fillId="0" borderId="0" xfId="1" applyFont="1" applyAlignment="1">
      <alignment horizontal="left" vertical="center" indent="1"/>
    </xf>
    <xf numFmtId="176" fontId="12" fillId="0" borderId="0" xfId="1" applyNumberFormat="1" applyFont="1" applyFill="1" applyBorder="1" applyAlignment="1">
      <alignment horizontal="right" vertical="center"/>
    </xf>
    <xf numFmtId="176" fontId="10" fillId="0" borderId="0" xfId="0" applyNumberFormat="1" applyFont="1" applyFill="1" applyBorder="1" applyAlignment="1">
      <alignment horizontal="center" vertical="center"/>
    </xf>
    <xf numFmtId="0" fontId="28" fillId="0" borderId="2" xfId="0" applyFont="1" applyBorder="1">
      <alignment vertical="center"/>
    </xf>
    <xf numFmtId="176" fontId="10" fillId="0" borderId="0" xfId="0" applyNumberFormat="1" applyFont="1" applyFill="1" applyAlignment="1">
      <alignment horizontal="center" vertical="center"/>
    </xf>
    <xf numFmtId="38" fontId="18" fillId="0" borderId="0" xfId="8" applyFont="1" applyAlignment="1">
      <alignment horizontal="center" vertical="center"/>
    </xf>
    <xf numFmtId="176" fontId="10" fillId="0" borderId="0" xfId="0" applyNumberFormat="1" applyFont="1" applyFill="1" applyBorder="1" applyAlignment="1">
      <alignment horizontal="right" vertical="center"/>
    </xf>
    <xf numFmtId="176" fontId="29" fillId="0" borderId="0" xfId="2" applyNumberFormat="1" applyFont="1" applyFill="1" applyBorder="1" applyAlignment="1">
      <alignment vertical="center"/>
    </xf>
    <xf numFmtId="0" fontId="10" fillId="0" borderId="0" xfId="0" applyFont="1" applyAlignment="1">
      <alignment horizontal="center"/>
    </xf>
    <xf numFmtId="0" fontId="21" fillId="7" borderId="2" xfId="0" applyFont="1" applyFill="1" applyBorder="1" applyAlignment="1">
      <alignment horizontal="center" vertical="center"/>
    </xf>
    <xf numFmtId="0" fontId="21" fillId="9" borderId="2" xfId="0" applyFont="1" applyFill="1" applyBorder="1" applyAlignment="1">
      <alignment horizontal="center" vertical="center"/>
    </xf>
    <xf numFmtId="0" fontId="21" fillId="10" borderId="2" xfId="0" applyFont="1" applyFill="1" applyBorder="1" applyAlignment="1">
      <alignment horizontal="center" vertical="center"/>
    </xf>
    <xf numFmtId="0" fontId="21" fillId="5" borderId="2" xfId="0" applyFont="1" applyFill="1" applyBorder="1" applyAlignment="1">
      <alignment horizontal="center" vertical="center"/>
    </xf>
    <xf numFmtId="0" fontId="21" fillId="4" borderId="2" xfId="0" applyFont="1" applyFill="1" applyBorder="1" applyAlignment="1">
      <alignment horizontal="center" vertical="center"/>
    </xf>
    <xf numFmtId="0" fontId="21" fillId="3" borderId="2" xfId="0" applyFont="1" applyFill="1" applyBorder="1" applyAlignment="1">
      <alignment horizontal="center" vertical="center"/>
    </xf>
    <xf numFmtId="0" fontId="15" fillId="0" borderId="0" xfId="0" applyFont="1" applyAlignment="1">
      <alignment horizontal="center" vertical="center"/>
    </xf>
    <xf numFmtId="0" fontId="17" fillId="0" borderId="0" xfId="0" applyFont="1" applyAlignment="1">
      <alignment horizontal="center" vertical="center"/>
    </xf>
    <xf numFmtId="0" fontId="18" fillId="0" borderId="2" xfId="0" applyFont="1" applyBorder="1" applyAlignment="1">
      <alignment horizontal="center" vertical="center"/>
    </xf>
  </cellXfs>
  <cellStyles count="9">
    <cellStyle name="20% - アクセント 1" xfId="2" builtinId="30"/>
    <cellStyle name="タイトル" xfId="3" builtinId="15" customBuiltin="1"/>
    <cellStyle name="桁区切り" xfId="8" builtinId="6"/>
    <cellStyle name="見出し 1" xfId="1" builtinId="16" customBuiltin="1"/>
    <cellStyle name="見出し 2" xfId="4" builtinId="17" customBuiltin="1"/>
    <cellStyle name="見出し 3" xfId="5" builtinId="18" customBuiltin="1"/>
    <cellStyle name="見出し 4" xfId="6" builtinId="19" customBuiltin="1"/>
    <cellStyle name="集計" xfId="7" builtinId="25" customBuiltin="1"/>
    <cellStyle name="標準" xfId="0" builtinId="0" customBuiltin="1"/>
  </cellStyles>
  <dxfs count="118">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ill>
        <patternFill>
          <bgColor theme="4" tint="0.39994506668294322"/>
        </patternFill>
      </fill>
    </dxf>
    <dxf>
      <font>
        <b/>
        <i val="0"/>
        <color rgb="FFFF0000"/>
      </font>
    </dxf>
    <dxf>
      <fill>
        <patternFill>
          <bgColor theme="6" tint="0.59996337778862885"/>
        </patternFill>
      </fill>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strike val="0"/>
        <outline val="0"/>
        <shadow val="0"/>
        <u val="none"/>
        <vertAlign val="baseline"/>
        <sz val="10"/>
        <color theme="0" tint="-0.34998626667073579"/>
        <name val="Meiryo UI"/>
        <scheme val="none"/>
      </font>
      <numFmt numFmtId="176" formatCode="[$¥-411]#,##0;[$¥-411]#,##0"/>
    </dxf>
    <dxf>
      <font>
        <strike val="0"/>
        <outline val="0"/>
        <shadow val="0"/>
        <u val="none"/>
        <vertAlign val="baseline"/>
        <sz val="10"/>
        <color theme="0" tint="-0.34998626667073579"/>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alignment horizontal="left" vertical="center" textRotation="0" wrapText="0" indent="1" justifyLastLine="0" shrinkToFit="0" readingOrder="0"/>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alignment horizontal="left" vertical="center" textRotation="0" wrapText="0" indent="1" justifyLastLine="0" shrinkToFit="0" readingOrder="0"/>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numFmt numFmtId="176" formatCode="[$¥-411]#,##0;[$¥-411]#,##0"/>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b/>
        <i val="0"/>
        <color theme="6"/>
      </font>
      <fill>
        <patternFill patternType="none">
          <bgColor auto="1"/>
        </patternFill>
      </fill>
      <border>
        <top style="medium">
          <color theme="6"/>
        </top>
        <bottom/>
      </border>
    </dxf>
    <dxf>
      <font>
        <b/>
        <i val="0"/>
        <color theme="1" tint="0.499984740745262"/>
      </font>
      <border>
        <top style="medium">
          <color theme="6"/>
        </top>
        <bottom style="medium">
          <color theme="6"/>
        </bottom>
      </border>
    </dxf>
    <dxf>
      <font>
        <b/>
        <i val="0"/>
        <color theme="0"/>
      </font>
      <fill>
        <patternFill>
          <bgColor theme="6"/>
        </patternFill>
      </fill>
      <border>
        <right style="thick">
          <color theme="0"/>
        </right>
        <top style="thick">
          <color theme="0"/>
        </top>
        <bottom style="thick">
          <color theme="0"/>
        </bottom>
      </border>
    </dxf>
    <dxf>
      <font>
        <b/>
        <i val="0"/>
        <color theme="6"/>
      </font>
      <border>
        <left/>
        <right/>
        <top style="medium">
          <color theme="6"/>
        </top>
        <bottom/>
        <vertical style="thick">
          <color theme="0"/>
        </vertical>
        <horizontal/>
      </border>
    </dxf>
    <dxf>
      <font>
        <b val="0"/>
        <i val="0"/>
        <color theme="1" tint="0.499984740745262"/>
      </font>
      <fill>
        <patternFill patternType="none">
          <fgColor indexed="64"/>
          <bgColor auto="1"/>
        </patternFill>
      </fill>
      <border>
        <top style="medium">
          <color theme="6"/>
        </top>
        <bottom style="thin">
          <color theme="6"/>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5"/>
      </font>
      <fill>
        <patternFill patternType="none">
          <bgColor auto="1"/>
        </patternFill>
      </fill>
      <border>
        <top style="medium">
          <color theme="5"/>
        </top>
        <bottom/>
      </border>
    </dxf>
    <dxf>
      <font>
        <b/>
        <i val="0"/>
        <color theme="1" tint="0.499984740745262"/>
      </font>
      <border>
        <top style="medium">
          <color theme="5"/>
        </top>
        <bottom style="medium">
          <color theme="5"/>
        </bottom>
      </border>
    </dxf>
    <dxf>
      <font>
        <b/>
        <i val="0"/>
        <color theme="0"/>
      </font>
      <fill>
        <patternFill>
          <bgColor theme="5"/>
        </patternFill>
      </fill>
      <border>
        <right style="thick">
          <color theme="0"/>
        </right>
        <top style="thick">
          <color theme="0"/>
        </top>
        <bottom style="thick">
          <color theme="0"/>
        </bottom>
      </border>
    </dxf>
    <dxf>
      <font>
        <b/>
        <i val="0"/>
        <color theme="5"/>
      </font>
      <border>
        <left/>
        <right/>
        <top style="medium">
          <color theme="5"/>
        </top>
        <bottom/>
        <vertical style="thick">
          <color theme="0"/>
        </vertical>
        <horizontal/>
      </border>
    </dxf>
    <dxf>
      <font>
        <b val="0"/>
        <i val="0"/>
        <color theme="1" tint="0.499984740745262"/>
      </font>
      <fill>
        <patternFill patternType="none">
          <fgColor indexed="64"/>
          <bgColor auto="1"/>
        </patternFill>
      </fill>
      <border>
        <top style="medium">
          <color theme="5"/>
        </top>
        <bottom style="thin">
          <color theme="5"/>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4"/>
      </font>
      <fill>
        <patternFill patternType="none">
          <bgColor auto="1"/>
        </patternFill>
      </fill>
      <border>
        <top style="medium">
          <color theme="4"/>
        </top>
        <bottom/>
      </border>
    </dxf>
    <dxf>
      <font>
        <b/>
        <i val="0"/>
        <color theme="1" tint="0.499984740745262"/>
      </font>
      <border>
        <top style="medium">
          <color theme="4"/>
        </top>
        <bottom style="medium">
          <color theme="4"/>
        </bottom>
      </border>
    </dxf>
    <dxf>
      <font>
        <b/>
        <i val="0"/>
        <color theme="0"/>
      </font>
      <fill>
        <patternFill>
          <bgColor theme="4"/>
        </patternFill>
      </fill>
      <border>
        <right style="thick">
          <color theme="0"/>
        </right>
        <top style="thick">
          <color theme="0"/>
        </top>
        <bottom style="thick">
          <color theme="0"/>
        </bottom>
      </border>
    </dxf>
    <dxf>
      <border>
        <left/>
        <right/>
        <top style="medium">
          <color theme="4"/>
        </top>
        <bottom/>
        <vertical style="thick">
          <color theme="0"/>
        </vertical>
        <horizontal/>
      </border>
    </dxf>
    <dxf>
      <font>
        <b/>
        <i val="0"/>
        <color theme="1" tint="0.499984740745262"/>
      </font>
      <fill>
        <patternFill patternType="none">
          <fgColor indexed="64"/>
          <bgColor auto="1"/>
        </patternFill>
      </fill>
      <border>
        <top style="medium">
          <color theme="4"/>
        </top>
        <bottom style="thin">
          <color theme="4"/>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s>
  <tableStyles count="3" defaultTableStyle="Family Budget Cash Available 3" defaultPivotStyle="PivotStyleMedium4">
    <tableStyle name="Family Budget Cash Available" pivot="0" count="6">
      <tableStyleElement type="wholeTable" dxfId="117"/>
      <tableStyleElement type="headerRow" dxfId="116"/>
      <tableStyleElement type="totalRow" dxfId="115"/>
      <tableStyleElement type="firstColumn" dxfId="114"/>
      <tableStyleElement type="firstHeaderCell" dxfId="113"/>
      <tableStyleElement type="firstTotalCell" dxfId="112"/>
    </tableStyle>
    <tableStyle name="Family Budget Cash Available 2" pivot="0" count="6">
      <tableStyleElement type="wholeTable" dxfId="111"/>
      <tableStyleElement type="headerRow" dxfId="110"/>
      <tableStyleElement type="totalRow" dxfId="109"/>
      <tableStyleElement type="firstColumn" dxfId="108"/>
      <tableStyleElement type="firstHeaderCell" dxfId="107"/>
      <tableStyleElement type="firstTotalCell" dxfId="106"/>
    </tableStyle>
    <tableStyle name="Family Budget Cash Available 3" pivot="0" count="6">
      <tableStyleElement type="wholeTable" dxfId="105"/>
      <tableStyleElement type="headerRow" dxfId="104"/>
      <tableStyleElement type="totalRow" dxfId="103"/>
      <tableStyleElement type="firstColumn" dxfId="102"/>
      <tableStyleElement type="firstHeaderCell" dxfId="101"/>
      <tableStyleElement type="firstTotalCell" dxfId="1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486835</xdr:colOff>
      <xdr:row>0</xdr:row>
      <xdr:rowOff>126996</xdr:rowOff>
    </xdr:from>
    <xdr:to>
      <xdr:col>15</xdr:col>
      <xdr:colOff>944030</xdr:colOff>
      <xdr:row>2</xdr:row>
      <xdr:rowOff>27195</xdr:rowOff>
    </xdr:to>
    <xdr:sp macro="" textlink="">
      <xdr:nvSpPr>
        <xdr:cNvPr id="2" name="ヘッダーのアートワーク" descr="木と家の線画" title="家計簿のアートワーク">
          <a:extLst>
            <a:ext uri="{FF2B5EF4-FFF2-40B4-BE49-F238E27FC236}">
              <a16:creationId xmlns="" xmlns:a16="http://schemas.microsoft.com/office/drawing/2014/main" id="{00000000-0008-0000-0000-000002000000}"/>
            </a:ext>
          </a:extLst>
        </xdr:cNvPr>
        <xdr:cNvSpPr>
          <a:spLocks noChangeAspect="1" noEditPoints="1"/>
        </xdr:cNvSpPr>
      </xdr:nvSpPr>
      <xdr:spPr bwMode="auto">
        <a:xfrm>
          <a:off x="7768168" y="126996"/>
          <a:ext cx="5590112" cy="588116"/>
        </a:xfrm>
        <a:custGeom>
          <a:avLst/>
          <a:gdLst>
            <a:gd name="T0" fmla="*/ 1465 w 1650"/>
            <a:gd name="T1" fmla="*/ 151 h 173"/>
            <a:gd name="T2" fmla="*/ 1448 w 1650"/>
            <a:gd name="T3" fmla="*/ 156 h 173"/>
            <a:gd name="T4" fmla="*/ 1454 w 1650"/>
            <a:gd name="T5" fmla="*/ 139 h 173"/>
            <a:gd name="T6" fmla="*/ 1424 w 1650"/>
            <a:gd name="T7" fmla="*/ 164 h 173"/>
            <a:gd name="T8" fmla="*/ 1422 w 1650"/>
            <a:gd name="T9" fmla="*/ 105 h 173"/>
            <a:gd name="T10" fmla="*/ 1348 w 1650"/>
            <a:gd name="T11" fmla="*/ 39 h 173"/>
            <a:gd name="T12" fmla="*/ 1200 w 1650"/>
            <a:gd name="T13" fmla="*/ 80 h 173"/>
            <a:gd name="T14" fmla="*/ 1175 w 1650"/>
            <a:gd name="T15" fmla="*/ 116 h 173"/>
            <a:gd name="T16" fmla="*/ 1188 w 1650"/>
            <a:gd name="T17" fmla="*/ 165 h 173"/>
            <a:gd name="T18" fmla="*/ 1127 w 1650"/>
            <a:gd name="T19" fmla="*/ 153 h 173"/>
            <a:gd name="T20" fmla="*/ 1126 w 1650"/>
            <a:gd name="T21" fmla="*/ 136 h 173"/>
            <a:gd name="T22" fmla="*/ 1128 w 1650"/>
            <a:gd name="T23" fmla="*/ 127 h 173"/>
            <a:gd name="T24" fmla="*/ 1123 w 1650"/>
            <a:gd name="T25" fmla="*/ 110 h 173"/>
            <a:gd name="T26" fmla="*/ 1108 w 1650"/>
            <a:gd name="T27" fmla="*/ 85 h 173"/>
            <a:gd name="T28" fmla="*/ 1110 w 1650"/>
            <a:gd name="T29" fmla="*/ 72 h 173"/>
            <a:gd name="T30" fmla="*/ 1092 w 1650"/>
            <a:gd name="T31" fmla="*/ 38 h 173"/>
            <a:gd name="T32" fmla="*/ 1085 w 1650"/>
            <a:gd name="T33" fmla="*/ 32 h 173"/>
            <a:gd name="T34" fmla="*/ 1078 w 1650"/>
            <a:gd name="T35" fmla="*/ 12 h 173"/>
            <a:gd name="T36" fmla="*/ 1071 w 1650"/>
            <a:gd name="T37" fmla="*/ 13 h 173"/>
            <a:gd name="T38" fmla="*/ 1057 w 1650"/>
            <a:gd name="T39" fmla="*/ 36 h 173"/>
            <a:gd name="T40" fmla="*/ 1058 w 1650"/>
            <a:gd name="T41" fmla="*/ 44 h 173"/>
            <a:gd name="T42" fmla="*/ 1040 w 1650"/>
            <a:gd name="T43" fmla="*/ 72 h 173"/>
            <a:gd name="T44" fmla="*/ 1041 w 1650"/>
            <a:gd name="T45" fmla="*/ 80 h 173"/>
            <a:gd name="T46" fmla="*/ 1036 w 1650"/>
            <a:gd name="T47" fmla="*/ 100 h 173"/>
            <a:gd name="T48" fmla="*/ 1031 w 1650"/>
            <a:gd name="T49" fmla="*/ 106 h 173"/>
            <a:gd name="T50" fmla="*/ 1028 w 1650"/>
            <a:gd name="T51" fmla="*/ 133 h 173"/>
            <a:gd name="T52" fmla="*/ 1022 w 1650"/>
            <a:gd name="T53" fmla="*/ 149 h 173"/>
            <a:gd name="T54" fmla="*/ 534 w 1650"/>
            <a:gd name="T55" fmla="*/ 125 h 173"/>
            <a:gd name="T56" fmla="*/ 467 w 1650"/>
            <a:gd name="T57" fmla="*/ 128 h 173"/>
            <a:gd name="T58" fmla="*/ 1042 w 1650"/>
            <a:gd name="T59" fmla="*/ 148 h 173"/>
            <a:gd name="T60" fmla="*/ 1034 w 1650"/>
            <a:gd name="T61" fmla="*/ 134 h 173"/>
            <a:gd name="T62" fmla="*/ 1038 w 1650"/>
            <a:gd name="T63" fmla="*/ 107 h 173"/>
            <a:gd name="T64" fmla="*/ 1043 w 1650"/>
            <a:gd name="T65" fmla="*/ 102 h 173"/>
            <a:gd name="T66" fmla="*/ 1050 w 1650"/>
            <a:gd name="T67" fmla="*/ 80 h 173"/>
            <a:gd name="T68" fmla="*/ 1048 w 1650"/>
            <a:gd name="T69" fmla="*/ 71 h 173"/>
            <a:gd name="T70" fmla="*/ 1065 w 1650"/>
            <a:gd name="T71" fmla="*/ 44 h 173"/>
            <a:gd name="T72" fmla="*/ 1065 w 1650"/>
            <a:gd name="T73" fmla="*/ 36 h 173"/>
            <a:gd name="T74" fmla="*/ 1078 w 1650"/>
            <a:gd name="T75" fmla="*/ 25 h 173"/>
            <a:gd name="T76" fmla="*/ 1084 w 1650"/>
            <a:gd name="T77" fmla="*/ 38 h 173"/>
            <a:gd name="T78" fmla="*/ 1104 w 1650"/>
            <a:gd name="T79" fmla="*/ 75 h 173"/>
            <a:gd name="T80" fmla="*/ 1103 w 1650"/>
            <a:gd name="T81" fmla="*/ 87 h 173"/>
            <a:gd name="T82" fmla="*/ 1114 w 1650"/>
            <a:gd name="T83" fmla="*/ 117 h 173"/>
            <a:gd name="T84" fmla="*/ 1122 w 1650"/>
            <a:gd name="T85" fmla="*/ 128 h 173"/>
            <a:gd name="T86" fmla="*/ 1124 w 1650"/>
            <a:gd name="T87" fmla="*/ 147 h 173"/>
            <a:gd name="T88" fmla="*/ 1129 w 1650"/>
            <a:gd name="T89" fmla="*/ 169 h 173"/>
            <a:gd name="T90" fmla="*/ 1197 w 1650"/>
            <a:gd name="T91" fmla="*/ 169 h 173"/>
            <a:gd name="T92" fmla="*/ 1186 w 1650"/>
            <a:gd name="T93" fmla="*/ 108 h 173"/>
            <a:gd name="T94" fmla="*/ 1274 w 1650"/>
            <a:gd name="T95" fmla="*/ 21 h 173"/>
            <a:gd name="T96" fmla="*/ 1403 w 1650"/>
            <a:gd name="T97" fmla="*/ 102 h 173"/>
            <a:gd name="T98" fmla="*/ 1388 w 1650"/>
            <a:gd name="T99" fmla="*/ 118 h 173"/>
            <a:gd name="T100" fmla="*/ 1319 w 1650"/>
            <a:gd name="T101" fmla="*/ 162 h 173"/>
            <a:gd name="T102" fmla="*/ 1264 w 1650"/>
            <a:gd name="T103" fmla="*/ 170 h 173"/>
            <a:gd name="T104" fmla="*/ 1398 w 1650"/>
            <a:gd name="T105" fmla="*/ 170 h 173"/>
            <a:gd name="T106" fmla="*/ 1436 w 1650"/>
            <a:gd name="T107" fmla="*/ 157 h 173"/>
            <a:gd name="T108" fmla="*/ 1443 w 1650"/>
            <a:gd name="T109" fmla="*/ 163 h 173"/>
            <a:gd name="T110" fmla="*/ 1456 w 1650"/>
            <a:gd name="T111" fmla="*/ 166 h 173"/>
            <a:gd name="T112" fmla="*/ 1045 w 1650"/>
            <a:gd name="T113" fmla="*/ 74 h 173"/>
            <a:gd name="T114" fmla="*/ 1084 w 1650"/>
            <a:gd name="T115" fmla="*/ 30 h 173"/>
            <a:gd name="T116" fmla="*/ 1123 w 1650"/>
            <a:gd name="T117" fmla="*/ 130 h 173"/>
            <a:gd name="T118" fmla="*/ 1314 w 1650"/>
            <a:gd name="T119" fmla="*/ 165 h 1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1650" h="173">
              <a:moveTo>
                <a:pt x="1535" y="157"/>
              </a:moveTo>
              <a:cubicBezTo>
                <a:pt x="1526" y="157"/>
                <a:pt x="1516" y="157"/>
                <a:pt x="1506" y="158"/>
              </a:cubicBezTo>
              <a:cubicBezTo>
                <a:pt x="1497" y="159"/>
                <a:pt x="1487" y="160"/>
                <a:pt x="1478" y="162"/>
              </a:cubicBezTo>
              <a:cubicBezTo>
                <a:pt x="1473" y="163"/>
                <a:pt x="1468" y="164"/>
                <a:pt x="1464" y="165"/>
              </a:cubicBezTo>
              <a:cubicBezTo>
                <a:pt x="1461" y="165"/>
                <a:pt x="1459" y="165"/>
                <a:pt x="1458" y="164"/>
              </a:cubicBezTo>
              <a:cubicBezTo>
                <a:pt x="1458" y="163"/>
                <a:pt x="1458" y="163"/>
                <a:pt x="1459" y="162"/>
              </a:cubicBezTo>
              <a:cubicBezTo>
                <a:pt x="1459" y="161"/>
                <a:pt x="1460" y="160"/>
                <a:pt x="1460" y="159"/>
              </a:cubicBezTo>
              <a:cubicBezTo>
                <a:pt x="1464" y="153"/>
                <a:pt x="1464" y="153"/>
                <a:pt x="1464" y="153"/>
              </a:cubicBezTo>
              <a:cubicBezTo>
                <a:pt x="1464" y="152"/>
                <a:pt x="1464" y="151"/>
                <a:pt x="1465" y="151"/>
              </a:cubicBezTo>
              <a:cubicBezTo>
                <a:pt x="1465" y="150"/>
                <a:pt x="1465" y="150"/>
                <a:pt x="1465" y="150"/>
              </a:cubicBezTo>
              <a:cubicBezTo>
                <a:pt x="1465" y="149"/>
                <a:pt x="1465" y="149"/>
                <a:pt x="1465" y="148"/>
              </a:cubicBezTo>
              <a:cubicBezTo>
                <a:pt x="1464" y="146"/>
                <a:pt x="1463" y="146"/>
                <a:pt x="1462" y="146"/>
              </a:cubicBezTo>
              <a:cubicBezTo>
                <a:pt x="1462" y="146"/>
                <a:pt x="1461" y="147"/>
                <a:pt x="1461" y="147"/>
              </a:cubicBezTo>
              <a:cubicBezTo>
                <a:pt x="1460" y="147"/>
                <a:pt x="1460" y="148"/>
                <a:pt x="1459" y="148"/>
              </a:cubicBezTo>
              <a:cubicBezTo>
                <a:pt x="1455" y="151"/>
                <a:pt x="1452" y="155"/>
                <a:pt x="1448" y="158"/>
              </a:cubicBezTo>
              <a:cubicBezTo>
                <a:pt x="1448" y="158"/>
                <a:pt x="1447" y="159"/>
                <a:pt x="1446" y="159"/>
              </a:cubicBezTo>
              <a:cubicBezTo>
                <a:pt x="1446" y="159"/>
                <a:pt x="1446" y="159"/>
                <a:pt x="1447" y="159"/>
              </a:cubicBezTo>
              <a:cubicBezTo>
                <a:pt x="1447" y="158"/>
                <a:pt x="1448" y="157"/>
                <a:pt x="1448" y="156"/>
              </a:cubicBezTo>
              <a:cubicBezTo>
                <a:pt x="1451" y="152"/>
                <a:pt x="1454" y="149"/>
                <a:pt x="1457" y="144"/>
              </a:cubicBezTo>
              <a:cubicBezTo>
                <a:pt x="1457" y="144"/>
                <a:pt x="1458" y="143"/>
                <a:pt x="1458" y="142"/>
              </a:cubicBezTo>
              <a:cubicBezTo>
                <a:pt x="1458" y="141"/>
                <a:pt x="1458" y="140"/>
                <a:pt x="1457" y="140"/>
              </a:cubicBezTo>
              <a:cubicBezTo>
                <a:pt x="1457" y="139"/>
                <a:pt x="1456" y="139"/>
                <a:pt x="1456" y="139"/>
              </a:cubicBezTo>
              <a:cubicBezTo>
                <a:pt x="1455" y="139"/>
                <a:pt x="1455" y="139"/>
                <a:pt x="1455" y="139"/>
              </a:cubicBezTo>
              <a:cubicBezTo>
                <a:pt x="1455" y="139"/>
                <a:pt x="1455" y="139"/>
                <a:pt x="1455" y="139"/>
              </a:cubicBezTo>
              <a:cubicBezTo>
                <a:pt x="1455" y="139"/>
                <a:pt x="1455" y="139"/>
                <a:pt x="1455" y="139"/>
              </a:cubicBezTo>
              <a:cubicBezTo>
                <a:pt x="1455" y="139"/>
                <a:pt x="1455" y="139"/>
                <a:pt x="1455" y="139"/>
              </a:cubicBezTo>
              <a:cubicBezTo>
                <a:pt x="1454" y="139"/>
                <a:pt x="1455" y="139"/>
                <a:pt x="1454" y="139"/>
              </a:cubicBezTo>
              <a:cubicBezTo>
                <a:pt x="1454" y="139"/>
                <a:pt x="1454" y="139"/>
                <a:pt x="1454" y="139"/>
              </a:cubicBezTo>
              <a:cubicBezTo>
                <a:pt x="1453" y="139"/>
                <a:pt x="1451" y="139"/>
                <a:pt x="1450" y="140"/>
              </a:cubicBezTo>
              <a:cubicBezTo>
                <a:pt x="1448" y="141"/>
                <a:pt x="1446" y="142"/>
                <a:pt x="1444" y="144"/>
              </a:cubicBezTo>
              <a:cubicBezTo>
                <a:pt x="1440" y="147"/>
                <a:pt x="1436" y="150"/>
                <a:pt x="1433" y="154"/>
              </a:cubicBezTo>
              <a:cubicBezTo>
                <a:pt x="1431" y="156"/>
                <a:pt x="1429" y="158"/>
                <a:pt x="1428" y="160"/>
              </a:cubicBezTo>
              <a:cubicBezTo>
                <a:pt x="1426" y="162"/>
                <a:pt x="1426" y="162"/>
                <a:pt x="1426" y="162"/>
              </a:cubicBezTo>
              <a:cubicBezTo>
                <a:pt x="1424" y="164"/>
                <a:pt x="1424" y="164"/>
                <a:pt x="1424" y="164"/>
              </a:cubicBezTo>
              <a:cubicBezTo>
                <a:pt x="1424" y="164"/>
                <a:pt x="1424" y="164"/>
                <a:pt x="1424" y="164"/>
              </a:cubicBezTo>
              <a:cubicBezTo>
                <a:pt x="1424" y="164"/>
                <a:pt x="1424" y="164"/>
                <a:pt x="1424" y="164"/>
              </a:cubicBezTo>
              <a:cubicBezTo>
                <a:pt x="1423" y="164"/>
                <a:pt x="1420" y="164"/>
                <a:pt x="1418" y="164"/>
              </a:cubicBezTo>
              <a:cubicBezTo>
                <a:pt x="1411" y="164"/>
                <a:pt x="1411" y="164"/>
                <a:pt x="1411" y="164"/>
              </a:cubicBezTo>
              <a:cubicBezTo>
                <a:pt x="1398" y="164"/>
                <a:pt x="1398" y="164"/>
                <a:pt x="1398" y="164"/>
              </a:cubicBezTo>
              <a:cubicBezTo>
                <a:pt x="1396" y="149"/>
                <a:pt x="1395" y="133"/>
                <a:pt x="1394" y="118"/>
              </a:cubicBezTo>
              <a:cubicBezTo>
                <a:pt x="1394" y="112"/>
                <a:pt x="1394" y="112"/>
                <a:pt x="1394" y="112"/>
              </a:cubicBezTo>
              <a:cubicBezTo>
                <a:pt x="1394" y="110"/>
                <a:pt x="1394" y="110"/>
                <a:pt x="1394" y="110"/>
              </a:cubicBezTo>
              <a:cubicBezTo>
                <a:pt x="1397" y="109"/>
                <a:pt x="1401" y="109"/>
                <a:pt x="1404" y="108"/>
              </a:cubicBezTo>
              <a:cubicBezTo>
                <a:pt x="1408" y="108"/>
                <a:pt x="1412" y="107"/>
                <a:pt x="1416" y="106"/>
              </a:cubicBezTo>
              <a:cubicBezTo>
                <a:pt x="1418" y="106"/>
                <a:pt x="1420" y="105"/>
                <a:pt x="1422" y="105"/>
              </a:cubicBezTo>
              <a:cubicBezTo>
                <a:pt x="1422" y="104"/>
                <a:pt x="1423" y="104"/>
                <a:pt x="1424" y="104"/>
              </a:cubicBezTo>
              <a:cubicBezTo>
                <a:pt x="1424" y="104"/>
                <a:pt x="1424" y="104"/>
                <a:pt x="1425" y="103"/>
              </a:cubicBezTo>
              <a:cubicBezTo>
                <a:pt x="1425" y="103"/>
                <a:pt x="1426" y="102"/>
                <a:pt x="1426" y="102"/>
              </a:cubicBezTo>
              <a:cubicBezTo>
                <a:pt x="1426" y="101"/>
                <a:pt x="1426" y="100"/>
                <a:pt x="1426" y="100"/>
              </a:cubicBezTo>
              <a:cubicBezTo>
                <a:pt x="1426" y="98"/>
                <a:pt x="1425" y="98"/>
                <a:pt x="1425" y="97"/>
              </a:cubicBezTo>
              <a:cubicBezTo>
                <a:pt x="1424" y="97"/>
                <a:pt x="1424" y="96"/>
                <a:pt x="1424" y="96"/>
              </a:cubicBezTo>
              <a:cubicBezTo>
                <a:pt x="1417" y="90"/>
                <a:pt x="1411" y="86"/>
                <a:pt x="1405" y="81"/>
              </a:cubicBezTo>
              <a:cubicBezTo>
                <a:pt x="1398" y="77"/>
                <a:pt x="1392" y="72"/>
                <a:pt x="1386" y="67"/>
              </a:cubicBezTo>
              <a:cubicBezTo>
                <a:pt x="1374" y="58"/>
                <a:pt x="1361" y="49"/>
                <a:pt x="1348" y="39"/>
              </a:cubicBezTo>
              <a:cubicBezTo>
                <a:pt x="1336" y="31"/>
                <a:pt x="1326" y="18"/>
                <a:pt x="1313" y="8"/>
              </a:cubicBezTo>
              <a:cubicBezTo>
                <a:pt x="1310" y="6"/>
                <a:pt x="1307" y="4"/>
                <a:pt x="1303" y="2"/>
              </a:cubicBezTo>
              <a:cubicBezTo>
                <a:pt x="1298" y="0"/>
                <a:pt x="1293" y="1"/>
                <a:pt x="1289" y="2"/>
              </a:cubicBezTo>
              <a:cubicBezTo>
                <a:pt x="1281" y="6"/>
                <a:pt x="1275" y="12"/>
                <a:pt x="1269" y="17"/>
              </a:cubicBezTo>
              <a:cubicBezTo>
                <a:pt x="1267" y="20"/>
                <a:pt x="1264" y="23"/>
                <a:pt x="1261" y="25"/>
              </a:cubicBezTo>
              <a:cubicBezTo>
                <a:pt x="1253" y="33"/>
                <a:pt x="1253" y="33"/>
                <a:pt x="1253" y="33"/>
              </a:cubicBezTo>
              <a:cubicBezTo>
                <a:pt x="1235" y="49"/>
                <a:pt x="1235" y="49"/>
                <a:pt x="1235" y="49"/>
              </a:cubicBezTo>
              <a:cubicBezTo>
                <a:pt x="1218" y="64"/>
                <a:pt x="1218" y="64"/>
                <a:pt x="1218" y="64"/>
              </a:cubicBezTo>
              <a:cubicBezTo>
                <a:pt x="1212" y="70"/>
                <a:pt x="1206" y="75"/>
                <a:pt x="1200" y="80"/>
              </a:cubicBezTo>
              <a:cubicBezTo>
                <a:pt x="1194" y="85"/>
                <a:pt x="1188" y="90"/>
                <a:pt x="1182" y="95"/>
              </a:cubicBezTo>
              <a:cubicBezTo>
                <a:pt x="1179" y="98"/>
                <a:pt x="1176" y="100"/>
                <a:pt x="1174" y="103"/>
              </a:cubicBezTo>
              <a:cubicBezTo>
                <a:pt x="1172" y="105"/>
                <a:pt x="1171" y="106"/>
                <a:pt x="1169" y="108"/>
              </a:cubicBezTo>
              <a:cubicBezTo>
                <a:pt x="1169" y="109"/>
                <a:pt x="1169" y="109"/>
                <a:pt x="1168" y="110"/>
              </a:cubicBezTo>
              <a:cubicBezTo>
                <a:pt x="1168" y="111"/>
                <a:pt x="1168" y="111"/>
                <a:pt x="1168" y="113"/>
              </a:cubicBezTo>
              <a:cubicBezTo>
                <a:pt x="1169" y="113"/>
                <a:pt x="1170" y="114"/>
                <a:pt x="1169" y="114"/>
              </a:cubicBezTo>
              <a:cubicBezTo>
                <a:pt x="1169" y="114"/>
                <a:pt x="1170" y="115"/>
                <a:pt x="1170" y="115"/>
              </a:cubicBezTo>
              <a:cubicBezTo>
                <a:pt x="1170" y="115"/>
                <a:pt x="1170" y="115"/>
                <a:pt x="1170" y="115"/>
              </a:cubicBezTo>
              <a:cubicBezTo>
                <a:pt x="1172" y="116"/>
                <a:pt x="1173" y="116"/>
                <a:pt x="1175" y="116"/>
              </a:cubicBezTo>
              <a:cubicBezTo>
                <a:pt x="1179" y="116"/>
                <a:pt x="1183" y="115"/>
                <a:pt x="1187" y="114"/>
              </a:cubicBezTo>
              <a:cubicBezTo>
                <a:pt x="1188" y="114"/>
                <a:pt x="1190" y="114"/>
                <a:pt x="1191" y="114"/>
              </a:cubicBezTo>
              <a:cubicBezTo>
                <a:pt x="1191" y="114"/>
                <a:pt x="1191" y="114"/>
                <a:pt x="1192" y="115"/>
              </a:cubicBezTo>
              <a:cubicBezTo>
                <a:pt x="1192" y="115"/>
                <a:pt x="1192" y="115"/>
                <a:pt x="1192" y="115"/>
              </a:cubicBezTo>
              <a:cubicBezTo>
                <a:pt x="1192" y="115"/>
                <a:pt x="1192" y="116"/>
                <a:pt x="1192" y="117"/>
              </a:cubicBezTo>
              <a:cubicBezTo>
                <a:pt x="1194" y="123"/>
                <a:pt x="1194" y="131"/>
                <a:pt x="1194" y="139"/>
              </a:cubicBezTo>
              <a:cubicBezTo>
                <a:pt x="1194" y="147"/>
                <a:pt x="1194" y="155"/>
                <a:pt x="1193" y="162"/>
              </a:cubicBezTo>
              <a:cubicBezTo>
                <a:pt x="1193" y="163"/>
                <a:pt x="1193" y="164"/>
                <a:pt x="1193" y="164"/>
              </a:cubicBezTo>
              <a:cubicBezTo>
                <a:pt x="1191" y="165"/>
                <a:pt x="1190" y="165"/>
                <a:pt x="1188" y="165"/>
              </a:cubicBezTo>
              <a:cubicBezTo>
                <a:pt x="1184" y="165"/>
                <a:pt x="1180" y="164"/>
                <a:pt x="1176" y="164"/>
              </a:cubicBezTo>
              <a:cubicBezTo>
                <a:pt x="1172" y="164"/>
                <a:pt x="1169" y="164"/>
                <a:pt x="1165" y="164"/>
              </a:cubicBezTo>
              <a:cubicBezTo>
                <a:pt x="1153" y="164"/>
                <a:pt x="1153" y="164"/>
                <a:pt x="1153" y="164"/>
              </a:cubicBezTo>
              <a:cubicBezTo>
                <a:pt x="1130" y="163"/>
                <a:pt x="1130" y="163"/>
                <a:pt x="1130" y="163"/>
              </a:cubicBezTo>
              <a:cubicBezTo>
                <a:pt x="1086" y="162"/>
                <a:pt x="1086" y="162"/>
                <a:pt x="1086" y="162"/>
              </a:cubicBezTo>
              <a:cubicBezTo>
                <a:pt x="1085" y="155"/>
                <a:pt x="1085" y="155"/>
                <a:pt x="1085" y="155"/>
              </a:cubicBezTo>
              <a:cubicBezTo>
                <a:pt x="1108" y="154"/>
                <a:pt x="1108" y="154"/>
                <a:pt x="1108" y="154"/>
              </a:cubicBezTo>
              <a:cubicBezTo>
                <a:pt x="1121" y="154"/>
                <a:pt x="1121" y="154"/>
                <a:pt x="1121" y="154"/>
              </a:cubicBezTo>
              <a:cubicBezTo>
                <a:pt x="1123" y="154"/>
                <a:pt x="1125" y="153"/>
                <a:pt x="1127" y="153"/>
              </a:cubicBezTo>
              <a:cubicBezTo>
                <a:pt x="1128" y="153"/>
                <a:pt x="1128" y="153"/>
                <a:pt x="1128" y="153"/>
              </a:cubicBezTo>
              <a:cubicBezTo>
                <a:pt x="1128" y="153"/>
                <a:pt x="1128" y="153"/>
                <a:pt x="1128" y="153"/>
              </a:cubicBezTo>
              <a:cubicBezTo>
                <a:pt x="1128" y="153"/>
                <a:pt x="1129" y="153"/>
                <a:pt x="1130" y="152"/>
              </a:cubicBezTo>
              <a:cubicBezTo>
                <a:pt x="1131" y="151"/>
                <a:pt x="1130" y="153"/>
                <a:pt x="1131" y="150"/>
              </a:cubicBezTo>
              <a:cubicBezTo>
                <a:pt x="1131" y="149"/>
                <a:pt x="1131" y="149"/>
                <a:pt x="1131" y="149"/>
              </a:cubicBezTo>
              <a:cubicBezTo>
                <a:pt x="1130" y="148"/>
                <a:pt x="1130" y="147"/>
                <a:pt x="1130" y="147"/>
              </a:cubicBezTo>
              <a:cubicBezTo>
                <a:pt x="1130" y="146"/>
                <a:pt x="1129" y="144"/>
                <a:pt x="1129" y="143"/>
              </a:cubicBezTo>
              <a:cubicBezTo>
                <a:pt x="1128" y="141"/>
                <a:pt x="1127" y="140"/>
                <a:pt x="1127" y="138"/>
              </a:cubicBezTo>
              <a:cubicBezTo>
                <a:pt x="1126" y="136"/>
                <a:pt x="1126" y="136"/>
                <a:pt x="1126" y="136"/>
              </a:cubicBezTo>
              <a:cubicBezTo>
                <a:pt x="1126" y="136"/>
                <a:pt x="1126" y="136"/>
                <a:pt x="1126" y="136"/>
              </a:cubicBezTo>
              <a:cubicBezTo>
                <a:pt x="1126" y="136"/>
                <a:pt x="1126" y="135"/>
                <a:pt x="1127" y="134"/>
              </a:cubicBezTo>
              <a:cubicBezTo>
                <a:pt x="1127" y="133"/>
                <a:pt x="1128" y="132"/>
                <a:pt x="1129" y="130"/>
              </a:cubicBezTo>
              <a:cubicBezTo>
                <a:pt x="1129" y="130"/>
                <a:pt x="1129" y="129"/>
                <a:pt x="1129" y="129"/>
              </a:cubicBezTo>
              <a:cubicBezTo>
                <a:pt x="1129" y="129"/>
                <a:pt x="1129" y="129"/>
                <a:pt x="1129" y="129"/>
              </a:cubicBezTo>
              <a:cubicBezTo>
                <a:pt x="1128" y="128"/>
                <a:pt x="1129" y="128"/>
                <a:pt x="1129" y="128"/>
              </a:cubicBezTo>
              <a:cubicBezTo>
                <a:pt x="1128" y="128"/>
                <a:pt x="1128" y="128"/>
                <a:pt x="1128" y="128"/>
              </a:cubicBezTo>
              <a:cubicBezTo>
                <a:pt x="1128" y="128"/>
                <a:pt x="1128" y="128"/>
                <a:pt x="1128" y="128"/>
              </a:cubicBezTo>
              <a:cubicBezTo>
                <a:pt x="1128" y="127"/>
                <a:pt x="1128" y="127"/>
                <a:pt x="1128" y="127"/>
              </a:cubicBezTo>
              <a:cubicBezTo>
                <a:pt x="1128" y="126"/>
                <a:pt x="1127" y="126"/>
                <a:pt x="1127" y="125"/>
              </a:cubicBezTo>
              <a:cubicBezTo>
                <a:pt x="1125" y="123"/>
                <a:pt x="1125" y="123"/>
                <a:pt x="1125" y="123"/>
              </a:cubicBezTo>
              <a:cubicBezTo>
                <a:pt x="1125" y="122"/>
                <a:pt x="1125" y="122"/>
                <a:pt x="1125" y="121"/>
              </a:cubicBezTo>
              <a:cubicBezTo>
                <a:pt x="1124" y="121"/>
                <a:pt x="1125" y="121"/>
                <a:pt x="1124" y="120"/>
              </a:cubicBezTo>
              <a:cubicBezTo>
                <a:pt x="1123" y="118"/>
                <a:pt x="1122" y="117"/>
                <a:pt x="1121" y="117"/>
              </a:cubicBezTo>
              <a:cubicBezTo>
                <a:pt x="1121" y="116"/>
                <a:pt x="1121" y="116"/>
                <a:pt x="1120" y="116"/>
              </a:cubicBezTo>
              <a:cubicBezTo>
                <a:pt x="1121" y="116"/>
                <a:pt x="1121" y="116"/>
                <a:pt x="1121" y="115"/>
              </a:cubicBezTo>
              <a:cubicBezTo>
                <a:pt x="1122" y="114"/>
                <a:pt x="1122" y="114"/>
                <a:pt x="1123" y="111"/>
              </a:cubicBezTo>
              <a:cubicBezTo>
                <a:pt x="1123" y="111"/>
                <a:pt x="1123" y="110"/>
                <a:pt x="1123" y="110"/>
              </a:cubicBezTo>
              <a:cubicBezTo>
                <a:pt x="1123" y="110"/>
                <a:pt x="1123" y="110"/>
                <a:pt x="1123" y="110"/>
              </a:cubicBezTo>
              <a:cubicBezTo>
                <a:pt x="1123" y="109"/>
                <a:pt x="1123" y="109"/>
                <a:pt x="1123" y="109"/>
              </a:cubicBezTo>
              <a:cubicBezTo>
                <a:pt x="1123" y="109"/>
                <a:pt x="1123" y="109"/>
                <a:pt x="1123" y="109"/>
              </a:cubicBezTo>
              <a:cubicBezTo>
                <a:pt x="1123" y="108"/>
                <a:pt x="1123" y="108"/>
                <a:pt x="1123" y="108"/>
              </a:cubicBezTo>
              <a:cubicBezTo>
                <a:pt x="1122" y="108"/>
                <a:pt x="1122" y="107"/>
                <a:pt x="1122" y="106"/>
              </a:cubicBezTo>
              <a:cubicBezTo>
                <a:pt x="1121" y="105"/>
                <a:pt x="1121" y="104"/>
                <a:pt x="1120" y="103"/>
              </a:cubicBezTo>
              <a:cubicBezTo>
                <a:pt x="1119" y="101"/>
                <a:pt x="1118" y="100"/>
                <a:pt x="1117" y="98"/>
              </a:cubicBezTo>
              <a:cubicBezTo>
                <a:pt x="1114" y="94"/>
                <a:pt x="1112" y="91"/>
                <a:pt x="1110" y="87"/>
              </a:cubicBezTo>
              <a:cubicBezTo>
                <a:pt x="1109" y="86"/>
                <a:pt x="1109" y="86"/>
                <a:pt x="1108" y="85"/>
              </a:cubicBezTo>
              <a:cubicBezTo>
                <a:pt x="1108" y="84"/>
                <a:pt x="1108" y="84"/>
                <a:pt x="1108" y="84"/>
              </a:cubicBezTo>
              <a:cubicBezTo>
                <a:pt x="1108" y="84"/>
                <a:pt x="1108" y="84"/>
                <a:pt x="1108" y="83"/>
              </a:cubicBezTo>
              <a:cubicBezTo>
                <a:pt x="1108" y="82"/>
                <a:pt x="1110" y="81"/>
                <a:pt x="1110" y="77"/>
              </a:cubicBezTo>
              <a:cubicBezTo>
                <a:pt x="1111" y="77"/>
                <a:pt x="1111" y="76"/>
                <a:pt x="1111" y="76"/>
              </a:cubicBezTo>
              <a:cubicBezTo>
                <a:pt x="1111" y="76"/>
                <a:pt x="1110" y="75"/>
                <a:pt x="1110" y="74"/>
              </a:cubicBezTo>
              <a:cubicBezTo>
                <a:pt x="1110" y="74"/>
                <a:pt x="1110" y="74"/>
                <a:pt x="1110" y="74"/>
              </a:cubicBezTo>
              <a:cubicBezTo>
                <a:pt x="1110" y="74"/>
                <a:pt x="1110" y="74"/>
                <a:pt x="1110" y="74"/>
              </a:cubicBezTo>
              <a:cubicBezTo>
                <a:pt x="1110" y="73"/>
                <a:pt x="1110" y="73"/>
                <a:pt x="1110" y="73"/>
              </a:cubicBezTo>
              <a:cubicBezTo>
                <a:pt x="1110" y="72"/>
                <a:pt x="1110" y="72"/>
                <a:pt x="1110" y="72"/>
              </a:cubicBezTo>
              <a:cubicBezTo>
                <a:pt x="1109" y="71"/>
                <a:pt x="1108" y="70"/>
                <a:pt x="1108" y="69"/>
              </a:cubicBezTo>
              <a:cubicBezTo>
                <a:pt x="1106" y="67"/>
                <a:pt x="1105" y="66"/>
                <a:pt x="1104" y="64"/>
              </a:cubicBezTo>
              <a:cubicBezTo>
                <a:pt x="1103" y="62"/>
                <a:pt x="1101" y="61"/>
                <a:pt x="1101" y="59"/>
              </a:cubicBezTo>
              <a:cubicBezTo>
                <a:pt x="1099" y="56"/>
                <a:pt x="1097" y="55"/>
                <a:pt x="1096" y="53"/>
              </a:cubicBezTo>
              <a:cubicBezTo>
                <a:pt x="1094" y="52"/>
                <a:pt x="1092" y="51"/>
                <a:pt x="1092" y="50"/>
              </a:cubicBezTo>
              <a:cubicBezTo>
                <a:pt x="1091" y="49"/>
                <a:pt x="1090" y="46"/>
                <a:pt x="1090" y="45"/>
              </a:cubicBezTo>
              <a:cubicBezTo>
                <a:pt x="1090" y="44"/>
                <a:pt x="1090" y="43"/>
                <a:pt x="1090" y="42"/>
              </a:cubicBezTo>
              <a:cubicBezTo>
                <a:pt x="1090" y="42"/>
                <a:pt x="1090" y="42"/>
                <a:pt x="1090" y="42"/>
              </a:cubicBezTo>
              <a:cubicBezTo>
                <a:pt x="1091" y="42"/>
                <a:pt x="1092" y="40"/>
                <a:pt x="1092" y="38"/>
              </a:cubicBezTo>
              <a:cubicBezTo>
                <a:pt x="1092" y="38"/>
                <a:pt x="1092" y="37"/>
                <a:pt x="1091" y="37"/>
              </a:cubicBezTo>
              <a:cubicBezTo>
                <a:pt x="1091" y="37"/>
                <a:pt x="1091" y="37"/>
                <a:pt x="1091" y="37"/>
              </a:cubicBezTo>
              <a:cubicBezTo>
                <a:pt x="1091" y="36"/>
                <a:pt x="1091" y="36"/>
                <a:pt x="1090" y="36"/>
              </a:cubicBezTo>
              <a:cubicBezTo>
                <a:pt x="1088" y="34"/>
                <a:pt x="1088" y="34"/>
                <a:pt x="1088" y="34"/>
              </a:cubicBezTo>
              <a:cubicBezTo>
                <a:pt x="1087" y="33"/>
                <a:pt x="1086" y="33"/>
                <a:pt x="1086" y="32"/>
              </a:cubicBezTo>
              <a:cubicBezTo>
                <a:pt x="1085" y="32"/>
                <a:pt x="1085" y="32"/>
                <a:pt x="1085" y="32"/>
              </a:cubicBezTo>
              <a:cubicBezTo>
                <a:pt x="1085" y="32"/>
                <a:pt x="1085" y="32"/>
                <a:pt x="1085" y="32"/>
              </a:cubicBezTo>
              <a:cubicBezTo>
                <a:pt x="1085" y="32"/>
                <a:pt x="1085" y="32"/>
                <a:pt x="1085" y="32"/>
              </a:cubicBezTo>
              <a:cubicBezTo>
                <a:pt x="1085" y="32"/>
                <a:pt x="1085" y="32"/>
                <a:pt x="1085" y="32"/>
              </a:cubicBezTo>
              <a:cubicBezTo>
                <a:pt x="1085" y="31"/>
                <a:pt x="1085" y="31"/>
                <a:pt x="1085" y="31"/>
              </a:cubicBezTo>
              <a:cubicBezTo>
                <a:pt x="1085" y="30"/>
                <a:pt x="1085" y="30"/>
                <a:pt x="1085" y="29"/>
              </a:cubicBezTo>
              <a:cubicBezTo>
                <a:pt x="1085" y="29"/>
                <a:pt x="1085" y="29"/>
                <a:pt x="1086" y="28"/>
              </a:cubicBezTo>
              <a:cubicBezTo>
                <a:pt x="1086" y="28"/>
                <a:pt x="1086" y="26"/>
                <a:pt x="1086" y="25"/>
              </a:cubicBezTo>
              <a:cubicBezTo>
                <a:pt x="1086" y="25"/>
                <a:pt x="1086" y="24"/>
                <a:pt x="1085" y="24"/>
              </a:cubicBezTo>
              <a:cubicBezTo>
                <a:pt x="1084" y="22"/>
                <a:pt x="1083" y="22"/>
                <a:pt x="1083" y="21"/>
              </a:cubicBezTo>
              <a:cubicBezTo>
                <a:pt x="1083" y="21"/>
                <a:pt x="1082" y="20"/>
                <a:pt x="1082" y="19"/>
              </a:cubicBezTo>
              <a:cubicBezTo>
                <a:pt x="1081" y="17"/>
                <a:pt x="1080" y="15"/>
                <a:pt x="1078" y="13"/>
              </a:cubicBezTo>
              <a:cubicBezTo>
                <a:pt x="1078" y="12"/>
                <a:pt x="1078" y="12"/>
                <a:pt x="1078" y="12"/>
              </a:cubicBezTo>
              <a:cubicBezTo>
                <a:pt x="1077" y="12"/>
                <a:pt x="1077" y="12"/>
                <a:pt x="1077" y="12"/>
              </a:cubicBezTo>
              <a:cubicBezTo>
                <a:pt x="1077" y="12"/>
                <a:pt x="1077" y="12"/>
                <a:pt x="1077" y="12"/>
              </a:cubicBezTo>
              <a:cubicBezTo>
                <a:pt x="1077" y="11"/>
                <a:pt x="1077" y="11"/>
                <a:pt x="1077" y="11"/>
              </a:cubicBezTo>
              <a:cubicBezTo>
                <a:pt x="1077" y="11"/>
                <a:pt x="1077" y="11"/>
                <a:pt x="1077" y="11"/>
              </a:cubicBezTo>
              <a:cubicBezTo>
                <a:pt x="1076" y="11"/>
                <a:pt x="1075" y="10"/>
                <a:pt x="1076" y="10"/>
              </a:cubicBezTo>
              <a:cubicBezTo>
                <a:pt x="1076" y="11"/>
                <a:pt x="1074" y="10"/>
                <a:pt x="1074" y="10"/>
              </a:cubicBezTo>
              <a:cubicBezTo>
                <a:pt x="1074" y="10"/>
                <a:pt x="1073" y="11"/>
                <a:pt x="1073" y="11"/>
              </a:cubicBezTo>
              <a:cubicBezTo>
                <a:pt x="1073" y="11"/>
                <a:pt x="1072" y="11"/>
                <a:pt x="1072" y="12"/>
              </a:cubicBezTo>
              <a:cubicBezTo>
                <a:pt x="1072" y="12"/>
                <a:pt x="1071" y="12"/>
                <a:pt x="1071" y="13"/>
              </a:cubicBezTo>
              <a:cubicBezTo>
                <a:pt x="1071" y="14"/>
                <a:pt x="1070" y="15"/>
                <a:pt x="1069" y="16"/>
              </a:cubicBezTo>
              <a:cubicBezTo>
                <a:pt x="1068" y="17"/>
                <a:pt x="1067" y="19"/>
                <a:pt x="1066" y="21"/>
              </a:cubicBezTo>
              <a:cubicBezTo>
                <a:pt x="1065" y="24"/>
                <a:pt x="1065" y="24"/>
                <a:pt x="1065" y="24"/>
              </a:cubicBezTo>
              <a:cubicBezTo>
                <a:pt x="1064" y="26"/>
                <a:pt x="1064" y="26"/>
                <a:pt x="1064" y="26"/>
              </a:cubicBezTo>
              <a:cubicBezTo>
                <a:pt x="1064" y="26"/>
                <a:pt x="1064" y="26"/>
                <a:pt x="1064" y="27"/>
              </a:cubicBezTo>
              <a:cubicBezTo>
                <a:pt x="1063" y="28"/>
                <a:pt x="1061" y="30"/>
                <a:pt x="1060" y="32"/>
              </a:cubicBezTo>
              <a:cubicBezTo>
                <a:pt x="1059" y="33"/>
                <a:pt x="1059" y="34"/>
                <a:pt x="1058" y="35"/>
              </a:cubicBezTo>
              <a:cubicBezTo>
                <a:pt x="1057" y="36"/>
                <a:pt x="1057" y="36"/>
                <a:pt x="1057" y="36"/>
              </a:cubicBezTo>
              <a:cubicBezTo>
                <a:pt x="1057" y="36"/>
                <a:pt x="1057" y="36"/>
                <a:pt x="1057" y="36"/>
              </a:cubicBezTo>
              <a:cubicBezTo>
                <a:pt x="1057" y="36"/>
                <a:pt x="1057" y="36"/>
                <a:pt x="1057" y="36"/>
              </a:cubicBezTo>
              <a:cubicBezTo>
                <a:pt x="1057" y="37"/>
                <a:pt x="1057" y="38"/>
                <a:pt x="1057" y="39"/>
              </a:cubicBezTo>
              <a:cubicBezTo>
                <a:pt x="1057" y="39"/>
                <a:pt x="1058" y="39"/>
                <a:pt x="1058" y="40"/>
              </a:cubicBezTo>
              <a:cubicBezTo>
                <a:pt x="1058" y="40"/>
                <a:pt x="1058" y="40"/>
                <a:pt x="1058" y="40"/>
              </a:cubicBezTo>
              <a:cubicBezTo>
                <a:pt x="1059" y="40"/>
                <a:pt x="1059" y="40"/>
                <a:pt x="1059" y="40"/>
              </a:cubicBezTo>
              <a:cubicBezTo>
                <a:pt x="1059" y="40"/>
                <a:pt x="1059" y="41"/>
                <a:pt x="1060" y="41"/>
              </a:cubicBezTo>
              <a:cubicBezTo>
                <a:pt x="1059" y="42"/>
                <a:pt x="1059" y="42"/>
                <a:pt x="1059" y="42"/>
              </a:cubicBezTo>
              <a:cubicBezTo>
                <a:pt x="1059" y="43"/>
                <a:pt x="1059" y="43"/>
                <a:pt x="1059" y="43"/>
              </a:cubicBezTo>
              <a:cubicBezTo>
                <a:pt x="1058" y="44"/>
                <a:pt x="1058" y="44"/>
                <a:pt x="1058" y="44"/>
              </a:cubicBezTo>
              <a:cubicBezTo>
                <a:pt x="1058" y="44"/>
                <a:pt x="1057" y="45"/>
                <a:pt x="1057" y="46"/>
              </a:cubicBezTo>
              <a:cubicBezTo>
                <a:pt x="1056" y="47"/>
                <a:pt x="1055" y="47"/>
                <a:pt x="1054" y="49"/>
              </a:cubicBezTo>
              <a:cubicBezTo>
                <a:pt x="1052" y="52"/>
                <a:pt x="1052" y="52"/>
                <a:pt x="1052" y="52"/>
              </a:cubicBezTo>
              <a:cubicBezTo>
                <a:pt x="1051" y="55"/>
                <a:pt x="1048" y="59"/>
                <a:pt x="1045" y="62"/>
              </a:cubicBezTo>
              <a:cubicBezTo>
                <a:pt x="1044" y="64"/>
                <a:pt x="1043" y="66"/>
                <a:pt x="1042" y="68"/>
              </a:cubicBezTo>
              <a:cubicBezTo>
                <a:pt x="1041" y="69"/>
                <a:pt x="1041" y="70"/>
                <a:pt x="1040" y="71"/>
              </a:cubicBezTo>
              <a:cubicBezTo>
                <a:pt x="1040" y="72"/>
                <a:pt x="1040" y="72"/>
                <a:pt x="1040" y="72"/>
              </a:cubicBezTo>
              <a:cubicBezTo>
                <a:pt x="1040" y="72"/>
                <a:pt x="1040" y="72"/>
                <a:pt x="1040" y="72"/>
              </a:cubicBezTo>
              <a:cubicBezTo>
                <a:pt x="1040" y="72"/>
                <a:pt x="1040" y="72"/>
                <a:pt x="1040" y="72"/>
              </a:cubicBezTo>
              <a:cubicBezTo>
                <a:pt x="1040" y="70"/>
                <a:pt x="1039" y="74"/>
                <a:pt x="1041" y="76"/>
              </a:cubicBezTo>
              <a:cubicBezTo>
                <a:pt x="1042" y="76"/>
                <a:pt x="1042" y="76"/>
                <a:pt x="1042" y="76"/>
              </a:cubicBezTo>
              <a:cubicBezTo>
                <a:pt x="1043" y="76"/>
                <a:pt x="1043" y="76"/>
                <a:pt x="1043" y="76"/>
              </a:cubicBezTo>
              <a:cubicBezTo>
                <a:pt x="1044" y="76"/>
                <a:pt x="1044" y="76"/>
                <a:pt x="1044" y="76"/>
              </a:cubicBezTo>
              <a:cubicBezTo>
                <a:pt x="1044" y="77"/>
                <a:pt x="1044" y="78"/>
                <a:pt x="1044" y="78"/>
              </a:cubicBezTo>
              <a:cubicBezTo>
                <a:pt x="1044" y="78"/>
                <a:pt x="1044" y="78"/>
                <a:pt x="1044" y="78"/>
              </a:cubicBezTo>
              <a:cubicBezTo>
                <a:pt x="1043" y="78"/>
                <a:pt x="1043" y="78"/>
                <a:pt x="1042" y="79"/>
              </a:cubicBezTo>
              <a:cubicBezTo>
                <a:pt x="1042" y="79"/>
                <a:pt x="1042" y="79"/>
                <a:pt x="1042" y="79"/>
              </a:cubicBezTo>
              <a:cubicBezTo>
                <a:pt x="1042" y="79"/>
                <a:pt x="1041" y="80"/>
                <a:pt x="1041" y="80"/>
              </a:cubicBezTo>
              <a:cubicBezTo>
                <a:pt x="1041" y="80"/>
                <a:pt x="1041" y="80"/>
                <a:pt x="1041" y="80"/>
              </a:cubicBezTo>
              <a:cubicBezTo>
                <a:pt x="1041" y="81"/>
                <a:pt x="1041" y="81"/>
                <a:pt x="1041" y="81"/>
              </a:cubicBezTo>
              <a:cubicBezTo>
                <a:pt x="1041" y="81"/>
                <a:pt x="1041" y="81"/>
                <a:pt x="1041" y="81"/>
              </a:cubicBezTo>
              <a:cubicBezTo>
                <a:pt x="1040" y="82"/>
                <a:pt x="1040" y="82"/>
                <a:pt x="1040" y="82"/>
              </a:cubicBezTo>
              <a:cubicBezTo>
                <a:pt x="1040" y="84"/>
                <a:pt x="1039" y="87"/>
                <a:pt x="1038" y="89"/>
              </a:cubicBezTo>
              <a:cubicBezTo>
                <a:pt x="1038" y="91"/>
                <a:pt x="1038" y="94"/>
                <a:pt x="1038" y="96"/>
              </a:cubicBezTo>
              <a:cubicBezTo>
                <a:pt x="1038" y="97"/>
                <a:pt x="1038" y="98"/>
                <a:pt x="1038" y="98"/>
              </a:cubicBezTo>
              <a:cubicBezTo>
                <a:pt x="1038" y="99"/>
                <a:pt x="1037" y="99"/>
                <a:pt x="1037" y="99"/>
              </a:cubicBezTo>
              <a:cubicBezTo>
                <a:pt x="1036" y="100"/>
                <a:pt x="1036" y="100"/>
                <a:pt x="1036" y="100"/>
              </a:cubicBezTo>
              <a:cubicBezTo>
                <a:pt x="1036" y="100"/>
                <a:pt x="1035" y="100"/>
                <a:pt x="1034" y="101"/>
              </a:cubicBezTo>
              <a:cubicBezTo>
                <a:pt x="1034" y="101"/>
                <a:pt x="1034" y="101"/>
                <a:pt x="1034" y="101"/>
              </a:cubicBezTo>
              <a:cubicBezTo>
                <a:pt x="1034" y="101"/>
                <a:pt x="1033" y="102"/>
                <a:pt x="1033" y="102"/>
              </a:cubicBezTo>
              <a:cubicBezTo>
                <a:pt x="1033" y="102"/>
                <a:pt x="1033" y="102"/>
                <a:pt x="1033" y="102"/>
              </a:cubicBezTo>
              <a:cubicBezTo>
                <a:pt x="1033" y="102"/>
                <a:pt x="1033" y="103"/>
                <a:pt x="1033" y="103"/>
              </a:cubicBezTo>
              <a:cubicBezTo>
                <a:pt x="1033" y="103"/>
                <a:pt x="1033" y="103"/>
                <a:pt x="1033" y="103"/>
              </a:cubicBezTo>
              <a:cubicBezTo>
                <a:pt x="1033" y="104"/>
                <a:pt x="1033" y="104"/>
                <a:pt x="1033" y="104"/>
              </a:cubicBezTo>
              <a:cubicBezTo>
                <a:pt x="1032" y="105"/>
                <a:pt x="1032" y="105"/>
                <a:pt x="1032" y="105"/>
              </a:cubicBezTo>
              <a:cubicBezTo>
                <a:pt x="1032" y="105"/>
                <a:pt x="1032" y="106"/>
                <a:pt x="1031" y="106"/>
              </a:cubicBezTo>
              <a:cubicBezTo>
                <a:pt x="1030" y="107"/>
                <a:pt x="1029" y="108"/>
                <a:pt x="1028" y="110"/>
              </a:cubicBezTo>
              <a:cubicBezTo>
                <a:pt x="1028" y="113"/>
                <a:pt x="1028" y="114"/>
                <a:pt x="1029" y="115"/>
              </a:cubicBezTo>
              <a:cubicBezTo>
                <a:pt x="1029" y="116"/>
                <a:pt x="1029" y="116"/>
                <a:pt x="1029" y="116"/>
              </a:cubicBezTo>
              <a:cubicBezTo>
                <a:pt x="1029" y="116"/>
                <a:pt x="1029" y="116"/>
                <a:pt x="1029" y="116"/>
              </a:cubicBezTo>
              <a:cubicBezTo>
                <a:pt x="1027" y="123"/>
                <a:pt x="1027" y="123"/>
                <a:pt x="1027" y="123"/>
              </a:cubicBezTo>
              <a:cubicBezTo>
                <a:pt x="1026" y="124"/>
                <a:pt x="1026" y="126"/>
                <a:pt x="1027" y="127"/>
              </a:cubicBezTo>
              <a:cubicBezTo>
                <a:pt x="1027" y="129"/>
                <a:pt x="1028" y="130"/>
                <a:pt x="1028" y="131"/>
              </a:cubicBezTo>
              <a:cubicBezTo>
                <a:pt x="1028" y="132"/>
                <a:pt x="1028" y="132"/>
                <a:pt x="1028" y="132"/>
              </a:cubicBezTo>
              <a:cubicBezTo>
                <a:pt x="1028" y="133"/>
                <a:pt x="1028" y="133"/>
                <a:pt x="1028" y="133"/>
              </a:cubicBezTo>
              <a:cubicBezTo>
                <a:pt x="1028" y="133"/>
                <a:pt x="1028" y="133"/>
                <a:pt x="1028" y="133"/>
              </a:cubicBezTo>
              <a:cubicBezTo>
                <a:pt x="1028" y="133"/>
                <a:pt x="1028" y="133"/>
                <a:pt x="1027" y="134"/>
              </a:cubicBezTo>
              <a:cubicBezTo>
                <a:pt x="1025" y="136"/>
                <a:pt x="1025" y="136"/>
                <a:pt x="1025" y="136"/>
              </a:cubicBezTo>
              <a:cubicBezTo>
                <a:pt x="1025" y="137"/>
                <a:pt x="1024" y="137"/>
                <a:pt x="1024" y="138"/>
              </a:cubicBezTo>
              <a:cubicBezTo>
                <a:pt x="1024" y="138"/>
                <a:pt x="1023" y="139"/>
                <a:pt x="1023" y="140"/>
              </a:cubicBezTo>
              <a:cubicBezTo>
                <a:pt x="1022" y="142"/>
                <a:pt x="1022" y="145"/>
                <a:pt x="1022" y="147"/>
              </a:cubicBezTo>
              <a:cubicBezTo>
                <a:pt x="1022" y="148"/>
                <a:pt x="1022" y="148"/>
                <a:pt x="1022" y="148"/>
              </a:cubicBezTo>
              <a:cubicBezTo>
                <a:pt x="1022" y="149"/>
                <a:pt x="1022" y="149"/>
                <a:pt x="1022" y="149"/>
              </a:cubicBezTo>
              <a:cubicBezTo>
                <a:pt x="1022" y="149"/>
                <a:pt x="1022" y="149"/>
                <a:pt x="1022" y="149"/>
              </a:cubicBezTo>
              <a:cubicBezTo>
                <a:pt x="1021" y="150"/>
                <a:pt x="1023" y="152"/>
                <a:pt x="1023" y="152"/>
              </a:cubicBezTo>
              <a:cubicBezTo>
                <a:pt x="1023" y="152"/>
                <a:pt x="1024" y="152"/>
                <a:pt x="1024" y="152"/>
              </a:cubicBezTo>
              <a:cubicBezTo>
                <a:pt x="1024" y="153"/>
                <a:pt x="1025" y="153"/>
                <a:pt x="1025" y="153"/>
              </a:cubicBezTo>
              <a:cubicBezTo>
                <a:pt x="1026" y="153"/>
                <a:pt x="1027" y="153"/>
                <a:pt x="1028" y="153"/>
              </a:cubicBezTo>
              <a:cubicBezTo>
                <a:pt x="1033" y="153"/>
                <a:pt x="1037" y="154"/>
                <a:pt x="1041" y="154"/>
              </a:cubicBezTo>
              <a:cubicBezTo>
                <a:pt x="1064" y="155"/>
                <a:pt x="1064" y="155"/>
                <a:pt x="1064" y="155"/>
              </a:cubicBezTo>
              <a:cubicBezTo>
                <a:pt x="1064" y="162"/>
                <a:pt x="1064" y="162"/>
                <a:pt x="1064" y="162"/>
              </a:cubicBezTo>
              <a:cubicBezTo>
                <a:pt x="800" y="150"/>
                <a:pt x="800" y="150"/>
                <a:pt x="800" y="150"/>
              </a:cubicBezTo>
              <a:cubicBezTo>
                <a:pt x="711" y="146"/>
                <a:pt x="623" y="131"/>
                <a:pt x="534" y="125"/>
              </a:cubicBezTo>
              <a:cubicBezTo>
                <a:pt x="511" y="123"/>
                <a:pt x="489" y="123"/>
                <a:pt x="467" y="122"/>
              </a:cubicBezTo>
              <a:cubicBezTo>
                <a:pt x="445" y="121"/>
                <a:pt x="422" y="121"/>
                <a:pt x="400" y="120"/>
              </a:cubicBezTo>
              <a:cubicBezTo>
                <a:pt x="355" y="119"/>
                <a:pt x="311" y="119"/>
                <a:pt x="266" y="119"/>
              </a:cubicBezTo>
              <a:cubicBezTo>
                <a:pt x="222" y="120"/>
                <a:pt x="177" y="121"/>
                <a:pt x="133" y="126"/>
              </a:cubicBezTo>
              <a:cubicBezTo>
                <a:pt x="88" y="130"/>
                <a:pt x="44" y="136"/>
                <a:pt x="0" y="142"/>
              </a:cubicBezTo>
              <a:cubicBezTo>
                <a:pt x="44" y="136"/>
                <a:pt x="88" y="131"/>
                <a:pt x="133" y="127"/>
              </a:cubicBezTo>
              <a:cubicBezTo>
                <a:pt x="177" y="124"/>
                <a:pt x="222" y="122"/>
                <a:pt x="266" y="123"/>
              </a:cubicBezTo>
              <a:cubicBezTo>
                <a:pt x="311" y="123"/>
                <a:pt x="355" y="124"/>
                <a:pt x="400" y="125"/>
              </a:cubicBezTo>
              <a:cubicBezTo>
                <a:pt x="467" y="128"/>
                <a:pt x="467" y="128"/>
                <a:pt x="467" y="128"/>
              </a:cubicBezTo>
              <a:cubicBezTo>
                <a:pt x="489" y="129"/>
                <a:pt x="511" y="129"/>
                <a:pt x="533" y="131"/>
              </a:cubicBezTo>
              <a:cubicBezTo>
                <a:pt x="622" y="137"/>
                <a:pt x="710" y="152"/>
                <a:pt x="799" y="156"/>
              </a:cubicBezTo>
              <a:cubicBezTo>
                <a:pt x="1067" y="168"/>
                <a:pt x="1067" y="168"/>
                <a:pt x="1067" y="168"/>
              </a:cubicBezTo>
              <a:cubicBezTo>
                <a:pt x="1070" y="168"/>
                <a:pt x="1070" y="168"/>
                <a:pt x="1070" y="168"/>
              </a:cubicBezTo>
              <a:cubicBezTo>
                <a:pt x="1070" y="165"/>
                <a:pt x="1070" y="165"/>
                <a:pt x="1070" y="165"/>
              </a:cubicBezTo>
              <a:cubicBezTo>
                <a:pt x="1070" y="153"/>
                <a:pt x="1070" y="153"/>
                <a:pt x="1070" y="153"/>
              </a:cubicBezTo>
              <a:cubicBezTo>
                <a:pt x="1070" y="150"/>
                <a:pt x="1070" y="150"/>
                <a:pt x="1070" y="150"/>
              </a:cubicBezTo>
              <a:cubicBezTo>
                <a:pt x="1067" y="150"/>
                <a:pt x="1067" y="150"/>
                <a:pt x="1067" y="150"/>
              </a:cubicBezTo>
              <a:cubicBezTo>
                <a:pt x="1042" y="148"/>
                <a:pt x="1042" y="148"/>
                <a:pt x="1042" y="148"/>
              </a:cubicBezTo>
              <a:cubicBezTo>
                <a:pt x="1038" y="148"/>
                <a:pt x="1033" y="148"/>
                <a:pt x="1029" y="147"/>
              </a:cubicBezTo>
              <a:cubicBezTo>
                <a:pt x="1029" y="147"/>
                <a:pt x="1028" y="147"/>
                <a:pt x="1028" y="147"/>
              </a:cubicBezTo>
              <a:cubicBezTo>
                <a:pt x="1028" y="145"/>
                <a:pt x="1028" y="143"/>
                <a:pt x="1029" y="141"/>
              </a:cubicBezTo>
              <a:cubicBezTo>
                <a:pt x="1029" y="141"/>
                <a:pt x="1029" y="141"/>
                <a:pt x="1029" y="141"/>
              </a:cubicBezTo>
              <a:cubicBezTo>
                <a:pt x="1029" y="141"/>
                <a:pt x="1029" y="140"/>
                <a:pt x="1030" y="140"/>
              </a:cubicBezTo>
              <a:cubicBezTo>
                <a:pt x="1032" y="138"/>
                <a:pt x="1032" y="138"/>
                <a:pt x="1032" y="138"/>
              </a:cubicBezTo>
              <a:cubicBezTo>
                <a:pt x="1032" y="137"/>
                <a:pt x="1033" y="137"/>
                <a:pt x="1033" y="136"/>
              </a:cubicBezTo>
              <a:cubicBezTo>
                <a:pt x="1033" y="136"/>
                <a:pt x="1033" y="135"/>
                <a:pt x="1034" y="135"/>
              </a:cubicBezTo>
              <a:cubicBezTo>
                <a:pt x="1034" y="134"/>
                <a:pt x="1034" y="134"/>
                <a:pt x="1034" y="134"/>
              </a:cubicBezTo>
              <a:cubicBezTo>
                <a:pt x="1034" y="133"/>
                <a:pt x="1034" y="133"/>
                <a:pt x="1034" y="133"/>
              </a:cubicBezTo>
              <a:cubicBezTo>
                <a:pt x="1034" y="132"/>
                <a:pt x="1034" y="130"/>
                <a:pt x="1033" y="129"/>
              </a:cubicBezTo>
              <a:cubicBezTo>
                <a:pt x="1033" y="126"/>
                <a:pt x="1032" y="126"/>
                <a:pt x="1033" y="124"/>
              </a:cubicBezTo>
              <a:cubicBezTo>
                <a:pt x="1034" y="118"/>
                <a:pt x="1034" y="118"/>
                <a:pt x="1034" y="118"/>
              </a:cubicBezTo>
              <a:cubicBezTo>
                <a:pt x="1034" y="118"/>
                <a:pt x="1035" y="117"/>
                <a:pt x="1035" y="116"/>
              </a:cubicBezTo>
              <a:cubicBezTo>
                <a:pt x="1035" y="115"/>
                <a:pt x="1034" y="114"/>
                <a:pt x="1034" y="113"/>
              </a:cubicBezTo>
              <a:cubicBezTo>
                <a:pt x="1034" y="113"/>
                <a:pt x="1034" y="112"/>
                <a:pt x="1034" y="112"/>
              </a:cubicBezTo>
              <a:cubicBezTo>
                <a:pt x="1034" y="112"/>
                <a:pt x="1034" y="111"/>
                <a:pt x="1035" y="111"/>
              </a:cubicBezTo>
              <a:cubicBezTo>
                <a:pt x="1036" y="110"/>
                <a:pt x="1037" y="109"/>
                <a:pt x="1038" y="107"/>
              </a:cubicBezTo>
              <a:cubicBezTo>
                <a:pt x="1038" y="107"/>
                <a:pt x="1038" y="107"/>
                <a:pt x="1038" y="106"/>
              </a:cubicBezTo>
              <a:cubicBezTo>
                <a:pt x="1038" y="106"/>
                <a:pt x="1038" y="106"/>
                <a:pt x="1038" y="106"/>
              </a:cubicBezTo>
              <a:cubicBezTo>
                <a:pt x="1038" y="105"/>
                <a:pt x="1038" y="105"/>
                <a:pt x="1038" y="105"/>
              </a:cubicBezTo>
              <a:cubicBezTo>
                <a:pt x="1039" y="105"/>
                <a:pt x="1039" y="105"/>
                <a:pt x="1039" y="105"/>
              </a:cubicBezTo>
              <a:cubicBezTo>
                <a:pt x="1039" y="105"/>
                <a:pt x="1040" y="105"/>
                <a:pt x="1041" y="104"/>
              </a:cubicBezTo>
              <a:cubicBezTo>
                <a:pt x="1041" y="104"/>
                <a:pt x="1041" y="104"/>
                <a:pt x="1042" y="104"/>
              </a:cubicBezTo>
              <a:cubicBezTo>
                <a:pt x="1042" y="103"/>
                <a:pt x="1042" y="103"/>
                <a:pt x="1042" y="103"/>
              </a:cubicBezTo>
              <a:cubicBezTo>
                <a:pt x="1042" y="103"/>
                <a:pt x="1043" y="102"/>
                <a:pt x="1043" y="102"/>
              </a:cubicBezTo>
              <a:cubicBezTo>
                <a:pt x="1043" y="102"/>
                <a:pt x="1043" y="102"/>
                <a:pt x="1043" y="102"/>
              </a:cubicBezTo>
              <a:cubicBezTo>
                <a:pt x="1043" y="101"/>
                <a:pt x="1043" y="100"/>
                <a:pt x="1043" y="100"/>
              </a:cubicBezTo>
              <a:cubicBezTo>
                <a:pt x="1044" y="98"/>
                <a:pt x="1044" y="97"/>
                <a:pt x="1044" y="96"/>
              </a:cubicBezTo>
              <a:cubicBezTo>
                <a:pt x="1044" y="94"/>
                <a:pt x="1044" y="92"/>
                <a:pt x="1044" y="90"/>
              </a:cubicBezTo>
              <a:cubicBezTo>
                <a:pt x="1045" y="88"/>
                <a:pt x="1045" y="87"/>
                <a:pt x="1046" y="84"/>
              </a:cubicBezTo>
              <a:cubicBezTo>
                <a:pt x="1046" y="83"/>
                <a:pt x="1046" y="83"/>
                <a:pt x="1046" y="83"/>
              </a:cubicBezTo>
              <a:cubicBezTo>
                <a:pt x="1047" y="83"/>
                <a:pt x="1047" y="83"/>
                <a:pt x="1048" y="83"/>
              </a:cubicBezTo>
              <a:cubicBezTo>
                <a:pt x="1048" y="82"/>
                <a:pt x="1049" y="82"/>
                <a:pt x="1049" y="82"/>
              </a:cubicBezTo>
              <a:cubicBezTo>
                <a:pt x="1049" y="81"/>
                <a:pt x="1049" y="81"/>
                <a:pt x="1050" y="81"/>
              </a:cubicBezTo>
              <a:cubicBezTo>
                <a:pt x="1050" y="80"/>
                <a:pt x="1050" y="80"/>
                <a:pt x="1050" y="80"/>
              </a:cubicBezTo>
              <a:cubicBezTo>
                <a:pt x="1050" y="80"/>
                <a:pt x="1050" y="80"/>
                <a:pt x="1050" y="80"/>
              </a:cubicBezTo>
              <a:cubicBezTo>
                <a:pt x="1050" y="79"/>
                <a:pt x="1050" y="79"/>
                <a:pt x="1050" y="79"/>
              </a:cubicBezTo>
              <a:cubicBezTo>
                <a:pt x="1050" y="77"/>
                <a:pt x="1049" y="76"/>
                <a:pt x="1049" y="75"/>
              </a:cubicBezTo>
              <a:cubicBezTo>
                <a:pt x="1049" y="75"/>
                <a:pt x="1049" y="75"/>
                <a:pt x="1049" y="75"/>
              </a:cubicBezTo>
              <a:cubicBezTo>
                <a:pt x="1049" y="75"/>
                <a:pt x="1049" y="75"/>
                <a:pt x="1049" y="75"/>
              </a:cubicBezTo>
              <a:cubicBezTo>
                <a:pt x="1049" y="75"/>
                <a:pt x="1049" y="75"/>
                <a:pt x="1049" y="75"/>
              </a:cubicBezTo>
              <a:cubicBezTo>
                <a:pt x="1049" y="75"/>
                <a:pt x="1049" y="75"/>
                <a:pt x="1049" y="75"/>
              </a:cubicBezTo>
              <a:cubicBezTo>
                <a:pt x="1050" y="71"/>
                <a:pt x="1050" y="74"/>
                <a:pt x="1049" y="72"/>
              </a:cubicBezTo>
              <a:cubicBezTo>
                <a:pt x="1049" y="72"/>
                <a:pt x="1048" y="71"/>
                <a:pt x="1048" y="71"/>
              </a:cubicBezTo>
              <a:cubicBezTo>
                <a:pt x="1047" y="71"/>
                <a:pt x="1047" y="71"/>
                <a:pt x="1047" y="71"/>
              </a:cubicBezTo>
              <a:cubicBezTo>
                <a:pt x="1047" y="71"/>
                <a:pt x="1047" y="71"/>
                <a:pt x="1047" y="71"/>
              </a:cubicBezTo>
              <a:cubicBezTo>
                <a:pt x="1048" y="69"/>
                <a:pt x="1049" y="68"/>
                <a:pt x="1050" y="66"/>
              </a:cubicBezTo>
              <a:cubicBezTo>
                <a:pt x="1053" y="62"/>
                <a:pt x="1056" y="59"/>
                <a:pt x="1058" y="55"/>
              </a:cubicBezTo>
              <a:cubicBezTo>
                <a:pt x="1059" y="52"/>
                <a:pt x="1059" y="52"/>
                <a:pt x="1059" y="52"/>
              </a:cubicBezTo>
              <a:cubicBezTo>
                <a:pt x="1059" y="52"/>
                <a:pt x="1060" y="51"/>
                <a:pt x="1060" y="50"/>
              </a:cubicBezTo>
              <a:cubicBezTo>
                <a:pt x="1061" y="50"/>
                <a:pt x="1062" y="49"/>
                <a:pt x="1063" y="47"/>
              </a:cubicBezTo>
              <a:cubicBezTo>
                <a:pt x="1064" y="46"/>
                <a:pt x="1064" y="46"/>
                <a:pt x="1064" y="46"/>
              </a:cubicBezTo>
              <a:cubicBezTo>
                <a:pt x="1065" y="44"/>
                <a:pt x="1065" y="44"/>
                <a:pt x="1065" y="44"/>
              </a:cubicBezTo>
              <a:cubicBezTo>
                <a:pt x="1066" y="41"/>
                <a:pt x="1066" y="41"/>
                <a:pt x="1066" y="41"/>
              </a:cubicBezTo>
              <a:cubicBezTo>
                <a:pt x="1066" y="40"/>
                <a:pt x="1066" y="40"/>
                <a:pt x="1066" y="40"/>
              </a:cubicBezTo>
              <a:cubicBezTo>
                <a:pt x="1066" y="40"/>
                <a:pt x="1066" y="40"/>
                <a:pt x="1066" y="40"/>
              </a:cubicBezTo>
              <a:cubicBezTo>
                <a:pt x="1067" y="40"/>
                <a:pt x="1066" y="41"/>
                <a:pt x="1067" y="39"/>
              </a:cubicBezTo>
              <a:cubicBezTo>
                <a:pt x="1067" y="39"/>
                <a:pt x="1067" y="39"/>
                <a:pt x="1067" y="39"/>
              </a:cubicBezTo>
              <a:cubicBezTo>
                <a:pt x="1067" y="39"/>
                <a:pt x="1067" y="38"/>
                <a:pt x="1066" y="37"/>
              </a:cubicBezTo>
              <a:cubicBezTo>
                <a:pt x="1066" y="37"/>
                <a:pt x="1065" y="36"/>
                <a:pt x="1065" y="36"/>
              </a:cubicBezTo>
              <a:cubicBezTo>
                <a:pt x="1065" y="36"/>
                <a:pt x="1065" y="36"/>
                <a:pt x="1065" y="36"/>
              </a:cubicBezTo>
              <a:cubicBezTo>
                <a:pt x="1065" y="36"/>
                <a:pt x="1065" y="36"/>
                <a:pt x="1065" y="36"/>
              </a:cubicBezTo>
              <a:cubicBezTo>
                <a:pt x="1064" y="36"/>
                <a:pt x="1064" y="36"/>
                <a:pt x="1064" y="36"/>
              </a:cubicBezTo>
              <a:cubicBezTo>
                <a:pt x="1065" y="36"/>
                <a:pt x="1065" y="36"/>
                <a:pt x="1065" y="35"/>
              </a:cubicBezTo>
              <a:cubicBezTo>
                <a:pt x="1066" y="34"/>
                <a:pt x="1067" y="32"/>
                <a:pt x="1069" y="30"/>
              </a:cubicBezTo>
              <a:cubicBezTo>
                <a:pt x="1069" y="30"/>
                <a:pt x="1069" y="29"/>
                <a:pt x="1070" y="28"/>
              </a:cubicBezTo>
              <a:cubicBezTo>
                <a:pt x="1070" y="27"/>
                <a:pt x="1070" y="27"/>
                <a:pt x="1070" y="27"/>
              </a:cubicBezTo>
              <a:cubicBezTo>
                <a:pt x="1072" y="24"/>
                <a:pt x="1072" y="24"/>
                <a:pt x="1072" y="24"/>
              </a:cubicBezTo>
              <a:cubicBezTo>
                <a:pt x="1073" y="22"/>
                <a:pt x="1074" y="20"/>
                <a:pt x="1075" y="19"/>
              </a:cubicBezTo>
              <a:cubicBezTo>
                <a:pt x="1075" y="20"/>
                <a:pt x="1076" y="21"/>
                <a:pt x="1076" y="22"/>
              </a:cubicBezTo>
              <a:cubicBezTo>
                <a:pt x="1077" y="23"/>
                <a:pt x="1077" y="23"/>
                <a:pt x="1078" y="25"/>
              </a:cubicBezTo>
              <a:cubicBezTo>
                <a:pt x="1079" y="26"/>
                <a:pt x="1079" y="26"/>
                <a:pt x="1080" y="26"/>
              </a:cubicBezTo>
              <a:cubicBezTo>
                <a:pt x="1079" y="27"/>
                <a:pt x="1079" y="27"/>
                <a:pt x="1079" y="27"/>
              </a:cubicBezTo>
              <a:cubicBezTo>
                <a:pt x="1079" y="29"/>
                <a:pt x="1079" y="31"/>
                <a:pt x="1079" y="32"/>
              </a:cubicBezTo>
              <a:cubicBezTo>
                <a:pt x="1079" y="33"/>
                <a:pt x="1080" y="33"/>
                <a:pt x="1080" y="34"/>
              </a:cubicBezTo>
              <a:cubicBezTo>
                <a:pt x="1080" y="34"/>
                <a:pt x="1080" y="34"/>
                <a:pt x="1080" y="34"/>
              </a:cubicBezTo>
              <a:cubicBezTo>
                <a:pt x="1080" y="35"/>
                <a:pt x="1080" y="35"/>
                <a:pt x="1080" y="35"/>
              </a:cubicBezTo>
              <a:cubicBezTo>
                <a:pt x="1080" y="35"/>
                <a:pt x="1081" y="35"/>
                <a:pt x="1081" y="35"/>
              </a:cubicBezTo>
              <a:cubicBezTo>
                <a:pt x="1081" y="36"/>
                <a:pt x="1081" y="36"/>
                <a:pt x="1081" y="36"/>
              </a:cubicBezTo>
              <a:cubicBezTo>
                <a:pt x="1082" y="37"/>
                <a:pt x="1083" y="38"/>
                <a:pt x="1084" y="38"/>
              </a:cubicBezTo>
              <a:cubicBezTo>
                <a:pt x="1084" y="39"/>
                <a:pt x="1084" y="40"/>
                <a:pt x="1083" y="40"/>
              </a:cubicBezTo>
              <a:cubicBezTo>
                <a:pt x="1083" y="41"/>
                <a:pt x="1083" y="42"/>
                <a:pt x="1083" y="42"/>
              </a:cubicBezTo>
              <a:cubicBezTo>
                <a:pt x="1084" y="44"/>
                <a:pt x="1084" y="45"/>
                <a:pt x="1084" y="46"/>
              </a:cubicBezTo>
              <a:cubicBezTo>
                <a:pt x="1085" y="48"/>
                <a:pt x="1085" y="50"/>
                <a:pt x="1087" y="53"/>
              </a:cubicBezTo>
              <a:cubicBezTo>
                <a:pt x="1088" y="55"/>
                <a:pt x="1090" y="57"/>
                <a:pt x="1092" y="58"/>
              </a:cubicBezTo>
              <a:cubicBezTo>
                <a:pt x="1093" y="59"/>
                <a:pt x="1095" y="60"/>
                <a:pt x="1095" y="62"/>
              </a:cubicBezTo>
              <a:cubicBezTo>
                <a:pt x="1096" y="64"/>
                <a:pt x="1098" y="66"/>
                <a:pt x="1099" y="68"/>
              </a:cubicBezTo>
              <a:cubicBezTo>
                <a:pt x="1100" y="69"/>
                <a:pt x="1102" y="71"/>
                <a:pt x="1103" y="73"/>
              </a:cubicBezTo>
              <a:cubicBezTo>
                <a:pt x="1103" y="73"/>
                <a:pt x="1104" y="74"/>
                <a:pt x="1104" y="75"/>
              </a:cubicBezTo>
              <a:cubicBezTo>
                <a:pt x="1104" y="76"/>
                <a:pt x="1104" y="76"/>
                <a:pt x="1104"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4" y="77"/>
                <a:pt x="1103" y="79"/>
                <a:pt x="1102" y="82"/>
              </a:cubicBezTo>
              <a:cubicBezTo>
                <a:pt x="1102" y="83"/>
                <a:pt x="1102" y="84"/>
                <a:pt x="1102" y="85"/>
              </a:cubicBezTo>
              <a:cubicBezTo>
                <a:pt x="1102" y="86"/>
                <a:pt x="1103" y="87"/>
                <a:pt x="1103" y="87"/>
              </a:cubicBezTo>
              <a:cubicBezTo>
                <a:pt x="1103" y="88"/>
                <a:pt x="1104" y="89"/>
                <a:pt x="1104" y="90"/>
              </a:cubicBezTo>
              <a:cubicBezTo>
                <a:pt x="1107" y="94"/>
                <a:pt x="1109" y="98"/>
                <a:pt x="1112" y="101"/>
              </a:cubicBezTo>
              <a:cubicBezTo>
                <a:pt x="1113" y="103"/>
                <a:pt x="1114" y="105"/>
                <a:pt x="1115" y="106"/>
              </a:cubicBezTo>
              <a:cubicBezTo>
                <a:pt x="1115" y="107"/>
                <a:pt x="1116" y="108"/>
                <a:pt x="1116" y="109"/>
              </a:cubicBezTo>
              <a:cubicBezTo>
                <a:pt x="1117" y="109"/>
                <a:pt x="1117" y="110"/>
                <a:pt x="1117" y="110"/>
              </a:cubicBezTo>
              <a:cubicBezTo>
                <a:pt x="1117" y="110"/>
                <a:pt x="1117" y="110"/>
                <a:pt x="1117" y="110"/>
              </a:cubicBezTo>
              <a:cubicBezTo>
                <a:pt x="1117" y="111"/>
                <a:pt x="1116" y="111"/>
                <a:pt x="1116" y="112"/>
              </a:cubicBezTo>
              <a:cubicBezTo>
                <a:pt x="1116" y="112"/>
                <a:pt x="1115" y="113"/>
                <a:pt x="1115" y="114"/>
              </a:cubicBezTo>
              <a:cubicBezTo>
                <a:pt x="1115" y="114"/>
                <a:pt x="1114" y="115"/>
                <a:pt x="1114" y="117"/>
              </a:cubicBezTo>
              <a:cubicBezTo>
                <a:pt x="1114" y="117"/>
                <a:pt x="1114" y="117"/>
                <a:pt x="1115" y="118"/>
              </a:cubicBezTo>
              <a:cubicBezTo>
                <a:pt x="1115" y="118"/>
                <a:pt x="1115" y="118"/>
                <a:pt x="1115" y="118"/>
              </a:cubicBezTo>
              <a:cubicBezTo>
                <a:pt x="1115" y="118"/>
                <a:pt x="1115" y="118"/>
                <a:pt x="1115" y="119"/>
              </a:cubicBezTo>
              <a:cubicBezTo>
                <a:pt x="1115" y="119"/>
                <a:pt x="1115" y="119"/>
                <a:pt x="1116" y="120"/>
              </a:cubicBezTo>
              <a:cubicBezTo>
                <a:pt x="1116" y="120"/>
                <a:pt x="1117" y="121"/>
                <a:pt x="1117" y="121"/>
              </a:cubicBezTo>
              <a:cubicBezTo>
                <a:pt x="1118" y="122"/>
                <a:pt x="1119" y="123"/>
                <a:pt x="1119" y="123"/>
              </a:cubicBezTo>
              <a:cubicBezTo>
                <a:pt x="1119" y="122"/>
                <a:pt x="1119" y="124"/>
                <a:pt x="1119" y="124"/>
              </a:cubicBezTo>
              <a:cubicBezTo>
                <a:pt x="1120" y="125"/>
                <a:pt x="1120" y="125"/>
                <a:pt x="1120" y="126"/>
              </a:cubicBezTo>
              <a:cubicBezTo>
                <a:pt x="1122" y="128"/>
                <a:pt x="1122" y="128"/>
                <a:pt x="1122" y="128"/>
              </a:cubicBezTo>
              <a:cubicBezTo>
                <a:pt x="1122" y="129"/>
                <a:pt x="1123" y="129"/>
                <a:pt x="1123" y="130"/>
              </a:cubicBezTo>
              <a:cubicBezTo>
                <a:pt x="1123" y="130"/>
                <a:pt x="1123" y="130"/>
                <a:pt x="1123" y="130"/>
              </a:cubicBezTo>
              <a:cubicBezTo>
                <a:pt x="1123" y="130"/>
                <a:pt x="1122" y="131"/>
                <a:pt x="1122" y="131"/>
              </a:cubicBezTo>
              <a:cubicBezTo>
                <a:pt x="1121" y="132"/>
                <a:pt x="1121" y="133"/>
                <a:pt x="1120" y="135"/>
              </a:cubicBezTo>
              <a:cubicBezTo>
                <a:pt x="1120" y="136"/>
                <a:pt x="1120" y="136"/>
                <a:pt x="1120" y="137"/>
              </a:cubicBezTo>
              <a:cubicBezTo>
                <a:pt x="1120" y="138"/>
                <a:pt x="1120" y="138"/>
                <a:pt x="1120" y="138"/>
              </a:cubicBezTo>
              <a:cubicBezTo>
                <a:pt x="1120" y="138"/>
                <a:pt x="1121" y="139"/>
                <a:pt x="1121" y="140"/>
              </a:cubicBezTo>
              <a:cubicBezTo>
                <a:pt x="1122" y="142"/>
                <a:pt x="1123" y="144"/>
                <a:pt x="1123" y="146"/>
              </a:cubicBezTo>
              <a:cubicBezTo>
                <a:pt x="1124" y="146"/>
                <a:pt x="1124" y="147"/>
                <a:pt x="1124" y="147"/>
              </a:cubicBezTo>
              <a:cubicBezTo>
                <a:pt x="1123" y="148"/>
                <a:pt x="1122" y="148"/>
                <a:pt x="1120" y="148"/>
              </a:cubicBezTo>
              <a:cubicBezTo>
                <a:pt x="1108" y="148"/>
                <a:pt x="1108" y="148"/>
                <a:pt x="1108" y="148"/>
              </a:cubicBezTo>
              <a:cubicBezTo>
                <a:pt x="1082" y="149"/>
                <a:pt x="1082" y="149"/>
                <a:pt x="1082" y="149"/>
              </a:cubicBezTo>
              <a:cubicBezTo>
                <a:pt x="1079" y="149"/>
                <a:pt x="1079" y="149"/>
                <a:pt x="1079" y="149"/>
              </a:cubicBezTo>
              <a:cubicBezTo>
                <a:pt x="1079" y="152"/>
                <a:pt x="1079" y="152"/>
                <a:pt x="1079" y="152"/>
              </a:cubicBezTo>
              <a:cubicBezTo>
                <a:pt x="1080" y="165"/>
                <a:pt x="1080" y="165"/>
                <a:pt x="1080" y="165"/>
              </a:cubicBezTo>
              <a:cubicBezTo>
                <a:pt x="1080" y="168"/>
                <a:pt x="1080" y="168"/>
                <a:pt x="1080" y="168"/>
              </a:cubicBezTo>
              <a:cubicBezTo>
                <a:pt x="1083" y="168"/>
                <a:pt x="1083" y="168"/>
                <a:pt x="1083" y="168"/>
              </a:cubicBezTo>
              <a:cubicBezTo>
                <a:pt x="1129" y="169"/>
                <a:pt x="1129" y="169"/>
                <a:pt x="1129" y="169"/>
              </a:cubicBezTo>
              <a:cubicBezTo>
                <a:pt x="1153" y="170"/>
                <a:pt x="1153" y="170"/>
                <a:pt x="1153" y="170"/>
              </a:cubicBezTo>
              <a:cubicBezTo>
                <a:pt x="1165" y="170"/>
                <a:pt x="1165" y="170"/>
                <a:pt x="1165" y="170"/>
              </a:cubicBezTo>
              <a:cubicBezTo>
                <a:pt x="1168" y="170"/>
                <a:pt x="1172" y="170"/>
                <a:pt x="1176" y="170"/>
              </a:cubicBezTo>
              <a:cubicBezTo>
                <a:pt x="1180" y="170"/>
                <a:pt x="1184" y="171"/>
                <a:pt x="1188" y="171"/>
              </a:cubicBezTo>
              <a:cubicBezTo>
                <a:pt x="1190" y="171"/>
                <a:pt x="1192" y="171"/>
                <a:pt x="1194" y="170"/>
              </a:cubicBezTo>
              <a:cubicBezTo>
                <a:pt x="1195" y="170"/>
                <a:pt x="1195" y="170"/>
                <a:pt x="1195" y="170"/>
              </a:cubicBezTo>
              <a:cubicBezTo>
                <a:pt x="1195" y="170"/>
                <a:pt x="1196" y="170"/>
                <a:pt x="1196" y="170"/>
              </a:cubicBezTo>
              <a:cubicBezTo>
                <a:pt x="1196" y="170"/>
                <a:pt x="1196" y="170"/>
                <a:pt x="1197" y="169"/>
              </a:cubicBezTo>
              <a:cubicBezTo>
                <a:pt x="1197" y="169"/>
                <a:pt x="1197" y="169"/>
                <a:pt x="1197" y="169"/>
              </a:cubicBezTo>
              <a:cubicBezTo>
                <a:pt x="1197" y="169"/>
                <a:pt x="1198" y="168"/>
                <a:pt x="1198" y="168"/>
              </a:cubicBezTo>
              <a:cubicBezTo>
                <a:pt x="1198" y="167"/>
                <a:pt x="1198" y="167"/>
                <a:pt x="1198" y="166"/>
              </a:cubicBezTo>
              <a:cubicBezTo>
                <a:pt x="1199" y="165"/>
                <a:pt x="1199" y="164"/>
                <a:pt x="1199" y="163"/>
              </a:cubicBezTo>
              <a:cubicBezTo>
                <a:pt x="1200" y="155"/>
                <a:pt x="1200" y="147"/>
                <a:pt x="1200" y="139"/>
              </a:cubicBezTo>
              <a:cubicBezTo>
                <a:pt x="1200" y="131"/>
                <a:pt x="1200" y="123"/>
                <a:pt x="1198" y="115"/>
              </a:cubicBezTo>
              <a:cubicBezTo>
                <a:pt x="1198" y="114"/>
                <a:pt x="1198" y="113"/>
                <a:pt x="1197" y="112"/>
              </a:cubicBezTo>
              <a:cubicBezTo>
                <a:pt x="1197" y="111"/>
                <a:pt x="1196" y="110"/>
                <a:pt x="1195" y="109"/>
              </a:cubicBezTo>
              <a:cubicBezTo>
                <a:pt x="1195" y="109"/>
                <a:pt x="1193" y="109"/>
                <a:pt x="1193" y="109"/>
              </a:cubicBezTo>
              <a:cubicBezTo>
                <a:pt x="1190" y="108"/>
                <a:pt x="1188" y="108"/>
                <a:pt x="1186" y="108"/>
              </a:cubicBezTo>
              <a:cubicBezTo>
                <a:pt x="1182" y="109"/>
                <a:pt x="1178" y="110"/>
                <a:pt x="1176" y="110"/>
              </a:cubicBezTo>
              <a:cubicBezTo>
                <a:pt x="1176" y="109"/>
                <a:pt x="1177" y="108"/>
                <a:pt x="1178" y="107"/>
              </a:cubicBezTo>
              <a:cubicBezTo>
                <a:pt x="1180" y="105"/>
                <a:pt x="1183" y="102"/>
                <a:pt x="1186" y="99"/>
              </a:cubicBezTo>
              <a:cubicBezTo>
                <a:pt x="1192" y="94"/>
                <a:pt x="1198" y="89"/>
                <a:pt x="1204" y="84"/>
              </a:cubicBezTo>
              <a:cubicBezTo>
                <a:pt x="1210" y="79"/>
                <a:pt x="1216" y="74"/>
                <a:pt x="1222" y="69"/>
              </a:cubicBezTo>
              <a:cubicBezTo>
                <a:pt x="1239" y="53"/>
                <a:pt x="1239" y="53"/>
                <a:pt x="1239" y="53"/>
              </a:cubicBezTo>
              <a:cubicBezTo>
                <a:pt x="1257" y="38"/>
                <a:pt x="1257" y="38"/>
                <a:pt x="1257" y="38"/>
              </a:cubicBezTo>
              <a:cubicBezTo>
                <a:pt x="1265" y="30"/>
                <a:pt x="1265" y="30"/>
                <a:pt x="1265" y="30"/>
              </a:cubicBezTo>
              <a:cubicBezTo>
                <a:pt x="1268" y="27"/>
                <a:pt x="1271" y="24"/>
                <a:pt x="1274" y="21"/>
              </a:cubicBezTo>
              <a:cubicBezTo>
                <a:pt x="1279" y="16"/>
                <a:pt x="1285" y="11"/>
                <a:pt x="1291" y="8"/>
              </a:cubicBezTo>
              <a:cubicBezTo>
                <a:pt x="1294" y="7"/>
                <a:pt x="1297" y="6"/>
                <a:pt x="1300" y="8"/>
              </a:cubicBezTo>
              <a:cubicBezTo>
                <a:pt x="1303" y="9"/>
                <a:pt x="1307" y="11"/>
                <a:pt x="1310" y="13"/>
              </a:cubicBezTo>
              <a:cubicBezTo>
                <a:pt x="1321" y="22"/>
                <a:pt x="1332" y="35"/>
                <a:pt x="1345" y="44"/>
              </a:cubicBezTo>
              <a:cubicBezTo>
                <a:pt x="1357" y="53"/>
                <a:pt x="1370" y="62"/>
                <a:pt x="1382" y="72"/>
              </a:cubicBezTo>
              <a:cubicBezTo>
                <a:pt x="1388" y="77"/>
                <a:pt x="1395" y="81"/>
                <a:pt x="1401" y="86"/>
              </a:cubicBezTo>
              <a:cubicBezTo>
                <a:pt x="1407" y="90"/>
                <a:pt x="1414" y="95"/>
                <a:pt x="1419" y="99"/>
              </a:cubicBezTo>
              <a:cubicBezTo>
                <a:pt x="1417" y="100"/>
                <a:pt x="1416" y="100"/>
                <a:pt x="1415" y="100"/>
              </a:cubicBezTo>
              <a:cubicBezTo>
                <a:pt x="1411" y="101"/>
                <a:pt x="1407" y="102"/>
                <a:pt x="1403" y="102"/>
              </a:cubicBezTo>
              <a:cubicBezTo>
                <a:pt x="1399" y="103"/>
                <a:pt x="1396" y="103"/>
                <a:pt x="1391" y="104"/>
              </a:cubicBezTo>
              <a:cubicBezTo>
                <a:pt x="1391" y="104"/>
                <a:pt x="1391" y="105"/>
                <a:pt x="1390" y="105"/>
              </a:cubicBezTo>
              <a:cubicBezTo>
                <a:pt x="1390" y="105"/>
                <a:pt x="1390" y="105"/>
                <a:pt x="1390" y="105"/>
              </a:cubicBezTo>
              <a:cubicBezTo>
                <a:pt x="1389" y="105"/>
                <a:pt x="1389" y="105"/>
                <a:pt x="1388" y="106"/>
              </a:cubicBezTo>
              <a:cubicBezTo>
                <a:pt x="1388" y="106"/>
                <a:pt x="1388" y="107"/>
                <a:pt x="1388" y="107"/>
              </a:cubicBezTo>
              <a:cubicBezTo>
                <a:pt x="1388" y="108"/>
                <a:pt x="1388" y="108"/>
                <a:pt x="1388" y="109"/>
              </a:cubicBezTo>
              <a:cubicBezTo>
                <a:pt x="1388" y="109"/>
                <a:pt x="1388" y="109"/>
                <a:pt x="1388" y="109"/>
              </a:cubicBezTo>
              <a:cubicBezTo>
                <a:pt x="1388" y="112"/>
                <a:pt x="1388" y="112"/>
                <a:pt x="1388" y="112"/>
              </a:cubicBezTo>
              <a:cubicBezTo>
                <a:pt x="1388" y="118"/>
                <a:pt x="1388" y="118"/>
                <a:pt x="1388" y="118"/>
              </a:cubicBezTo>
              <a:cubicBezTo>
                <a:pt x="1389" y="134"/>
                <a:pt x="1390" y="149"/>
                <a:pt x="1392" y="164"/>
              </a:cubicBezTo>
              <a:cubicBezTo>
                <a:pt x="1382" y="164"/>
                <a:pt x="1382" y="164"/>
                <a:pt x="1382" y="164"/>
              </a:cubicBezTo>
              <a:cubicBezTo>
                <a:pt x="1372" y="165"/>
                <a:pt x="1363" y="165"/>
                <a:pt x="1353" y="165"/>
              </a:cubicBezTo>
              <a:cubicBezTo>
                <a:pt x="1353" y="165"/>
                <a:pt x="1352" y="165"/>
                <a:pt x="1352" y="165"/>
              </a:cubicBezTo>
              <a:cubicBezTo>
                <a:pt x="1344" y="165"/>
                <a:pt x="1337" y="164"/>
                <a:pt x="1329" y="164"/>
              </a:cubicBezTo>
              <a:cubicBezTo>
                <a:pt x="1323" y="163"/>
                <a:pt x="1323" y="163"/>
                <a:pt x="1323" y="163"/>
              </a:cubicBezTo>
              <a:cubicBezTo>
                <a:pt x="1320" y="163"/>
                <a:pt x="1320" y="163"/>
                <a:pt x="1320" y="163"/>
              </a:cubicBezTo>
              <a:cubicBezTo>
                <a:pt x="1319" y="163"/>
                <a:pt x="1319" y="163"/>
                <a:pt x="1319" y="163"/>
              </a:cubicBezTo>
              <a:cubicBezTo>
                <a:pt x="1319" y="163"/>
                <a:pt x="1319" y="162"/>
                <a:pt x="1319" y="162"/>
              </a:cubicBezTo>
              <a:cubicBezTo>
                <a:pt x="1319" y="161"/>
                <a:pt x="1319" y="160"/>
                <a:pt x="1319" y="159"/>
              </a:cubicBezTo>
              <a:cubicBezTo>
                <a:pt x="1319" y="157"/>
                <a:pt x="1319" y="156"/>
                <a:pt x="1318" y="154"/>
              </a:cubicBezTo>
              <a:cubicBezTo>
                <a:pt x="1318" y="138"/>
                <a:pt x="1318" y="123"/>
                <a:pt x="1318" y="107"/>
              </a:cubicBezTo>
              <a:cubicBezTo>
                <a:pt x="1318" y="104"/>
                <a:pt x="1318" y="104"/>
                <a:pt x="1318" y="104"/>
              </a:cubicBezTo>
              <a:cubicBezTo>
                <a:pt x="1315" y="104"/>
                <a:pt x="1315" y="104"/>
                <a:pt x="1315" y="104"/>
              </a:cubicBezTo>
              <a:cubicBezTo>
                <a:pt x="1267" y="104"/>
                <a:pt x="1267" y="104"/>
                <a:pt x="1267" y="104"/>
              </a:cubicBezTo>
              <a:cubicBezTo>
                <a:pt x="1264" y="104"/>
                <a:pt x="1264" y="104"/>
                <a:pt x="1264" y="104"/>
              </a:cubicBezTo>
              <a:cubicBezTo>
                <a:pt x="1264" y="107"/>
                <a:pt x="1264" y="107"/>
                <a:pt x="1264" y="107"/>
              </a:cubicBezTo>
              <a:cubicBezTo>
                <a:pt x="1264" y="170"/>
                <a:pt x="1264" y="170"/>
                <a:pt x="1264" y="170"/>
              </a:cubicBezTo>
              <a:cubicBezTo>
                <a:pt x="1264" y="173"/>
                <a:pt x="1264" y="173"/>
                <a:pt x="1264" y="173"/>
              </a:cubicBezTo>
              <a:cubicBezTo>
                <a:pt x="1267" y="173"/>
                <a:pt x="1267" y="173"/>
                <a:pt x="1267" y="173"/>
              </a:cubicBezTo>
              <a:cubicBezTo>
                <a:pt x="1296" y="172"/>
                <a:pt x="1325" y="172"/>
                <a:pt x="1354" y="171"/>
              </a:cubicBezTo>
              <a:cubicBezTo>
                <a:pt x="1361" y="171"/>
                <a:pt x="1368" y="172"/>
                <a:pt x="1375" y="172"/>
              </a:cubicBezTo>
              <a:cubicBezTo>
                <a:pt x="1379" y="172"/>
                <a:pt x="1383" y="172"/>
                <a:pt x="1387" y="172"/>
              </a:cubicBezTo>
              <a:cubicBezTo>
                <a:pt x="1389" y="171"/>
                <a:pt x="1391" y="171"/>
                <a:pt x="1393" y="171"/>
              </a:cubicBezTo>
              <a:cubicBezTo>
                <a:pt x="1394" y="171"/>
                <a:pt x="1394" y="171"/>
                <a:pt x="1395" y="171"/>
              </a:cubicBezTo>
              <a:cubicBezTo>
                <a:pt x="1395" y="171"/>
                <a:pt x="1395" y="171"/>
                <a:pt x="1396" y="171"/>
              </a:cubicBezTo>
              <a:cubicBezTo>
                <a:pt x="1396" y="171"/>
                <a:pt x="1397" y="171"/>
                <a:pt x="1398" y="170"/>
              </a:cubicBezTo>
              <a:cubicBezTo>
                <a:pt x="1398" y="170"/>
                <a:pt x="1398" y="170"/>
                <a:pt x="1398" y="170"/>
              </a:cubicBezTo>
              <a:cubicBezTo>
                <a:pt x="1411" y="169"/>
                <a:pt x="1411" y="169"/>
                <a:pt x="1411" y="169"/>
              </a:cubicBezTo>
              <a:cubicBezTo>
                <a:pt x="1418" y="169"/>
                <a:pt x="1418" y="169"/>
                <a:pt x="1418" y="169"/>
              </a:cubicBezTo>
              <a:cubicBezTo>
                <a:pt x="1420" y="169"/>
                <a:pt x="1423" y="170"/>
                <a:pt x="1426" y="169"/>
              </a:cubicBezTo>
              <a:cubicBezTo>
                <a:pt x="1426" y="169"/>
                <a:pt x="1427" y="168"/>
                <a:pt x="1427" y="168"/>
              </a:cubicBezTo>
              <a:cubicBezTo>
                <a:pt x="1427" y="168"/>
                <a:pt x="1428" y="167"/>
                <a:pt x="1428" y="167"/>
              </a:cubicBezTo>
              <a:cubicBezTo>
                <a:pt x="1429" y="165"/>
                <a:pt x="1429" y="165"/>
                <a:pt x="1429" y="165"/>
              </a:cubicBezTo>
              <a:cubicBezTo>
                <a:pt x="1432" y="163"/>
                <a:pt x="1432" y="163"/>
                <a:pt x="1432" y="163"/>
              </a:cubicBezTo>
              <a:cubicBezTo>
                <a:pt x="1433" y="161"/>
                <a:pt x="1435" y="159"/>
                <a:pt x="1436" y="157"/>
              </a:cubicBezTo>
              <a:cubicBezTo>
                <a:pt x="1439" y="154"/>
                <a:pt x="1443" y="150"/>
                <a:pt x="1446" y="148"/>
              </a:cubicBezTo>
              <a:cubicBezTo>
                <a:pt x="1448" y="146"/>
                <a:pt x="1450" y="145"/>
                <a:pt x="1452" y="144"/>
              </a:cubicBezTo>
              <a:cubicBezTo>
                <a:pt x="1452" y="144"/>
                <a:pt x="1452" y="144"/>
                <a:pt x="1452" y="144"/>
              </a:cubicBezTo>
              <a:cubicBezTo>
                <a:pt x="1450" y="147"/>
                <a:pt x="1447" y="150"/>
                <a:pt x="1445" y="154"/>
              </a:cubicBezTo>
              <a:cubicBezTo>
                <a:pt x="1444" y="155"/>
                <a:pt x="1444" y="156"/>
                <a:pt x="1443" y="157"/>
              </a:cubicBezTo>
              <a:cubicBezTo>
                <a:pt x="1443" y="158"/>
                <a:pt x="1442" y="158"/>
                <a:pt x="1442" y="159"/>
              </a:cubicBezTo>
              <a:cubicBezTo>
                <a:pt x="1442" y="160"/>
                <a:pt x="1442" y="160"/>
                <a:pt x="1442" y="162"/>
              </a:cubicBezTo>
              <a:cubicBezTo>
                <a:pt x="1442" y="162"/>
                <a:pt x="1442" y="162"/>
                <a:pt x="1442" y="163"/>
              </a:cubicBezTo>
              <a:cubicBezTo>
                <a:pt x="1443" y="163"/>
                <a:pt x="1443" y="163"/>
                <a:pt x="1443" y="163"/>
              </a:cubicBezTo>
              <a:cubicBezTo>
                <a:pt x="1443" y="163"/>
                <a:pt x="1443" y="164"/>
                <a:pt x="1443" y="164"/>
              </a:cubicBezTo>
              <a:cubicBezTo>
                <a:pt x="1444" y="164"/>
                <a:pt x="1445" y="164"/>
                <a:pt x="1446" y="164"/>
              </a:cubicBezTo>
              <a:cubicBezTo>
                <a:pt x="1447" y="164"/>
                <a:pt x="1447" y="163"/>
                <a:pt x="1448" y="163"/>
              </a:cubicBezTo>
              <a:cubicBezTo>
                <a:pt x="1449" y="162"/>
                <a:pt x="1450" y="161"/>
                <a:pt x="1451" y="161"/>
              </a:cubicBezTo>
              <a:cubicBezTo>
                <a:pt x="1454" y="158"/>
                <a:pt x="1457" y="154"/>
                <a:pt x="1460" y="152"/>
              </a:cubicBezTo>
              <a:cubicBezTo>
                <a:pt x="1457" y="157"/>
                <a:pt x="1457" y="157"/>
                <a:pt x="1457" y="157"/>
              </a:cubicBezTo>
              <a:cubicBezTo>
                <a:pt x="1457" y="158"/>
                <a:pt x="1456" y="159"/>
                <a:pt x="1456" y="161"/>
              </a:cubicBezTo>
              <a:cubicBezTo>
                <a:pt x="1455" y="161"/>
                <a:pt x="1455" y="162"/>
                <a:pt x="1455" y="163"/>
              </a:cubicBezTo>
              <a:cubicBezTo>
                <a:pt x="1455" y="164"/>
                <a:pt x="1455" y="165"/>
                <a:pt x="1456" y="166"/>
              </a:cubicBezTo>
              <a:cubicBezTo>
                <a:pt x="1456" y="166"/>
                <a:pt x="1457" y="167"/>
                <a:pt x="1458" y="167"/>
              </a:cubicBezTo>
              <a:cubicBezTo>
                <a:pt x="1459" y="168"/>
                <a:pt x="1459" y="168"/>
                <a:pt x="1460" y="168"/>
              </a:cubicBezTo>
              <a:cubicBezTo>
                <a:pt x="1461" y="168"/>
                <a:pt x="1463" y="168"/>
                <a:pt x="1464" y="168"/>
              </a:cubicBezTo>
              <a:cubicBezTo>
                <a:pt x="1469" y="167"/>
                <a:pt x="1473" y="166"/>
                <a:pt x="1478" y="165"/>
              </a:cubicBezTo>
              <a:cubicBezTo>
                <a:pt x="1488" y="163"/>
                <a:pt x="1497" y="161"/>
                <a:pt x="1506" y="160"/>
              </a:cubicBezTo>
              <a:cubicBezTo>
                <a:pt x="1516" y="159"/>
                <a:pt x="1526" y="159"/>
                <a:pt x="1535" y="159"/>
              </a:cubicBezTo>
              <a:cubicBezTo>
                <a:pt x="1573" y="160"/>
                <a:pt x="1612" y="163"/>
                <a:pt x="1650" y="166"/>
              </a:cubicBezTo>
              <a:cubicBezTo>
                <a:pt x="1612" y="162"/>
                <a:pt x="1574" y="158"/>
                <a:pt x="1535" y="157"/>
              </a:cubicBezTo>
              <a:close/>
              <a:moveTo>
                <a:pt x="1045" y="74"/>
              </a:moveTo>
              <a:cubicBezTo>
                <a:pt x="1045" y="74"/>
                <a:pt x="1045" y="74"/>
                <a:pt x="1045" y="74"/>
              </a:cubicBezTo>
              <a:cubicBezTo>
                <a:pt x="1046" y="74"/>
                <a:pt x="1046" y="74"/>
                <a:pt x="1046" y="74"/>
              </a:cubicBezTo>
              <a:cubicBezTo>
                <a:pt x="1045" y="74"/>
                <a:pt x="1045" y="75"/>
                <a:pt x="1045" y="74"/>
              </a:cubicBezTo>
              <a:close/>
              <a:moveTo>
                <a:pt x="1081" y="25"/>
              </a:moveTo>
              <a:cubicBezTo>
                <a:pt x="1081" y="25"/>
                <a:pt x="1081" y="25"/>
                <a:pt x="1081" y="25"/>
              </a:cubicBezTo>
              <a:cubicBezTo>
                <a:pt x="1081" y="25"/>
                <a:pt x="1081" y="25"/>
                <a:pt x="1081" y="25"/>
              </a:cubicBezTo>
              <a:cubicBezTo>
                <a:pt x="1081" y="25"/>
                <a:pt x="1081" y="25"/>
                <a:pt x="1081" y="25"/>
              </a:cubicBezTo>
              <a:close/>
              <a:moveTo>
                <a:pt x="1084" y="30"/>
              </a:moveTo>
              <a:cubicBezTo>
                <a:pt x="1084" y="30"/>
                <a:pt x="1084" y="30"/>
                <a:pt x="1084" y="30"/>
              </a:cubicBezTo>
              <a:cubicBezTo>
                <a:pt x="1084" y="30"/>
                <a:pt x="1084" y="30"/>
                <a:pt x="1084" y="30"/>
              </a:cubicBezTo>
              <a:close/>
              <a:moveTo>
                <a:pt x="1084" y="30"/>
              </a:moveTo>
              <a:cubicBezTo>
                <a:pt x="1084" y="30"/>
                <a:pt x="1084" y="30"/>
                <a:pt x="1084" y="30"/>
              </a:cubicBezTo>
              <a:cubicBezTo>
                <a:pt x="1084" y="30"/>
                <a:pt x="1084" y="30"/>
                <a:pt x="1084" y="30"/>
              </a:cubicBezTo>
              <a:cubicBezTo>
                <a:pt x="1085" y="30"/>
                <a:pt x="1085" y="30"/>
                <a:pt x="1085" y="30"/>
              </a:cubicBezTo>
              <a:cubicBezTo>
                <a:pt x="1085" y="30"/>
                <a:pt x="1084" y="30"/>
                <a:pt x="1084" y="30"/>
              </a:cubicBezTo>
              <a:close/>
              <a:moveTo>
                <a:pt x="1123" y="130"/>
              </a:moveTo>
              <a:cubicBezTo>
                <a:pt x="1123" y="130"/>
                <a:pt x="1123" y="130"/>
                <a:pt x="1123" y="130"/>
              </a:cubicBezTo>
              <a:cubicBezTo>
                <a:pt x="1123" y="130"/>
                <a:pt x="1123" y="130"/>
                <a:pt x="1123" y="130"/>
              </a:cubicBezTo>
              <a:cubicBezTo>
                <a:pt x="1123" y="130"/>
                <a:pt x="1123" y="130"/>
                <a:pt x="1123" y="130"/>
              </a:cubicBezTo>
              <a:cubicBezTo>
                <a:pt x="1123" y="130"/>
                <a:pt x="1123" y="130"/>
                <a:pt x="1123" y="130"/>
              </a:cubicBezTo>
              <a:close/>
              <a:moveTo>
                <a:pt x="1270" y="167"/>
              </a:moveTo>
              <a:cubicBezTo>
                <a:pt x="1270" y="110"/>
                <a:pt x="1270" y="110"/>
                <a:pt x="1270" y="110"/>
              </a:cubicBezTo>
              <a:cubicBezTo>
                <a:pt x="1312" y="110"/>
                <a:pt x="1312" y="110"/>
                <a:pt x="1312" y="110"/>
              </a:cubicBezTo>
              <a:cubicBezTo>
                <a:pt x="1312" y="125"/>
                <a:pt x="1312" y="139"/>
                <a:pt x="1312" y="154"/>
              </a:cubicBezTo>
              <a:cubicBezTo>
                <a:pt x="1313" y="156"/>
                <a:pt x="1313" y="158"/>
                <a:pt x="1313" y="160"/>
              </a:cubicBezTo>
              <a:cubicBezTo>
                <a:pt x="1313" y="161"/>
                <a:pt x="1313" y="162"/>
                <a:pt x="1313" y="163"/>
              </a:cubicBezTo>
              <a:cubicBezTo>
                <a:pt x="1313" y="164"/>
                <a:pt x="1314" y="164"/>
                <a:pt x="1314" y="165"/>
              </a:cubicBezTo>
              <a:cubicBezTo>
                <a:pt x="1314" y="165"/>
                <a:pt x="1314" y="165"/>
                <a:pt x="1314" y="166"/>
              </a:cubicBezTo>
              <a:cubicBezTo>
                <a:pt x="1299" y="166"/>
                <a:pt x="1284" y="167"/>
                <a:pt x="1270" y="167"/>
              </a:cubicBezTo>
              <a:close/>
            </a:path>
          </a:pathLst>
        </a:custGeom>
        <a:solidFill>
          <a:schemeClr val="accent4"/>
        </a:solidFill>
        <a:ln>
          <a:noFill/>
        </a:ln>
      </xdr:spPr>
    </xdr:sp>
    <xdr:clientData/>
  </xdr:twoCellAnchor>
</xdr:wsDr>
</file>

<file path=xl/tables/table1.xml><?xml version="1.0" encoding="utf-8"?>
<table xmlns="http://schemas.openxmlformats.org/spreadsheetml/2006/main" id="1" name="tblIncome" displayName="tblIncome" ref="B9:P14" totalsRowCount="1" headerRowDxfId="99" dataDxfId="98" totalsRowDxfId="97">
  <tableColumns count="15">
    <tableColumn id="1" name="収入の種類" totalsRowLabel="総収入" dataDxfId="96" totalsRowDxfId="32"/>
    <tableColumn id="2" name="1 月" totalsRowFunction="sum" dataDxfId="95" totalsRowDxfId="31"/>
    <tableColumn id="3" name="2 月" totalsRowFunction="sum" dataDxfId="94" totalsRowDxfId="30"/>
    <tableColumn id="4" name="3 月" totalsRowFunction="sum" dataDxfId="93" totalsRowDxfId="29"/>
    <tableColumn id="5" name="4 月" totalsRowFunction="sum" dataDxfId="92" totalsRowDxfId="28"/>
    <tableColumn id="6" name="5 月" totalsRowFunction="sum" dataDxfId="91" totalsRowDxfId="27"/>
    <tableColumn id="7" name="6 月" totalsRowFunction="sum" dataDxfId="90" totalsRowDxfId="26"/>
    <tableColumn id="8" name="7 月" totalsRowFunction="sum" dataDxfId="89" totalsRowDxfId="25"/>
    <tableColumn id="9" name="8 月" totalsRowFunction="sum" dataDxfId="88" totalsRowDxfId="24"/>
    <tableColumn id="10" name="9 月" totalsRowFunction="sum" dataDxfId="87" totalsRowDxfId="23"/>
    <tableColumn id="11" name="10 月" totalsRowFunction="sum" dataDxfId="86" totalsRowDxfId="22"/>
    <tableColumn id="12" name="11 月" totalsRowFunction="sum" dataDxfId="85" totalsRowDxfId="21"/>
    <tableColumn id="13" name="12 月" totalsRowFunction="sum" dataDxfId="84" totalsRowDxfId="20"/>
    <tableColumn id="14" name="現在までの合計" totalsRowFunction="sum" dataDxfId="83" totalsRowDxfId="19">
      <calculatedColumnFormula>SUM(tblIncome[[#This Row],[1 月]:[12 月]])</calculatedColumnFormula>
    </tableColumn>
    <tableColumn id="15" name="傾向" dataDxfId="82" totalsRowDxfId="18"/>
  </tableColumns>
  <tableStyleInfo name="Family Budget Cash Available 2" showFirstColumn="1" showLastColumn="0" showRowStripes="1" showColumnStripes="0"/>
  <extLst>
    <ext xmlns:x14="http://schemas.microsoft.com/office/spreadsheetml/2009/9/main" uri="{504A1905-F514-4f6f-8877-14C23A59335A}">
      <x14:table altText="1 か月の収入" altTextSummary="カレンダー月ごとの種類別の収入の概要。"/>
    </ext>
  </extLst>
</table>
</file>

<file path=xl/tables/table2.xml><?xml version="1.0" encoding="utf-8"?>
<table xmlns="http://schemas.openxmlformats.org/spreadsheetml/2006/main" id="2" name="tblExpenses" displayName="tblExpenses" ref="B16:P34" totalsRowCount="1" headerRowDxfId="81" dataDxfId="80" totalsRowDxfId="79">
  <tableColumns count="15">
    <tableColumn id="1" name="支出" totalsRowLabel="総支出" dataDxfId="78" totalsRowDxfId="14"/>
    <tableColumn id="2" name="1 月" totalsRowFunction="sum" dataDxfId="77" totalsRowDxfId="13"/>
    <tableColumn id="3" name="2 月" totalsRowFunction="sum" dataDxfId="76" totalsRowDxfId="12"/>
    <tableColumn id="4" name="3 月" totalsRowFunction="sum" dataDxfId="75" totalsRowDxfId="11"/>
    <tableColumn id="5" name="4 月" totalsRowFunction="sum" dataDxfId="74" totalsRowDxfId="10"/>
    <tableColumn id="6" name="5 月" totalsRowFunction="sum" dataDxfId="73" totalsRowDxfId="9"/>
    <tableColumn id="7" name="6 月" totalsRowFunction="sum" dataDxfId="72" totalsRowDxfId="8"/>
    <tableColumn id="8" name="7 月" totalsRowFunction="sum" dataDxfId="71" totalsRowDxfId="7"/>
    <tableColumn id="9" name="8 月" totalsRowFunction="sum" dataDxfId="70" totalsRowDxfId="6"/>
    <tableColumn id="10" name="9 月" totalsRowFunction="sum" dataDxfId="69" totalsRowDxfId="5"/>
    <tableColumn id="11" name="10 月" totalsRowFunction="sum" dataDxfId="68" totalsRowDxfId="4"/>
    <tableColumn id="12" name="11 月" totalsRowFunction="sum" dataDxfId="67" totalsRowDxfId="3"/>
    <tableColumn id="13" name="12 月" totalsRowFunction="sum" dataDxfId="66" totalsRowDxfId="2"/>
    <tableColumn id="14" name="現在までの合計" totalsRowFunction="sum" dataDxfId="65" totalsRowDxfId="1">
      <calculatedColumnFormula>SUM(tblExpenses[[#This Row],[1 月]:[12 月]])</calculatedColumnFormula>
    </tableColumn>
    <tableColumn id="15" name="列1" dataDxfId="64" totalsRowDxfId="0"/>
  </tableColumns>
  <tableStyleInfo name="Family Budget Cash Available 3" showFirstColumn="1" showLastColumn="0" showRowStripes="1" showColumnStripes="0"/>
  <extLst>
    <ext xmlns:x14="http://schemas.microsoft.com/office/spreadsheetml/2009/9/main" uri="{504A1905-F514-4f6f-8877-14C23A59335A}">
      <x14:table altText="1 か月の支出" altTextSummary="カレンダー月ごとの支出の概要。"/>
    </ext>
  </extLst>
</table>
</file>

<file path=xl/tables/table3.xml><?xml version="1.0" encoding="utf-8"?>
<table xmlns="http://schemas.openxmlformats.org/spreadsheetml/2006/main" id="3" name="tblCashAvailable" displayName="tblCashAvailable" ref="B4:P7" headerRowDxfId="63" dataDxfId="62" totalsRowDxfId="61">
  <tableColumns count="15">
    <tableColumn id="1" name="収支" totalsRowLabel="Total" dataDxfId="60" totalsRowDxfId="59"/>
    <tableColumn id="2" name="1 月" dataDxfId="58" totalsRowDxfId="57">
      <calculatedColumnFormula>tblIncome[[#Totals],[1 月]]-tblExpenses[[#Totals],[1 月]]</calculatedColumnFormula>
    </tableColumn>
    <tableColumn id="3" name="2 月" dataDxfId="56" totalsRowDxfId="55">
      <calculatedColumnFormula>tblIncome[[#Totals],[2 月]]-tblExpenses[[#Totals],[2 月]]</calculatedColumnFormula>
    </tableColumn>
    <tableColumn id="4" name="3 月" dataDxfId="54">
      <calculatedColumnFormula>tblIncome[[#Totals],[3 月]]-tblExpenses[[#Totals],[3 月]]</calculatedColumnFormula>
    </tableColumn>
    <tableColumn id="5" name="4 月" dataDxfId="53">
      <calculatedColumnFormula>tblIncome[[#Totals],[4 月]]-tblExpenses[[#Totals],[4 月]]</calculatedColumnFormula>
    </tableColumn>
    <tableColumn id="6" name="5 月" dataDxfId="52" totalsRowDxfId="51">
      <calculatedColumnFormula>tblIncome[[#Totals],[5 月]]-tblExpenses[[#Totals],[5 月]]</calculatedColumnFormula>
    </tableColumn>
    <tableColumn id="7" name="6 月" dataDxfId="50" totalsRowDxfId="49">
      <calculatedColumnFormula>tblIncome[[#Totals],[6 月]]-tblExpenses[[#Totals],[6 月]]</calculatedColumnFormula>
    </tableColumn>
    <tableColumn id="8" name="7 月" dataDxfId="48" totalsRowDxfId="47">
      <calculatedColumnFormula>tblIncome[[#Totals],[7 月]]-tblExpenses[[#Totals],[7 月]]</calculatedColumnFormula>
    </tableColumn>
    <tableColumn id="9" name="8 月" dataDxfId="46" totalsRowDxfId="45">
      <calculatedColumnFormula>tblIncome[[#Totals],[8 月]]-tblExpenses[[#Totals],[8 月]]</calculatedColumnFormula>
    </tableColumn>
    <tableColumn id="10" name="9 月" dataDxfId="44" totalsRowDxfId="43">
      <calculatedColumnFormula>tblIncome[[#Totals],[9 月]]-tblExpenses[[#Totals],[9 月]]</calculatedColumnFormula>
    </tableColumn>
    <tableColumn id="11" name="10 月" dataDxfId="42" totalsRowDxfId="41">
      <calculatedColumnFormula>tblIncome[[#Totals],[10 月]]-tblExpenses[[#Totals],[10 月]]</calculatedColumnFormula>
    </tableColumn>
    <tableColumn id="12" name="11 月" dataDxfId="40" totalsRowDxfId="39">
      <calculatedColumnFormula>tblIncome[[#Totals],[11 月]]-tblExpenses[[#Totals],[11 月]]</calculatedColumnFormula>
    </tableColumn>
    <tableColumn id="13" name="12 月" dataDxfId="38" totalsRowDxfId="37">
      <calculatedColumnFormula>tblIncome[[#Totals],[12 月]]-tblExpenses[[#Totals],[12 月]]</calculatedColumnFormula>
    </tableColumn>
    <tableColumn id="14" name="現在までの合計" dataDxfId="36" totalsRowDxfId="35">
      <calculatedColumnFormula>SUM(tblCashAvailable[[#This Row],[1 月]:[12 月]])</calculatedColumnFormula>
    </tableColumn>
    <tableColumn id="15" name="傾向" totalsRowFunction="count" dataDxfId="34" totalsRowDxfId="33"/>
  </tableColumns>
  <tableStyleInfo name="Family Budget Cash Available" showFirstColumn="1" showLastColumn="0" showRowStripes="1" showColumnStripes="0"/>
  <extLst>
    <ext xmlns:x14="http://schemas.microsoft.com/office/spreadsheetml/2009/9/main" uri="{504A1905-F514-4f6f-8877-14C23A59335A}">
      <x14:table altText="1 か月に使用できる現金" altTextSummary="カレンダー月ごとの使用できる現金 (収入から支出を差し引いた金額) の概要。"/>
    </ext>
  </extLst>
</table>
</file>

<file path=xl/theme/theme1.xml><?xml version="1.0" encoding="utf-8"?>
<a:theme xmlns:a="http://schemas.openxmlformats.org/drawingml/2006/main" name="Office Theme">
  <a:themeElements>
    <a:clrScheme name="Family Budget">
      <a:dk1>
        <a:sysClr val="windowText" lastClr="000000"/>
      </a:dk1>
      <a:lt1>
        <a:sysClr val="window" lastClr="FFFFFF"/>
      </a:lt1>
      <a:dk2>
        <a:srgbClr val="000000"/>
      </a:dk2>
      <a:lt2>
        <a:srgbClr val="FFFFFF"/>
      </a:lt2>
      <a:accent1>
        <a:srgbClr val="FA9F4E"/>
      </a:accent1>
      <a:accent2>
        <a:srgbClr val="6CCACD"/>
      </a:accent2>
      <a:accent3>
        <a:srgbClr val="F26C63"/>
      </a:accent3>
      <a:accent4>
        <a:srgbClr val="9ACF6D"/>
      </a:accent4>
      <a:accent5>
        <a:srgbClr val="F1CA50"/>
      </a:accent5>
      <a:accent6>
        <a:srgbClr val="B18FC0"/>
      </a:accent6>
      <a:hlink>
        <a:srgbClr val="5BBDE2"/>
      </a:hlink>
      <a:folHlink>
        <a:srgbClr val="B18FC0"/>
      </a:folHlink>
    </a:clrScheme>
    <a:fontScheme name="Family Budget">
      <a:majorFont>
        <a:latin typeface="Bookman Old Style"/>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P37"/>
  <sheetViews>
    <sheetView showGridLines="0" tabSelected="1" topLeftCell="B4" zoomScale="85" zoomScaleNormal="85" workbookViewId="0">
      <selection activeCell="N17" sqref="N17"/>
    </sheetView>
  </sheetViews>
  <sheetFormatPr defaultColWidth="9.140625" defaultRowHeight="21" customHeight="1" x14ac:dyDescent="0.2"/>
  <cols>
    <col min="1" max="1" width="1.42578125" style="3" customWidth="1"/>
    <col min="2" max="2" width="23.28515625" style="3" customWidth="1"/>
    <col min="3" max="14" width="12" style="3" customWidth="1"/>
    <col min="15" max="15" width="18.5703125" style="3" customWidth="1"/>
    <col min="16" max="16" width="14.42578125" style="3" customWidth="1"/>
    <col min="17" max="16384" width="9.140625" style="3"/>
  </cols>
  <sheetData>
    <row r="1" spans="1:16" ht="33" customHeight="1" x14ac:dyDescent="0.45">
      <c r="A1" s="1"/>
      <c r="B1" s="2" t="s">
        <v>37</v>
      </c>
      <c r="C1" s="1"/>
      <c r="D1" s="1"/>
      <c r="E1" s="1"/>
      <c r="F1" s="1"/>
      <c r="H1" s="1"/>
      <c r="I1" s="1"/>
      <c r="J1" s="1"/>
      <c r="M1" s="1"/>
      <c r="N1" s="4"/>
      <c r="O1" s="4"/>
      <c r="P1" s="4"/>
    </row>
    <row r="2" spans="1:16" ht="21" customHeight="1" x14ac:dyDescent="0.3">
      <c r="A2" s="1"/>
      <c r="B2" s="5" t="s">
        <v>0</v>
      </c>
      <c r="C2" s="6">
        <v>2023</v>
      </c>
      <c r="D2" s="1"/>
      <c r="E2" s="1"/>
      <c r="F2" s="1"/>
      <c r="H2" s="1"/>
      <c r="I2" s="1"/>
      <c r="J2" s="1"/>
      <c r="K2" s="1"/>
      <c r="L2" s="1"/>
      <c r="M2" s="1"/>
      <c r="N2" s="4"/>
    </row>
    <row r="3" spans="1:16" ht="21" customHeight="1" x14ac:dyDescent="0.25">
      <c r="A3" s="1"/>
      <c r="B3" s="1"/>
      <c r="C3" s="1"/>
      <c r="D3" s="1"/>
      <c r="E3" s="1"/>
      <c r="F3" s="1"/>
      <c r="G3" s="1"/>
      <c r="H3" s="1"/>
      <c r="I3" s="1"/>
      <c r="J3" s="1"/>
      <c r="K3" s="1"/>
      <c r="L3" s="1"/>
      <c r="M3" s="1"/>
      <c r="N3" s="1"/>
      <c r="O3" s="1"/>
      <c r="P3" s="1"/>
    </row>
    <row r="4" spans="1:16" s="10" customFormat="1" ht="21" customHeight="1" x14ac:dyDescent="0.2">
      <c r="A4" s="7"/>
      <c r="B4" s="8" t="s">
        <v>35</v>
      </c>
      <c r="C4" s="9" t="s">
        <v>2</v>
      </c>
      <c r="D4" s="9" t="s">
        <v>1</v>
      </c>
      <c r="E4" s="9" t="s">
        <v>3</v>
      </c>
      <c r="F4" s="9" t="s">
        <v>4</v>
      </c>
      <c r="G4" s="9" t="s">
        <v>5</v>
      </c>
      <c r="H4" s="9" t="s">
        <v>6</v>
      </c>
      <c r="I4" s="9" t="s">
        <v>7</v>
      </c>
      <c r="J4" s="9" t="s">
        <v>8</v>
      </c>
      <c r="K4" s="9" t="s">
        <v>9</v>
      </c>
      <c r="L4" s="9" t="s">
        <v>10</v>
      </c>
      <c r="M4" s="9" t="s">
        <v>11</v>
      </c>
      <c r="N4" s="9" t="s">
        <v>14</v>
      </c>
      <c r="O4" s="9" t="s">
        <v>36</v>
      </c>
      <c r="P4" s="9" t="s">
        <v>12</v>
      </c>
    </row>
    <row r="5" spans="1:16" s="10" customFormat="1" ht="21" customHeight="1" x14ac:dyDescent="0.2">
      <c r="A5" s="7"/>
      <c r="B5" s="58" t="s">
        <v>143</v>
      </c>
      <c r="C5" s="59">
        <f>C32</f>
        <v>50000</v>
      </c>
      <c r="D5" s="59">
        <f t="shared" ref="D5:N5" si="0">D32</f>
        <v>50000</v>
      </c>
      <c r="E5" s="59">
        <f t="shared" si="0"/>
        <v>50000</v>
      </c>
      <c r="F5" s="59">
        <f t="shared" si="0"/>
        <v>70000</v>
      </c>
      <c r="G5" s="59">
        <f t="shared" si="0"/>
        <v>50000</v>
      </c>
      <c r="H5" s="59">
        <f t="shared" si="0"/>
        <v>50000</v>
      </c>
      <c r="I5" s="59">
        <f t="shared" si="0"/>
        <v>50000</v>
      </c>
      <c r="J5" s="59">
        <f t="shared" si="0"/>
        <v>50000</v>
      </c>
      <c r="K5" s="59">
        <f t="shared" si="0"/>
        <v>50000</v>
      </c>
      <c r="L5" s="59">
        <f t="shared" si="0"/>
        <v>50000</v>
      </c>
      <c r="M5" s="59">
        <f t="shared" si="0"/>
        <v>50000</v>
      </c>
      <c r="N5" s="59">
        <f t="shared" si="0"/>
        <v>50000</v>
      </c>
      <c r="O5" s="59">
        <f>SUM(tblCashAvailable[[#This Row],[1 月]:[12 月]])</f>
        <v>620000</v>
      </c>
      <c r="P5" s="12"/>
    </row>
    <row r="6" spans="1:16" s="10" customFormat="1" ht="21" customHeight="1" x14ac:dyDescent="0.2">
      <c r="A6" s="7"/>
      <c r="B6" s="58" t="s">
        <v>144</v>
      </c>
      <c r="C6" s="59">
        <f>SUM(C30:C31)</f>
        <v>75333</v>
      </c>
      <c r="D6" s="59">
        <f t="shared" ref="D6:N6" si="1">SUM(D30:D31)</f>
        <v>75333</v>
      </c>
      <c r="E6" s="59">
        <f t="shared" si="1"/>
        <v>75333</v>
      </c>
      <c r="F6" s="59">
        <f t="shared" si="1"/>
        <v>75333</v>
      </c>
      <c r="G6" s="59">
        <f t="shared" si="1"/>
        <v>75333</v>
      </c>
      <c r="H6" s="59">
        <f t="shared" si="1"/>
        <v>72000</v>
      </c>
      <c r="I6" s="59">
        <f t="shared" si="1"/>
        <v>72000</v>
      </c>
      <c r="J6" s="59">
        <f t="shared" si="1"/>
        <v>72000</v>
      </c>
      <c r="K6" s="59">
        <f t="shared" si="1"/>
        <v>72000</v>
      </c>
      <c r="L6" s="59">
        <f t="shared" si="1"/>
        <v>72000</v>
      </c>
      <c r="M6" s="59">
        <f t="shared" si="1"/>
        <v>72000</v>
      </c>
      <c r="N6" s="59">
        <f t="shared" si="1"/>
        <v>72000</v>
      </c>
      <c r="O6" s="59">
        <f>SUM(tblCashAvailable[[#This Row],[1 月]:[12 月]])</f>
        <v>880665</v>
      </c>
      <c r="P6" s="12"/>
    </row>
    <row r="7" spans="1:16" s="13" customFormat="1" ht="21" customHeight="1" x14ac:dyDescent="0.2">
      <c r="A7" s="7"/>
      <c r="B7" s="11" t="s">
        <v>145</v>
      </c>
      <c r="C7" s="22">
        <f ca="1">tblIncome[[#Totals],[1 月]]-tblExpenses[[#Totals],[1 月]]</f>
        <v>21700</v>
      </c>
      <c r="D7" s="22">
        <f ca="1">tblIncome[[#Totals],[2 月]]-tblExpenses[[#Totals],[2 月]]</f>
        <v>-187</v>
      </c>
      <c r="E7" s="65">
        <f ca="1">tblIncome[[#Totals],[3 月]]-tblExpenses[[#Totals],[3 月]]</f>
        <v>-73611</v>
      </c>
      <c r="F7" s="22">
        <f ca="1">tblIncome[[#Totals],[4 月]]-tblExpenses[[#Totals],[4 月]]</f>
        <v>13334</v>
      </c>
      <c r="G7" s="22">
        <f ca="1">tblIncome[[#Totals],[5 月]]-tblExpenses[[#Totals],[5 月]]</f>
        <v>17521</v>
      </c>
      <c r="H7" s="22">
        <f ca="1">tblIncome[[#Totals],[6 月]]-tblExpenses[[#Totals],[6 月]]</f>
        <v>-123680</v>
      </c>
      <c r="I7" s="22">
        <f ca="1">tblIncome[[#Totals],[7 月]]-tblExpenses[[#Totals],[7 月]]</f>
        <v>-123680</v>
      </c>
      <c r="J7" s="22">
        <f ca="1">tblIncome[[#Totals],[8 月]]-tblExpenses[[#Totals],[8 月]]</f>
        <v>-123680</v>
      </c>
      <c r="K7" s="22">
        <f ca="1">tblIncome[[#Totals],[9 月]]-tblExpenses[[#Totals],[9 月]]</f>
        <v>-123680</v>
      </c>
      <c r="L7" s="22">
        <f ca="1">tblIncome[[#Totals],[10 月]]-tblExpenses[[#Totals],[10 月]]</f>
        <v>-123680</v>
      </c>
      <c r="M7" s="22">
        <f ca="1">tblIncome[[#Totals],[11 月]]-tblExpenses[[#Totals],[11 月]]</f>
        <v>-123680</v>
      </c>
      <c r="N7" s="22">
        <f ca="1">tblIncome[[#Totals],[12 月]]-tblExpenses[[#Totals],[12 月]]</f>
        <v>-123680</v>
      </c>
      <c r="O7" s="22">
        <f ca="1">SUM(tblCashAvailable[[#This Row],[1 月]:[12 月]])</f>
        <v>-887003</v>
      </c>
      <c r="P7" s="12"/>
    </row>
    <row r="8" spans="1:16" ht="21" customHeight="1" x14ac:dyDescent="0.25">
      <c r="A8" s="1"/>
      <c r="B8" s="1"/>
      <c r="C8" s="1"/>
      <c r="D8" s="1"/>
      <c r="E8" s="1"/>
      <c r="F8" s="1"/>
      <c r="G8" s="1"/>
      <c r="H8" s="1"/>
      <c r="I8" s="1"/>
      <c r="J8" s="1"/>
      <c r="K8" s="1"/>
      <c r="L8" s="1"/>
      <c r="M8" s="1"/>
      <c r="N8" s="1"/>
      <c r="O8" s="1"/>
      <c r="P8" s="1"/>
    </row>
    <row r="9" spans="1:16" ht="21" customHeight="1" x14ac:dyDescent="0.25">
      <c r="A9" s="1"/>
      <c r="B9" s="14" t="s">
        <v>71</v>
      </c>
      <c r="C9" s="9" t="s">
        <v>15</v>
      </c>
      <c r="D9" s="9" t="s">
        <v>16</v>
      </c>
      <c r="E9" s="9" t="s">
        <v>17</v>
      </c>
      <c r="F9" s="9" t="s">
        <v>18</v>
      </c>
      <c r="G9" s="9" t="s">
        <v>19</v>
      </c>
      <c r="H9" s="9" t="s">
        <v>20</v>
      </c>
      <c r="I9" s="9" t="s">
        <v>21</v>
      </c>
      <c r="J9" s="9" t="s">
        <v>22</v>
      </c>
      <c r="K9" s="9" t="s">
        <v>23</v>
      </c>
      <c r="L9" s="9" t="s">
        <v>24</v>
      </c>
      <c r="M9" s="9" t="s">
        <v>25</v>
      </c>
      <c r="N9" s="9" t="s">
        <v>14</v>
      </c>
      <c r="O9" s="9" t="s">
        <v>36</v>
      </c>
      <c r="P9" s="9" t="s">
        <v>13</v>
      </c>
    </row>
    <row r="10" spans="1:16" s="17" customFormat="1" ht="21" customHeight="1" x14ac:dyDescent="0.2">
      <c r="A10" s="15"/>
      <c r="B10" s="16" t="s">
        <v>38</v>
      </c>
      <c r="C10" s="20">
        <v>221981</v>
      </c>
      <c r="D10" s="20">
        <v>195154</v>
      </c>
      <c r="E10" s="20">
        <v>195480</v>
      </c>
      <c r="F10" s="20">
        <v>196960</v>
      </c>
      <c r="G10" s="20">
        <v>224835</v>
      </c>
      <c r="H10" s="20"/>
      <c r="I10" s="20"/>
      <c r="J10" s="20"/>
      <c r="K10" s="20"/>
      <c r="L10" s="20"/>
      <c r="M10" s="20"/>
      <c r="N10" s="20"/>
      <c r="O10" s="20">
        <f>SUM(tblIncome[[#This Row],[1 月]:[12 月]])</f>
        <v>1034410</v>
      </c>
      <c r="P10" s="16"/>
    </row>
    <row r="11" spans="1:16" s="11" customFormat="1" ht="21" customHeight="1" x14ac:dyDescent="0.2">
      <c r="B11" s="16" t="s">
        <v>39</v>
      </c>
      <c r="C11" s="20">
        <v>167198</v>
      </c>
      <c r="D11" s="20">
        <v>167198</v>
      </c>
      <c r="E11" s="20">
        <v>167198</v>
      </c>
      <c r="F11" s="20">
        <v>166987</v>
      </c>
      <c r="G11" s="20">
        <v>166987</v>
      </c>
      <c r="H11" s="20"/>
      <c r="I11" s="20"/>
      <c r="J11" s="20"/>
      <c r="K11" s="20"/>
      <c r="L11" s="20"/>
      <c r="M11" s="20"/>
      <c r="N11" s="20"/>
      <c r="O11" s="20">
        <f>SUM(tblIncome[[#This Row],[1 月]:[12 月]])</f>
        <v>835568</v>
      </c>
      <c r="P11" s="16"/>
    </row>
    <row r="12" spans="1:16" s="11" customFormat="1" ht="21" customHeight="1" x14ac:dyDescent="0.2">
      <c r="B12" s="16" t="s">
        <v>101</v>
      </c>
      <c r="C12" s="20"/>
      <c r="D12" s="20"/>
      <c r="E12" s="20"/>
      <c r="F12" s="20"/>
      <c r="G12" s="20"/>
      <c r="H12" s="20"/>
      <c r="I12" s="20"/>
      <c r="J12" s="20"/>
      <c r="K12" s="20"/>
      <c r="L12" s="20"/>
      <c r="M12" s="20"/>
      <c r="N12" s="20"/>
      <c r="O12" s="20">
        <f>SUM(tblIncome[[#This Row],[1 月]:[12 月]])</f>
        <v>0</v>
      </c>
      <c r="P12" s="16"/>
    </row>
    <row r="13" spans="1:16" s="11" customFormat="1" ht="21" customHeight="1" x14ac:dyDescent="0.2">
      <c r="B13" s="16" t="s">
        <v>102</v>
      </c>
      <c r="C13" s="20"/>
      <c r="D13" s="20"/>
      <c r="E13" s="20"/>
      <c r="F13" s="20"/>
      <c r="G13" s="20"/>
      <c r="H13" s="20"/>
      <c r="I13" s="20"/>
      <c r="J13" s="20"/>
      <c r="K13" s="20"/>
      <c r="L13" s="20"/>
      <c r="M13" s="20"/>
      <c r="N13" s="20"/>
      <c r="O13" s="20">
        <f>SUM(tblIncome[[#This Row],[1 月]:[12 月]])</f>
        <v>0</v>
      </c>
      <c r="P13" s="16"/>
    </row>
    <row r="14" spans="1:16" ht="21" customHeight="1" x14ac:dyDescent="0.25">
      <c r="A14" s="1"/>
      <c r="B14" s="16" t="s">
        <v>28</v>
      </c>
      <c r="C14" s="21">
        <f>SUBTOTAL(109,tblIncome[1 月])</f>
        <v>389179</v>
      </c>
      <c r="D14" s="21">
        <f>SUBTOTAL(109,tblIncome[2 月])</f>
        <v>362352</v>
      </c>
      <c r="E14" s="21">
        <f>SUBTOTAL(109,tblIncome[3 月])</f>
        <v>362678</v>
      </c>
      <c r="F14" s="21">
        <f>SUBTOTAL(109,tblIncome[4 月])</f>
        <v>363947</v>
      </c>
      <c r="G14" s="21">
        <f>SUBTOTAL(109,tblIncome[5 月])</f>
        <v>391822</v>
      </c>
      <c r="H14" s="21">
        <f>SUBTOTAL(109,tblIncome[6 月])</f>
        <v>0</v>
      </c>
      <c r="I14" s="21">
        <f>SUBTOTAL(109,tblIncome[7 月])</f>
        <v>0</v>
      </c>
      <c r="J14" s="21">
        <f>SUBTOTAL(109,tblIncome[8 月])</f>
        <v>0</v>
      </c>
      <c r="K14" s="21">
        <f>SUBTOTAL(109,tblIncome[9 月])</f>
        <v>0</v>
      </c>
      <c r="L14" s="21">
        <f>SUBTOTAL(109,tblIncome[10 月])</f>
        <v>0</v>
      </c>
      <c r="M14" s="21">
        <f>SUBTOTAL(109,tblIncome[11 月])</f>
        <v>0</v>
      </c>
      <c r="N14" s="21">
        <f>SUBTOTAL(109,tblIncome[12 月])</f>
        <v>0</v>
      </c>
      <c r="O14" s="21">
        <f>SUBTOTAL(109,tblIncome[現在までの合計])</f>
        <v>1869978</v>
      </c>
      <c r="P14" s="18"/>
    </row>
    <row r="15" spans="1:16" ht="21" customHeight="1" x14ac:dyDescent="0.25">
      <c r="A15" s="1"/>
      <c r="B15" s="66"/>
      <c r="C15" s="66"/>
      <c r="D15" s="66"/>
      <c r="E15" s="66"/>
      <c r="F15" s="66"/>
      <c r="G15" s="66"/>
      <c r="H15" s="66"/>
      <c r="I15" s="66"/>
      <c r="J15" s="66"/>
      <c r="K15" s="66"/>
      <c r="L15" s="66"/>
      <c r="M15" s="66"/>
      <c r="N15" s="66"/>
      <c r="O15" s="66"/>
      <c r="P15" s="66"/>
    </row>
    <row r="16" spans="1:16" ht="21" customHeight="1" x14ac:dyDescent="0.25">
      <c r="A16" s="1"/>
      <c r="B16" s="14" t="s">
        <v>176</v>
      </c>
      <c r="C16" s="9" t="s">
        <v>15</v>
      </c>
      <c r="D16" s="9" t="s">
        <v>26</v>
      </c>
      <c r="E16" s="9" t="s">
        <v>17</v>
      </c>
      <c r="F16" s="9" t="s">
        <v>18</v>
      </c>
      <c r="G16" s="9" t="s">
        <v>19</v>
      </c>
      <c r="H16" s="9" t="s">
        <v>20</v>
      </c>
      <c r="I16" s="9" t="s">
        <v>21</v>
      </c>
      <c r="J16" s="9" t="s">
        <v>22</v>
      </c>
      <c r="K16" s="9" t="s">
        <v>27</v>
      </c>
      <c r="L16" s="9" t="s">
        <v>24</v>
      </c>
      <c r="M16" s="9" t="s">
        <v>25</v>
      </c>
      <c r="N16" s="9" t="s">
        <v>14</v>
      </c>
      <c r="O16" s="9" t="s">
        <v>36</v>
      </c>
      <c r="P16" s="9" t="s">
        <v>45</v>
      </c>
    </row>
    <row r="17" spans="1:16" ht="21" customHeight="1" x14ac:dyDescent="0.25">
      <c r="A17" s="1"/>
      <c r="B17" s="16" t="s">
        <v>30</v>
      </c>
      <c r="C17" s="20">
        <v>98450</v>
      </c>
      <c r="D17" s="20">
        <v>98450</v>
      </c>
      <c r="E17" s="20">
        <v>98450</v>
      </c>
      <c r="F17" s="20">
        <v>98450</v>
      </c>
      <c r="G17" s="20">
        <v>98450</v>
      </c>
      <c r="H17" s="20"/>
      <c r="I17" s="20"/>
      <c r="J17" s="20"/>
      <c r="K17" s="20"/>
      <c r="L17" s="20"/>
      <c r="M17" s="20"/>
      <c r="N17" s="20"/>
      <c r="O17" s="20">
        <f>SUM(tblExpenses[[#This Row],[1 月]:[12 月]])</f>
        <v>492250</v>
      </c>
      <c r="P17" s="19"/>
    </row>
    <row r="18" spans="1:16" ht="21" customHeight="1" x14ac:dyDescent="0.25">
      <c r="A18" s="1"/>
      <c r="B18" s="16" t="s">
        <v>31</v>
      </c>
      <c r="C18" s="20">
        <f ca="1">IF(食費!C32=0,"",食費!C32)</f>
        <v>21131</v>
      </c>
      <c r="D18" s="20">
        <f ca="1">IF(食費!D32=0,"",食費!D32)</f>
        <v>18862</v>
      </c>
      <c r="E18" s="20">
        <f ca="1">IF(食費!E32=0,"",食費!E32)</f>
        <v>23373</v>
      </c>
      <c r="F18" s="20">
        <f ca="1">IF(食費!F32=0,"",食費!F32)</f>
        <v>29596</v>
      </c>
      <c r="G18" s="20">
        <f ca="1">IF(食費!G32=0,"",食費!G32)</f>
        <v>24346</v>
      </c>
      <c r="H18" s="20" t="str">
        <f ca="1">IF(食費!H32=0,"",食費!H32)</f>
        <v/>
      </c>
      <c r="I18" s="20" t="str">
        <f ca="1">IF(食費!I32=0,"",食費!I32)</f>
        <v/>
      </c>
      <c r="J18" s="20" t="str">
        <f ca="1">IF(食費!J32=0,"",食費!J32)</f>
        <v/>
      </c>
      <c r="K18" s="20" t="str">
        <f ca="1">IF(食費!K32=0,"",食費!K32)</f>
        <v/>
      </c>
      <c r="L18" s="20" t="str">
        <f ca="1">IF(食費!L32=0,"",食費!L32)</f>
        <v/>
      </c>
      <c r="M18" s="20" t="str">
        <f ca="1">IF(食費!M32=0,"",食費!M32)</f>
        <v/>
      </c>
      <c r="N18" s="20" t="str">
        <f ca="1">IF(食費!N32=0,"",食費!N32)</f>
        <v/>
      </c>
      <c r="O18" s="20">
        <f ca="1">SUM(tblExpenses[[#This Row],[1 月]:[12 月]])</f>
        <v>117308</v>
      </c>
      <c r="P18" s="19"/>
    </row>
    <row r="19" spans="1:16" ht="21" customHeight="1" x14ac:dyDescent="0.25">
      <c r="A19" s="1"/>
      <c r="B19" s="16" t="s">
        <v>43</v>
      </c>
      <c r="C19" s="20">
        <f ca="1">IF(外食費!C32=0,"",外食費!C32)</f>
        <v>660</v>
      </c>
      <c r="D19" s="20">
        <f ca="1">IF(外食費!D32=0,"",外食費!D32)</f>
        <v>11840</v>
      </c>
      <c r="E19" s="60" t="s">
        <v>185</v>
      </c>
      <c r="F19" s="60" t="s">
        <v>188</v>
      </c>
      <c r="G19" s="20">
        <f ca="1">IF(外食費!G32=0,"",外食費!G32)</f>
        <v>5060</v>
      </c>
      <c r="H19" s="20" t="str">
        <f ca="1">IF(外食費!H32=0,"",外食費!H32)</f>
        <v/>
      </c>
      <c r="I19" s="20" t="str">
        <f ca="1">IF(外食費!I32=0,"",外食費!I32)</f>
        <v/>
      </c>
      <c r="J19" s="20" t="str">
        <f ca="1">IF(外食費!J32=0,"",外食費!J32)</f>
        <v/>
      </c>
      <c r="K19" s="20" t="str">
        <f ca="1">IF(外食費!K32=0,"",外食費!K32)</f>
        <v/>
      </c>
      <c r="L19" s="20" t="str">
        <f ca="1">IF(外食費!L32=0,"",外食費!L32)</f>
        <v/>
      </c>
      <c r="M19" s="20" t="str">
        <f ca="1">IF(外食費!M32=0,"",外食費!M32)</f>
        <v/>
      </c>
      <c r="N19" s="20" t="str">
        <f ca="1">IF(外食費!N32=0,"",外食費!N32)</f>
        <v/>
      </c>
      <c r="O19" s="20">
        <f ca="1">SUM(tblExpenses[[#This Row],[1 月]:[12 月]])</f>
        <v>17560</v>
      </c>
      <c r="P19" s="19"/>
    </row>
    <row r="20" spans="1:16" ht="21" customHeight="1" x14ac:dyDescent="0.25">
      <c r="A20" s="1"/>
      <c r="B20" s="16" t="s">
        <v>44</v>
      </c>
      <c r="C20" s="20">
        <f ca="1">IF(日用品費!C34=0,"",日用品費!C34)</f>
        <v>13460</v>
      </c>
      <c r="D20" s="20">
        <f ca="1">IF(日用品費!D34=0,"",日用品費!D34)</f>
        <v>11734</v>
      </c>
      <c r="E20" s="20">
        <f ca="1">IF(日用品費!E34=0,"",日用品費!E34)</f>
        <v>4174</v>
      </c>
      <c r="F20" s="20">
        <f ca="1">IF(日用品費!F34=0,"",日用品費!F34)</f>
        <v>2892</v>
      </c>
      <c r="G20" s="20">
        <f ca="1">IF(日用品費!G34=0,"",日用品費!G34)</f>
        <v>28808</v>
      </c>
      <c r="H20" s="20" t="str">
        <f ca="1">IF(日用品費!H34=0,"",日用品費!H34)</f>
        <v/>
      </c>
      <c r="I20" s="20" t="str">
        <f ca="1">IF(日用品費!I34=0,"",日用品費!I34)</f>
        <v/>
      </c>
      <c r="J20" s="20" t="str">
        <f ca="1">IF(日用品費!J34=0,"",日用品費!J34)</f>
        <v/>
      </c>
      <c r="K20" s="20" t="str">
        <f ca="1">IF(日用品費!K34=0,"",日用品費!K34)</f>
        <v/>
      </c>
      <c r="L20" s="20" t="str">
        <f ca="1">IF(日用品費!L34=0,"",日用品費!L34)</f>
        <v/>
      </c>
      <c r="M20" s="20" t="str">
        <f ca="1">IF(日用品費!M34=0,"",日用品費!M34)</f>
        <v/>
      </c>
      <c r="N20" s="20" t="str">
        <f ca="1">IF(日用品費!N34=0,"",日用品費!N34)</f>
        <v/>
      </c>
      <c r="O20" s="20">
        <f ca="1">SUM(tblExpenses[[#This Row],[1 月]:[12 月]])</f>
        <v>61068</v>
      </c>
      <c r="P20" s="19"/>
    </row>
    <row r="21" spans="1:16" ht="21" customHeight="1" x14ac:dyDescent="0.25">
      <c r="A21" s="1"/>
      <c r="B21" s="16" t="s">
        <v>32</v>
      </c>
      <c r="C21" s="20">
        <f>990+2420</f>
        <v>3410</v>
      </c>
      <c r="D21" s="20">
        <v>3410</v>
      </c>
      <c r="E21" s="20">
        <f>1078+2156</f>
        <v>3234</v>
      </c>
      <c r="F21" s="20">
        <f>2618+990</f>
        <v>3608</v>
      </c>
      <c r="G21" s="20">
        <v>3694</v>
      </c>
      <c r="H21" s="20"/>
      <c r="I21" s="20"/>
      <c r="J21" s="20"/>
      <c r="K21" s="20"/>
      <c r="L21" s="20"/>
      <c r="M21" s="20"/>
      <c r="N21" s="20"/>
      <c r="O21" s="20">
        <f>SUM(tblExpenses[[#This Row],[1 月]:[12 月]])</f>
        <v>17356</v>
      </c>
      <c r="P21" s="19"/>
    </row>
    <row r="22" spans="1:16" ht="21" customHeight="1" x14ac:dyDescent="0.25">
      <c r="A22" s="1"/>
      <c r="B22" s="16" t="s">
        <v>40</v>
      </c>
      <c r="C22" s="20">
        <v>1680</v>
      </c>
      <c r="D22" s="20">
        <v>1680</v>
      </c>
      <c r="E22" s="20">
        <v>1680</v>
      </c>
      <c r="F22" s="20">
        <v>1680</v>
      </c>
      <c r="G22" s="20">
        <v>1680</v>
      </c>
      <c r="H22" s="20">
        <v>1680</v>
      </c>
      <c r="I22" s="20">
        <v>1680</v>
      </c>
      <c r="J22" s="20">
        <v>1680</v>
      </c>
      <c r="K22" s="20">
        <v>1680</v>
      </c>
      <c r="L22" s="20">
        <v>1680</v>
      </c>
      <c r="M22" s="20">
        <v>1680</v>
      </c>
      <c r="N22" s="20">
        <v>1680</v>
      </c>
      <c r="O22" s="20">
        <f>SUM(tblExpenses[[#This Row],[1 月]:[12 月]])</f>
        <v>20160</v>
      </c>
      <c r="P22" s="19"/>
    </row>
    <row r="23" spans="1:16" ht="21" customHeight="1" x14ac:dyDescent="0.25">
      <c r="A23" s="1"/>
      <c r="B23" s="16" t="s">
        <v>33</v>
      </c>
      <c r="C23" s="20">
        <v>17097</v>
      </c>
      <c r="D23" s="20">
        <v>11504</v>
      </c>
      <c r="E23" s="20">
        <v>11167</v>
      </c>
      <c r="F23" s="20">
        <v>10054</v>
      </c>
      <c r="G23" s="20">
        <v>8183</v>
      </c>
      <c r="H23" s="20"/>
      <c r="I23" s="20"/>
      <c r="J23" s="20"/>
      <c r="K23" s="20"/>
      <c r="L23" s="20"/>
      <c r="M23" s="20"/>
      <c r="N23" s="20"/>
      <c r="O23" s="20">
        <f>SUM(tblExpenses[[#This Row],[1 月]:[12 月]])</f>
        <v>58005</v>
      </c>
      <c r="P23" s="19"/>
    </row>
    <row r="24" spans="1:16" ht="21" customHeight="1" x14ac:dyDescent="0.25">
      <c r="A24" s="1"/>
      <c r="B24" s="16" t="s">
        <v>34</v>
      </c>
      <c r="C24" s="20">
        <v>4268</v>
      </c>
      <c r="D24" s="60" t="s">
        <v>146</v>
      </c>
      <c r="E24" s="20">
        <v>3388</v>
      </c>
      <c r="F24" s="60" t="s">
        <v>146</v>
      </c>
      <c r="G24" s="20">
        <v>4884</v>
      </c>
      <c r="H24" s="60" t="s">
        <v>146</v>
      </c>
      <c r="I24" s="20"/>
      <c r="J24" s="60" t="s">
        <v>146</v>
      </c>
      <c r="K24" s="20"/>
      <c r="L24" s="60" t="s">
        <v>146</v>
      </c>
      <c r="M24" s="20"/>
      <c r="N24" s="60" t="s">
        <v>146</v>
      </c>
      <c r="O24" s="20">
        <f>SUM(tblExpenses[[#This Row],[1 月]:[12 月]])</f>
        <v>12540</v>
      </c>
      <c r="P24" s="19"/>
    </row>
    <row r="25" spans="1:16" ht="21" customHeight="1" x14ac:dyDescent="0.25">
      <c r="A25" s="1"/>
      <c r="B25" s="16" t="s">
        <v>64</v>
      </c>
      <c r="C25" s="60" t="s">
        <v>146</v>
      </c>
      <c r="D25" s="20">
        <v>2775</v>
      </c>
      <c r="E25" s="60" t="s">
        <v>186</v>
      </c>
      <c r="F25" s="60" t="s">
        <v>146</v>
      </c>
      <c r="G25" s="20">
        <v>3000</v>
      </c>
      <c r="H25" s="20"/>
      <c r="I25" s="20"/>
      <c r="J25" s="20"/>
      <c r="K25" s="20"/>
      <c r="L25" s="20"/>
      <c r="M25" s="20"/>
      <c r="N25" s="20"/>
      <c r="O25" s="20">
        <f>SUM(tblExpenses[[#This Row],[1 月]:[12 月]])</f>
        <v>5775</v>
      </c>
      <c r="P25" s="19"/>
    </row>
    <row r="26" spans="1:16" ht="21" customHeight="1" x14ac:dyDescent="0.2">
      <c r="B26" s="3" t="s">
        <v>41</v>
      </c>
      <c r="C26" s="60" t="s">
        <v>146</v>
      </c>
      <c r="D26" s="20">
        <f ca="1">IF(娯楽費!D33=0,"",娯楽費!D33)</f>
        <v>1440</v>
      </c>
      <c r="E26" s="60" t="s">
        <v>185</v>
      </c>
      <c r="F26" s="60" t="s">
        <v>187</v>
      </c>
      <c r="G26" s="60" t="s">
        <v>229</v>
      </c>
      <c r="H26" s="20" t="str">
        <f ca="1">IF(娯楽費!H33=0,"",娯楽費!H33)</f>
        <v/>
      </c>
      <c r="I26" s="20" t="str">
        <f ca="1">IF(娯楽費!I33=0,"",娯楽費!I33)</f>
        <v/>
      </c>
      <c r="J26" s="20" t="str">
        <f ca="1">IF(娯楽費!J33=0,"",娯楽費!J33)</f>
        <v/>
      </c>
      <c r="K26" s="20" t="str">
        <f ca="1">IF(娯楽費!K33=0,"",娯楽費!K33)</f>
        <v/>
      </c>
      <c r="L26" s="20" t="str">
        <f ca="1">IF(娯楽費!L33=0,"",娯楽費!L33)</f>
        <v/>
      </c>
      <c r="M26" s="20" t="str">
        <f ca="1">IF(娯楽費!M33=0,"",娯楽費!M33)</f>
        <v/>
      </c>
      <c r="N26" s="20" t="str">
        <f ca="1">IF(娯楽費!N33=0,"",娯楽費!N33)</f>
        <v/>
      </c>
    </row>
    <row r="27" spans="1:16" ht="21" customHeight="1" x14ac:dyDescent="0.2">
      <c r="B27" s="17" t="s">
        <v>66</v>
      </c>
      <c r="C27" s="60" t="s">
        <v>146</v>
      </c>
      <c r="D27" s="62" t="s">
        <v>146</v>
      </c>
      <c r="E27" s="62" t="s">
        <v>185</v>
      </c>
      <c r="F27" s="62" t="s">
        <v>146</v>
      </c>
      <c r="G27" s="62" t="s">
        <v>230</v>
      </c>
      <c r="H27" s="28" t="str">
        <f ca="1">IF(ふるさと納税!H32=0,"",ふるさと納税!H32)</f>
        <v/>
      </c>
      <c r="I27" s="28" t="str">
        <f ca="1">IF(ふるさと納税!I32=0,"",ふるさと納税!I32)</f>
        <v/>
      </c>
      <c r="J27" s="28" t="str">
        <f ca="1">IF(ふるさと納税!J32=0,"",ふるさと納税!J32)</f>
        <v/>
      </c>
      <c r="K27" s="28" t="str">
        <f ca="1">IF(ふるさと納税!K32=0,"",ふるさと納税!K32)</f>
        <v/>
      </c>
      <c r="L27" s="28" t="str">
        <f ca="1">IF(ふるさと納税!L32=0,"",ふるさと納税!L32)</f>
        <v/>
      </c>
      <c r="M27" s="28" t="str">
        <f ca="1">IF(ふるさと納税!M32=0,"",ふるさと納税!M32)</f>
        <v/>
      </c>
      <c r="N27" s="28" t="str">
        <f ca="1">IF(ふるさと納税!N32=0,"",ふるさと納税!N32)</f>
        <v/>
      </c>
      <c r="O27" s="28">
        <f ca="1">SUM(tblExpenses[[#This Row],[1 月]:[12 月]])</f>
        <v>0</v>
      </c>
    </row>
    <row r="28" spans="1:16" ht="21" customHeight="1" x14ac:dyDescent="0.25">
      <c r="A28" s="1"/>
      <c r="B28" s="16" t="s">
        <v>42</v>
      </c>
      <c r="C28" s="20">
        <f ca="1">IF(特別費!C32=0,"",特別費!C32)</f>
        <v>30990</v>
      </c>
      <c r="D28" s="20">
        <f ca="1">IF(特別費!D32=0,"",特別費!D32)</f>
        <v>23511</v>
      </c>
      <c r="E28" s="64">
        <f ca="1">IF(特別費!E32=0,"",特別費!E32)</f>
        <v>113490</v>
      </c>
      <c r="F28" s="60" t="s">
        <v>146</v>
      </c>
      <c r="G28" s="20">
        <f ca="1">IF(特別費!G32=0,"",特別費!G32)</f>
        <v>17863</v>
      </c>
      <c r="H28" s="20" t="str">
        <f ca="1">IF(特別費!H32=0,"",特別費!H32)</f>
        <v/>
      </c>
      <c r="I28" s="20" t="str">
        <f ca="1">IF(特別費!I32=0,"",特別費!I32)</f>
        <v/>
      </c>
      <c r="J28" s="20" t="str">
        <f ca="1">IF(特別費!J32=0,"",特別費!J32)</f>
        <v/>
      </c>
      <c r="K28" s="20" t="str">
        <f ca="1">IF(特別費!K32=0,"",特別費!K32)</f>
        <v/>
      </c>
      <c r="L28" s="20" t="str">
        <f ca="1">IF(特別費!L32=0,"",特別費!L32)</f>
        <v/>
      </c>
      <c r="M28" s="20" t="str">
        <f ca="1">IF(特別費!M32=0,"",特別費!M32)</f>
        <v/>
      </c>
      <c r="N28" s="20" t="str">
        <f ca="1">IF(特別費!N32=0,"",特別費!N32)</f>
        <v/>
      </c>
      <c r="O28" s="20">
        <f ca="1">SUM(tblExpenses[[#This Row],[1 月]:[12 月]])</f>
        <v>185854</v>
      </c>
      <c r="P28" s="19"/>
    </row>
    <row r="29" spans="1:16" ht="21" customHeight="1" x14ac:dyDescent="0.25">
      <c r="A29" s="1"/>
      <c r="B29" s="16" t="s">
        <v>76</v>
      </c>
      <c r="C29" s="20">
        <v>40000</v>
      </c>
      <c r="D29" s="20">
        <v>40000</v>
      </c>
      <c r="E29" s="20">
        <v>40000</v>
      </c>
      <c r="F29" s="20">
        <v>40000</v>
      </c>
      <c r="G29" s="20">
        <v>40000</v>
      </c>
      <c r="H29" s="20"/>
      <c r="I29" s="20"/>
      <c r="J29" s="20"/>
      <c r="K29" s="20"/>
      <c r="L29" s="20"/>
      <c r="M29" s="20"/>
      <c r="N29" s="20"/>
      <c r="O29" s="20">
        <f>SUM(tblExpenses[[#This Row],[1 月]:[12 月]])</f>
        <v>200000</v>
      </c>
      <c r="P29" s="19"/>
    </row>
    <row r="30" spans="1:16" ht="21" customHeight="1" x14ac:dyDescent="0.25">
      <c r="A30" s="1"/>
      <c r="B30" s="16" t="s">
        <v>74</v>
      </c>
      <c r="C30" s="20">
        <v>63333</v>
      </c>
      <c r="D30" s="20">
        <v>63333</v>
      </c>
      <c r="E30" s="20">
        <v>63333</v>
      </c>
      <c r="F30" s="20">
        <v>63333</v>
      </c>
      <c r="G30" s="20">
        <v>63333</v>
      </c>
      <c r="H30" s="20">
        <v>60000</v>
      </c>
      <c r="I30" s="20">
        <v>60000</v>
      </c>
      <c r="J30" s="20">
        <v>60000</v>
      </c>
      <c r="K30" s="20">
        <v>60000</v>
      </c>
      <c r="L30" s="20">
        <v>60000</v>
      </c>
      <c r="M30" s="20">
        <v>60000</v>
      </c>
      <c r="N30" s="20">
        <v>60000</v>
      </c>
      <c r="O30" s="20">
        <f>SUM(tblExpenses[[#This Row],[1 月]:[12 月]])</f>
        <v>736665</v>
      </c>
      <c r="P30" s="19"/>
    </row>
    <row r="31" spans="1:16" ht="21" customHeight="1" x14ac:dyDescent="0.25">
      <c r="A31" s="1"/>
      <c r="B31" s="16" t="s">
        <v>79</v>
      </c>
      <c r="C31" s="20">
        <v>12000</v>
      </c>
      <c r="D31" s="20">
        <v>12000</v>
      </c>
      <c r="E31" s="20">
        <v>12000</v>
      </c>
      <c r="F31" s="20">
        <v>12000</v>
      </c>
      <c r="G31" s="20">
        <v>12000</v>
      </c>
      <c r="H31" s="20">
        <v>12000</v>
      </c>
      <c r="I31" s="20">
        <v>12000</v>
      </c>
      <c r="J31" s="20">
        <v>12000</v>
      </c>
      <c r="K31" s="20">
        <v>12000</v>
      </c>
      <c r="L31" s="20">
        <v>12000</v>
      </c>
      <c r="M31" s="20">
        <v>12000</v>
      </c>
      <c r="N31" s="20">
        <v>12000</v>
      </c>
      <c r="O31" s="20">
        <f>SUM(tblExpenses[[#This Row],[1 月]:[12 月]])</f>
        <v>144000</v>
      </c>
      <c r="P31" s="19"/>
    </row>
    <row r="32" spans="1:16" ht="21" customHeight="1" x14ac:dyDescent="0.25">
      <c r="A32" s="1"/>
      <c r="B32" s="16" t="s">
        <v>141</v>
      </c>
      <c r="C32" s="20">
        <v>50000</v>
      </c>
      <c r="D32" s="20">
        <v>50000</v>
      </c>
      <c r="E32" s="20">
        <v>50000</v>
      </c>
      <c r="F32" s="20">
        <v>70000</v>
      </c>
      <c r="G32" s="20">
        <v>50000</v>
      </c>
      <c r="H32" s="20">
        <v>50000</v>
      </c>
      <c r="I32" s="20">
        <v>50000</v>
      </c>
      <c r="J32" s="20">
        <v>50000</v>
      </c>
      <c r="K32" s="20">
        <v>50000</v>
      </c>
      <c r="L32" s="20">
        <v>50000</v>
      </c>
      <c r="M32" s="20">
        <v>50000</v>
      </c>
      <c r="N32" s="20">
        <v>50000</v>
      </c>
      <c r="O32" s="20">
        <f>SUM(tblExpenses[[#This Row],[1 月]:[12 月]])</f>
        <v>620000</v>
      </c>
      <c r="P32" s="19"/>
    </row>
    <row r="33" spans="1:16" ht="21" customHeight="1" x14ac:dyDescent="0.25">
      <c r="A33" s="1"/>
      <c r="B33" s="16" t="s">
        <v>142</v>
      </c>
      <c r="C33" s="20">
        <v>11000</v>
      </c>
      <c r="D33" s="20">
        <v>12000</v>
      </c>
      <c r="E33" s="20">
        <v>12000</v>
      </c>
      <c r="F33" s="20">
        <v>19000</v>
      </c>
      <c r="G33" s="20">
        <v>13000</v>
      </c>
      <c r="H33" s="20"/>
      <c r="I33" s="20"/>
      <c r="J33" s="20"/>
      <c r="K33" s="20"/>
      <c r="L33" s="20"/>
      <c r="M33" s="20"/>
      <c r="N33" s="31"/>
      <c r="O33" s="20">
        <f>SUM(tblExpenses[[#This Row],[1 月]:[12 月]])</f>
        <v>67000</v>
      </c>
      <c r="P33" s="19"/>
    </row>
    <row r="34" spans="1:16" ht="21" customHeight="1" x14ac:dyDescent="0.25">
      <c r="A34" s="1"/>
      <c r="B34" s="16" t="s">
        <v>29</v>
      </c>
      <c r="C34" s="21">
        <f ca="1">SUBTOTAL(109,tblExpenses[1 月])</f>
        <v>367479</v>
      </c>
      <c r="D34" s="21">
        <f ca="1">SUBTOTAL(109,tblExpenses[2 月])</f>
        <v>362539</v>
      </c>
      <c r="E34" s="21">
        <f ca="1">SUBTOTAL(109,tblExpenses[3 月])</f>
        <v>436289</v>
      </c>
      <c r="F34" s="21">
        <f ca="1">SUBTOTAL(109,tblExpenses[4 月])</f>
        <v>350613</v>
      </c>
      <c r="G34" s="21">
        <f ca="1">SUBTOTAL(109,tblExpenses[5 月])</f>
        <v>374301</v>
      </c>
      <c r="H34" s="21">
        <f ca="1">SUBTOTAL(109,tblExpenses[6 月])</f>
        <v>123680</v>
      </c>
      <c r="I34" s="21">
        <f ca="1">SUBTOTAL(109,tblExpenses[7 月])</f>
        <v>123680</v>
      </c>
      <c r="J34" s="21">
        <f ca="1">SUBTOTAL(109,tblExpenses[8 月])</f>
        <v>123680</v>
      </c>
      <c r="K34" s="21">
        <f ca="1">SUBTOTAL(109,tblExpenses[9 月])</f>
        <v>123680</v>
      </c>
      <c r="L34" s="21">
        <f ca="1">SUBTOTAL(109,tblExpenses[10 月])</f>
        <v>123680</v>
      </c>
      <c r="M34" s="21">
        <f ca="1">SUBTOTAL(109,tblExpenses[11 月])</f>
        <v>123680</v>
      </c>
      <c r="N34" s="21">
        <f ca="1">SUBTOTAL(109,tblExpenses[12 月])</f>
        <v>123680</v>
      </c>
      <c r="O34" s="21">
        <f ca="1">SUBTOTAL(109,tblExpenses[現在までの合計])</f>
        <v>2755541</v>
      </c>
      <c r="P34" s="18"/>
    </row>
    <row r="36" spans="1:16" ht="21" customHeight="1" x14ac:dyDescent="0.2">
      <c r="B36" s="3" t="s">
        <v>67</v>
      </c>
      <c r="C36" s="28">
        <f ca="1">SUM(C17:C26)</f>
        <v>160156</v>
      </c>
      <c r="D36" s="28">
        <f t="shared" ref="D36:N36" ca="1" si="2">SUM(D17:D26)</f>
        <v>161695</v>
      </c>
      <c r="E36" s="28">
        <f t="shared" ca="1" si="2"/>
        <v>145466</v>
      </c>
      <c r="F36" s="28">
        <f ca="1">SUM(F17:F26)</f>
        <v>146280</v>
      </c>
      <c r="G36" s="28">
        <f ca="1">SUM(G17:G26)</f>
        <v>178105</v>
      </c>
      <c r="H36" s="28">
        <f t="shared" ca="1" si="2"/>
        <v>1680</v>
      </c>
      <c r="I36" s="28">
        <f t="shared" ca="1" si="2"/>
        <v>1680</v>
      </c>
      <c r="J36" s="28">
        <f t="shared" ca="1" si="2"/>
        <v>1680</v>
      </c>
      <c r="K36" s="28">
        <f t="shared" ca="1" si="2"/>
        <v>1680</v>
      </c>
      <c r="L36" s="28">
        <f t="shared" ca="1" si="2"/>
        <v>1680</v>
      </c>
      <c r="M36" s="28">
        <f t="shared" ca="1" si="2"/>
        <v>1680</v>
      </c>
      <c r="N36" s="28">
        <f t="shared" ca="1" si="2"/>
        <v>1680</v>
      </c>
    </row>
    <row r="37" spans="1:16" ht="21" customHeight="1" x14ac:dyDescent="0.2">
      <c r="B37" s="3" t="s">
        <v>80</v>
      </c>
      <c r="C37" s="28">
        <f ca="1">SUM(C17:C27)</f>
        <v>160156</v>
      </c>
      <c r="D37" s="28">
        <f t="shared" ref="D37:N37" ca="1" si="3">SUM(D17:D27)</f>
        <v>161695</v>
      </c>
      <c r="E37" s="28">
        <f t="shared" ca="1" si="3"/>
        <v>145466</v>
      </c>
      <c r="F37" s="28">
        <f t="shared" ca="1" si="3"/>
        <v>146280</v>
      </c>
      <c r="G37" s="28">
        <f t="shared" ca="1" si="3"/>
        <v>178105</v>
      </c>
      <c r="H37" s="28">
        <f t="shared" ca="1" si="3"/>
        <v>1680</v>
      </c>
      <c r="I37" s="28">
        <f t="shared" ca="1" si="3"/>
        <v>1680</v>
      </c>
      <c r="J37" s="28">
        <f t="shared" ca="1" si="3"/>
        <v>1680</v>
      </c>
      <c r="K37" s="28">
        <f t="shared" ca="1" si="3"/>
        <v>1680</v>
      </c>
      <c r="L37" s="28">
        <f t="shared" ca="1" si="3"/>
        <v>1680</v>
      </c>
      <c r="M37" s="28">
        <f t="shared" ca="1" si="3"/>
        <v>1680</v>
      </c>
      <c r="N37" s="28">
        <f t="shared" ca="1" si="3"/>
        <v>1680</v>
      </c>
    </row>
  </sheetData>
  <mergeCells count="1">
    <mergeCell ref="B15:P15"/>
  </mergeCells>
  <phoneticPr fontId="7"/>
  <conditionalFormatting sqref="C18:N18">
    <cfRule type="expression" dxfId="17" priority="6">
      <formula>"&lt;""MAX($C$16:$N$16)"""</formula>
    </cfRule>
  </conditionalFormatting>
  <conditionalFormatting sqref="C7:N7">
    <cfRule type="aboveAverage" dxfId="16" priority="1" aboveAverage="0"/>
  </conditionalFormatting>
  <printOptions horizontalCentered="1"/>
  <pageMargins left="0.25" right="0.25" top="0.75" bottom="0.75" header="0.3" footer="0.3"/>
  <pageSetup scale="68" fitToHeight="0" orientation="landscape" r:id="rId1"/>
  <headerFooter differentFirst="1">
    <oddFooter>Page &amp;P of &amp;N</oddFooter>
  </headerFooter>
  <drawing r:id="rId2"/>
  <tableParts count="3">
    <tablePart r:id="rId3"/>
    <tablePart r:id="rId4"/>
    <tablePart r:id="rId5"/>
  </tableParts>
  <extLst>
    <ext xmlns:x14="http://schemas.microsoft.com/office/spreadsheetml/2009/9/main" uri="{05C60535-1F16-4fd2-B633-F4F36F0B64E0}">
      <x14:sparklineGroups xmlns:xm="http://schemas.microsoft.com/office/excel/2006/main">
        <x14:sparklineGroup manualMax="0" manualMin="0" displayEmptyCellsAs="gap" markers="1" high="1" low="1">
          <x14:colorSeries theme="5" tint="0.39997558519241921"/>
          <x14:colorNegative theme="0" tint="-0.499984740745262"/>
          <x14:colorAxis rgb="FF000000"/>
          <x14:colorMarkers theme="5"/>
          <x14:colorFirst theme="6" tint="-0.249977111117893"/>
          <x14:colorLast theme="6" tint="-0.249977111117893"/>
          <x14:colorHigh rgb="FF92D050"/>
          <x14:colorLow rgb="FFFF0000"/>
          <x14:sparklines>
            <x14:sparkline>
              <xm:f>家計費!C10:N10</xm:f>
              <xm:sqref>P10</xm:sqref>
            </x14:sparkline>
            <x14:sparkline>
              <xm:f>家計費!C11:N11</xm:f>
              <xm:sqref>P11</xm:sqref>
            </x14:sparkline>
            <x14:sparkline>
              <xm:f>家計費!C12:N12</xm:f>
              <xm:sqref>P12</xm:sqref>
            </x14:sparkline>
            <x14:sparkline>
              <xm:f>家計費!C13:N13</xm:f>
              <xm:sqref>P13</xm:sqref>
            </x14:sparkline>
          </x14:sparklines>
        </x14:sparklineGroup>
        <x14:sparklineGroup manualMax="0" manualMin="0" displayEmptyCellsAs="span" markers="1" high="1" low="1" displayHidden="1">
          <x14:colorSeries theme="5" tint="0.39997558519241921"/>
          <x14:colorNegative theme="0" tint="-0.499984740745262"/>
          <x14:colorAxis rgb="FF000000"/>
          <x14:colorMarkers theme="5"/>
          <x14:colorFirst theme="6" tint="-0.249977111117893"/>
          <x14:colorLast theme="6" tint="-0.249977111117893"/>
          <x14:colorHigh theme="5"/>
          <x14:colorLow rgb="FFFF0000"/>
          <x14:sparklines>
            <x14:sparkline>
              <xm:f>家計費!C17:N17</xm:f>
              <xm:sqref>P17</xm:sqref>
            </x14:sparkline>
            <x14:sparkline>
              <xm:f>家計費!C18:N18</xm:f>
              <xm:sqref>P18</xm:sqref>
            </x14:sparkline>
            <x14:sparkline>
              <xm:f>家計費!C19:N19</xm:f>
              <xm:sqref>P19</xm:sqref>
            </x14:sparkline>
            <x14:sparkline>
              <xm:f>家計費!C20:N20</xm:f>
              <xm:sqref>P20</xm:sqref>
            </x14:sparkline>
            <x14:sparkline>
              <xm:f>家計費!C21:N21</xm:f>
              <xm:sqref>P21</xm:sqref>
            </x14:sparkline>
            <x14:sparkline>
              <xm:f>家計費!C22:N22</xm:f>
              <xm:sqref>P22</xm:sqref>
            </x14:sparkline>
            <x14:sparkline>
              <xm:f>家計費!C23:N23</xm:f>
              <xm:sqref>P23</xm:sqref>
            </x14:sparkline>
            <x14:sparkline>
              <xm:f>家計費!C24:N24</xm:f>
              <xm:sqref>P24</xm:sqref>
            </x14:sparkline>
            <x14:sparkline>
              <xm:f>家計費!C25:N25</xm:f>
              <xm:sqref>P25</xm:sqref>
            </x14:sparkline>
            <x14:sparkline>
              <xm:f>家計費!C28:N28</xm:f>
              <xm:sqref>P28</xm:sqref>
            </x14:sparkline>
            <x14:sparkline>
              <xm:f>家計費!C29:N29</xm:f>
              <xm:sqref>P29</xm:sqref>
            </x14:sparkline>
            <x14:sparkline>
              <xm:f>家計費!C30:N30</xm:f>
              <xm:sqref>P30</xm:sqref>
            </x14:sparkline>
            <x14:sparkline>
              <xm:f>家計費!C31:N31</xm:f>
              <xm:sqref>P31</xm:sqref>
            </x14:sparkline>
            <x14:sparkline>
              <xm:f>家計費!C32:N32</xm:f>
              <xm:sqref>P32</xm:sqref>
            </x14:sparkline>
            <x14:sparkline>
              <xm:f>家計費!C33:N33</xm:f>
              <xm:sqref>P33</xm:sqref>
            </x14:sparkline>
          </x14:sparklines>
        </x14:sparklineGroup>
        <x14:sparklineGroup manualMax="0" manualMin="0" type="column" displayEmptyCellsAs="gap" high="1" low="1" negative="1">
          <x14:colorSeries theme="5"/>
          <x14:colorNegative rgb="FFFF0000"/>
          <x14:colorAxis rgb="FF000000"/>
          <x14:colorMarkers rgb="FFD70077"/>
          <x14:colorFirst rgb="FF777777"/>
          <x14:colorLast rgb="FF359CEB"/>
          <x14:colorHigh rgb="FFFF0000"/>
          <x14:colorLow rgb="FF92D050"/>
          <x14:sparklines>
            <x14:sparkline>
              <xm:f>家計費!C34:N34</xm:f>
              <xm:sqref>P34</xm:sqref>
            </x14:sparkline>
            <x14:sparkline>
              <xm:f>家計費!C14:N14</xm:f>
              <xm:sqref>P14</xm:sqref>
            </x14:sparkline>
            <x14:sparkline>
              <xm:f>家計費!C7:N7</xm:f>
              <xm:sqref>P7</xm:sqref>
            </x14:sparkline>
            <x14:sparkline>
              <xm:f>家計費!C6:N6</xm:f>
              <xm:sqref>P6</xm:sqref>
            </x14:sparkline>
            <x14:sparkline>
              <xm:f>家計費!C5:N5</xm:f>
              <xm:sqref>P5</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15"/>
  <sheetViews>
    <sheetView workbookViewId="0">
      <selection activeCell="B10" sqref="B10"/>
    </sheetView>
  </sheetViews>
  <sheetFormatPr defaultColWidth="8.7109375" defaultRowHeight="12.75" x14ac:dyDescent="0.2"/>
  <cols>
    <col min="1" max="16384" width="8.7109375" style="27"/>
  </cols>
  <sheetData>
    <row r="2" spans="2:2" x14ac:dyDescent="0.2">
      <c r="B2" s="27" t="s">
        <v>68</v>
      </c>
    </row>
    <row r="3" spans="2:2" x14ac:dyDescent="0.2">
      <c r="B3" s="30" t="s">
        <v>75</v>
      </c>
    </row>
    <row r="4" spans="2:2" x14ac:dyDescent="0.2">
      <c r="B4" s="30" t="s">
        <v>69</v>
      </c>
    </row>
    <row r="5" spans="2:2" x14ac:dyDescent="0.2">
      <c r="B5" s="30" t="s">
        <v>100</v>
      </c>
    </row>
    <row r="6" spans="2:2" x14ac:dyDescent="0.2">
      <c r="B6" s="30" t="s">
        <v>70</v>
      </c>
    </row>
    <row r="7" spans="2:2" x14ac:dyDescent="0.2">
      <c r="B7" s="30" t="s">
        <v>100</v>
      </c>
    </row>
    <row r="8" spans="2:2" x14ac:dyDescent="0.2">
      <c r="B8" s="27" t="s">
        <v>72</v>
      </c>
    </row>
    <row r="9" spans="2:2" x14ac:dyDescent="0.2">
      <c r="B9" s="30" t="s">
        <v>73</v>
      </c>
    </row>
    <row r="11" spans="2:2" x14ac:dyDescent="0.2">
      <c r="B11" s="30" t="s">
        <v>77</v>
      </c>
    </row>
    <row r="12" spans="2:2" x14ac:dyDescent="0.2">
      <c r="B12" s="30" t="s">
        <v>78</v>
      </c>
    </row>
    <row r="13" spans="2:2" x14ac:dyDescent="0.2">
      <c r="B13" s="30" t="s">
        <v>81</v>
      </c>
    </row>
    <row r="15" spans="2:2" x14ac:dyDescent="0.2">
      <c r="B15" s="27" t="s">
        <v>82</v>
      </c>
    </row>
  </sheetData>
  <phoneticPr fontId="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2"/>
  <sheetViews>
    <sheetView workbookViewId="0"/>
  </sheetViews>
  <sheetFormatPr defaultRowHeight="12.75" x14ac:dyDescent="0.2"/>
  <cols>
    <col min="2" max="36" width="9.85546875" customWidth="1"/>
  </cols>
  <sheetData>
    <row r="2" spans="1:39" x14ac:dyDescent="0.2">
      <c r="A2" s="23"/>
    </row>
    <row r="3" spans="1:39" x14ac:dyDescent="0.2">
      <c r="A3" s="70" t="s">
        <v>46</v>
      </c>
      <c r="B3" s="70"/>
      <c r="C3" s="70"/>
      <c r="D3" s="71" t="s">
        <v>47</v>
      </c>
      <c r="E3" s="71"/>
      <c r="F3" s="71"/>
      <c r="G3" s="72" t="s">
        <v>48</v>
      </c>
      <c r="H3" s="72"/>
      <c r="I3" s="72"/>
      <c r="J3" s="67" t="s">
        <v>49</v>
      </c>
      <c r="K3" s="67"/>
      <c r="L3" s="67"/>
      <c r="M3" s="68" t="s">
        <v>50</v>
      </c>
      <c r="N3" s="68"/>
      <c r="O3" s="68"/>
      <c r="P3" s="69" t="s">
        <v>51</v>
      </c>
      <c r="Q3" s="69"/>
      <c r="R3" s="69"/>
      <c r="S3" s="70" t="s">
        <v>52</v>
      </c>
      <c r="T3" s="70"/>
      <c r="U3" s="70"/>
      <c r="V3" s="71" t="s">
        <v>53</v>
      </c>
      <c r="W3" s="71"/>
      <c r="X3" s="71"/>
      <c r="Y3" s="72" t="s">
        <v>54</v>
      </c>
      <c r="Z3" s="72"/>
      <c r="AA3" s="72"/>
      <c r="AB3" s="67" t="s">
        <v>55</v>
      </c>
      <c r="AC3" s="67"/>
      <c r="AD3" s="67"/>
      <c r="AE3" s="68" t="s">
        <v>56</v>
      </c>
      <c r="AF3" s="68"/>
      <c r="AG3" s="68"/>
      <c r="AH3" s="69" t="s">
        <v>57</v>
      </c>
      <c r="AI3" s="69"/>
      <c r="AJ3" s="69"/>
    </row>
    <row r="4" spans="1:39" x14ac:dyDescent="0.2">
      <c r="A4" s="32" t="s">
        <v>83</v>
      </c>
      <c r="B4" s="32" t="s">
        <v>84</v>
      </c>
      <c r="C4" s="32" t="s">
        <v>59</v>
      </c>
      <c r="D4" s="32" t="s">
        <v>83</v>
      </c>
      <c r="E4" s="32" t="s">
        <v>84</v>
      </c>
      <c r="F4" s="32" t="s">
        <v>59</v>
      </c>
      <c r="G4" s="32" t="s">
        <v>83</v>
      </c>
      <c r="H4" s="32" t="s">
        <v>84</v>
      </c>
      <c r="I4" s="32" t="s">
        <v>59</v>
      </c>
      <c r="J4" s="32" t="s">
        <v>83</v>
      </c>
      <c r="K4" s="32" t="s">
        <v>84</v>
      </c>
      <c r="L4" s="32" t="s">
        <v>59</v>
      </c>
      <c r="M4" s="32" t="s">
        <v>83</v>
      </c>
      <c r="N4" s="32" t="s">
        <v>84</v>
      </c>
      <c r="O4" s="32" t="s">
        <v>59</v>
      </c>
      <c r="P4" s="32" t="s">
        <v>83</v>
      </c>
      <c r="Q4" s="32" t="s">
        <v>84</v>
      </c>
      <c r="R4" s="32" t="s">
        <v>59</v>
      </c>
      <c r="S4" s="32" t="s">
        <v>83</v>
      </c>
      <c r="T4" s="32" t="s">
        <v>84</v>
      </c>
      <c r="U4" s="32" t="s">
        <v>59</v>
      </c>
      <c r="V4" s="32" t="s">
        <v>83</v>
      </c>
      <c r="W4" s="32" t="s">
        <v>84</v>
      </c>
      <c r="X4" s="32" t="s">
        <v>59</v>
      </c>
      <c r="Y4" s="32" t="s">
        <v>83</v>
      </c>
      <c r="Z4" s="32" t="s">
        <v>84</v>
      </c>
      <c r="AA4" s="32" t="s">
        <v>59</v>
      </c>
      <c r="AB4" s="32" t="s">
        <v>83</v>
      </c>
      <c r="AC4" s="32" t="s">
        <v>84</v>
      </c>
      <c r="AD4" s="32" t="s">
        <v>59</v>
      </c>
      <c r="AE4" s="32" t="s">
        <v>83</v>
      </c>
      <c r="AF4" s="32" t="s">
        <v>84</v>
      </c>
      <c r="AG4" s="32" t="s">
        <v>59</v>
      </c>
      <c r="AH4" s="32" t="s">
        <v>83</v>
      </c>
      <c r="AI4" s="32" t="s">
        <v>84</v>
      </c>
      <c r="AJ4" s="32" t="s">
        <v>59</v>
      </c>
    </row>
    <row r="5" spans="1:39" x14ac:dyDescent="0.2">
      <c r="A5" s="39"/>
      <c r="B5" s="37"/>
      <c r="C5" s="33"/>
      <c r="D5" s="33"/>
      <c r="E5" s="37"/>
      <c r="F5" s="33"/>
      <c r="G5" s="33"/>
      <c r="H5" s="37"/>
      <c r="I5" s="33"/>
      <c r="J5" s="33"/>
      <c r="K5" s="37"/>
      <c r="L5" s="33"/>
      <c r="M5" s="33"/>
      <c r="N5" s="37"/>
      <c r="O5" s="33"/>
      <c r="P5" s="33"/>
      <c r="Q5" s="37"/>
      <c r="R5" s="40"/>
      <c r="S5" s="40"/>
      <c r="T5" s="37"/>
      <c r="U5" s="37"/>
      <c r="V5" s="37"/>
      <c r="W5" s="37"/>
      <c r="X5" s="33"/>
      <c r="Y5" s="33"/>
      <c r="Z5" s="37"/>
      <c r="AA5" s="33"/>
      <c r="AB5" s="33"/>
      <c r="AC5" s="37"/>
      <c r="AD5" s="33"/>
      <c r="AE5" s="33"/>
      <c r="AF5" s="37"/>
      <c r="AG5" s="33"/>
      <c r="AH5" s="33"/>
      <c r="AI5" s="37"/>
      <c r="AJ5" s="33"/>
    </row>
    <row r="6" spans="1:39" x14ac:dyDescent="0.2">
      <c r="A6" s="39"/>
      <c r="B6" s="37"/>
      <c r="C6" s="33"/>
      <c r="D6" s="33"/>
      <c r="E6" s="37"/>
      <c r="F6" s="33"/>
      <c r="G6" s="33"/>
      <c r="H6" s="37"/>
      <c r="I6" s="33"/>
      <c r="J6" s="33"/>
      <c r="K6" s="37"/>
      <c r="L6" s="33"/>
      <c r="M6" s="33"/>
      <c r="N6" s="37"/>
      <c r="O6" s="33"/>
      <c r="P6" s="33"/>
      <c r="Q6" s="37"/>
      <c r="R6" s="33"/>
      <c r="S6" s="33"/>
      <c r="T6" s="37"/>
      <c r="U6" s="33"/>
      <c r="V6" s="33"/>
      <c r="W6" s="37"/>
      <c r="X6" s="33"/>
      <c r="Y6" s="33"/>
      <c r="Z6" s="37"/>
      <c r="AA6" s="33"/>
      <c r="AB6" s="33"/>
      <c r="AC6" s="37"/>
      <c r="AD6" s="33"/>
      <c r="AE6" s="33"/>
      <c r="AF6" s="37"/>
      <c r="AG6" s="33"/>
      <c r="AH6" s="33"/>
      <c r="AI6" s="37"/>
      <c r="AJ6" s="33"/>
    </row>
    <row r="7" spans="1:39" x14ac:dyDescent="0.2">
      <c r="A7" s="39"/>
      <c r="B7" s="37"/>
      <c r="C7" s="33"/>
      <c r="D7" s="33"/>
      <c r="E7" s="37"/>
      <c r="F7" s="33"/>
      <c r="G7" s="33"/>
      <c r="H7" s="37"/>
      <c r="I7" s="33"/>
      <c r="J7" s="33"/>
      <c r="K7" s="37"/>
      <c r="L7" s="33"/>
      <c r="M7" s="33"/>
      <c r="N7" s="37"/>
      <c r="O7" s="33"/>
      <c r="P7" s="33"/>
      <c r="Q7" s="37"/>
      <c r="R7" s="33"/>
      <c r="S7" s="33"/>
      <c r="T7" s="37"/>
      <c r="U7" s="33"/>
      <c r="V7" s="33"/>
      <c r="W7" s="37"/>
      <c r="X7" s="33"/>
      <c r="Y7" s="33"/>
      <c r="Z7" s="37"/>
      <c r="AA7" s="33"/>
      <c r="AB7" s="33"/>
      <c r="AC7" s="37"/>
      <c r="AD7" s="33"/>
      <c r="AE7" s="33"/>
      <c r="AF7" s="37"/>
      <c r="AG7" s="33"/>
      <c r="AH7" s="33"/>
      <c r="AI7" s="37"/>
      <c r="AJ7" s="33"/>
    </row>
    <row r="8" spans="1:39" x14ac:dyDescent="0.2">
      <c r="A8" s="39"/>
      <c r="B8" s="37"/>
      <c r="C8" s="33"/>
      <c r="D8" s="33"/>
      <c r="E8" s="37"/>
      <c r="F8" s="33"/>
      <c r="G8" s="33"/>
      <c r="H8" s="37"/>
      <c r="I8" s="33"/>
      <c r="J8" s="33"/>
      <c r="K8" s="37"/>
      <c r="L8" s="33"/>
      <c r="M8" s="33"/>
      <c r="N8" s="37"/>
      <c r="O8" s="33"/>
      <c r="P8" s="33"/>
      <c r="Q8" s="37"/>
      <c r="R8" s="33"/>
      <c r="S8" s="33"/>
      <c r="T8" s="37"/>
      <c r="U8" s="33"/>
      <c r="V8" s="33"/>
      <c r="W8" s="37"/>
      <c r="X8" s="33"/>
      <c r="Y8" s="33"/>
      <c r="Z8" s="37"/>
      <c r="AA8" s="33"/>
      <c r="AB8" s="33"/>
      <c r="AC8" s="37"/>
      <c r="AD8" s="33"/>
      <c r="AE8" s="33"/>
      <c r="AF8" s="37"/>
      <c r="AG8" s="33"/>
      <c r="AH8" s="33"/>
      <c r="AI8" s="37"/>
      <c r="AJ8" s="33"/>
    </row>
    <row r="9" spans="1:39" x14ac:dyDescent="0.2">
      <c r="A9" s="39"/>
      <c r="B9" s="37"/>
      <c r="C9" s="33"/>
      <c r="D9" s="33"/>
      <c r="E9" s="37"/>
      <c r="F9" s="33"/>
      <c r="G9" s="33"/>
      <c r="H9" s="37"/>
      <c r="I9" s="33"/>
      <c r="J9" s="33"/>
      <c r="K9" s="37"/>
      <c r="L9" s="33"/>
      <c r="M9" s="33"/>
      <c r="N9" s="37"/>
      <c r="O9" s="33"/>
      <c r="P9" s="33"/>
      <c r="Q9" s="37"/>
      <c r="R9" s="33"/>
      <c r="S9" s="33"/>
      <c r="T9" s="37"/>
      <c r="U9" s="33"/>
      <c r="V9" s="33"/>
      <c r="W9" s="37"/>
      <c r="X9" s="33"/>
      <c r="Y9" s="33"/>
      <c r="Z9" s="37"/>
      <c r="AA9" s="33"/>
      <c r="AB9" s="33"/>
      <c r="AC9" s="37"/>
      <c r="AD9" s="33"/>
      <c r="AE9" s="33"/>
      <c r="AF9" s="37"/>
      <c r="AG9" s="33"/>
      <c r="AH9" s="33"/>
      <c r="AI9" s="37"/>
      <c r="AJ9" s="33"/>
    </row>
    <row r="10" spans="1:39" x14ac:dyDescent="0.2">
      <c r="A10" s="39"/>
      <c r="B10" s="37"/>
      <c r="C10" s="33"/>
      <c r="D10" s="33"/>
      <c r="E10" s="37"/>
      <c r="F10" s="33"/>
      <c r="G10" s="33"/>
      <c r="H10" s="37"/>
      <c r="I10" s="33"/>
      <c r="J10" s="33"/>
      <c r="K10" s="37"/>
      <c r="L10" s="33"/>
      <c r="M10" s="33"/>
      <c r="N10" s="37"/>
      <c r="O10" s="33"/>
      <c r="P10" s="33"/>
      <c r="Q10" s="37"/>
      <c r="R10" s="33"/>
      <c r="S10" s="33"/>
      <c r="T10" s="37"/>
      <c r="U10" s="33"/>
      <c r="V10" s="33"/>
      <c r="W10" s="37"/>
      <c r="X10" s="33"/>
      <c r="Y10" s="33"/>
      <c r="Z10" s="37"/>
      <c r="AA10" s="33"/>
      <c r="AB10" s="33"/>
      <c r="AC10" s="37"/>
      <c r="AD10" s="33"/>
      <c r="AE10" s="33"/>
      <c r="AF10" s="37"/>
      <c r="AG10" s="33"/>
      <c r="AH10" s="33"/>
      <c r="AI10" s="37"/>
      <c r="AJ10" s="33"/>
    </row>
    <row r="11" spans="1:39" x14ac:dyDescent="0.2">
      <c r="A11" s="39"/>
      <c r="B11" s="37"/>
      <c r="C11" s="37"/>
      <c r="D11" s="37"/>
      <c r="E11" s="37"/>
      <c r="F11" s="33"/>
      <c r="G11" s="33"/>
      <c r="H11" s="37"/>
      <c r="I11" s="33"/>
      <c r="J11" s="33"/>
      <c r="K11" s="37"/>
      <c r="L11" s="33"/>
      <c r="M11" s="33"/>
      <c r="N11" s="37"/>
      <c r="O11" s="33"/>
      <c r="P11" s="33"/>
      <c r="Q11" s="37"/>
      <c r="R11" s="33"/>
      <c r="S11" s="33"/>
      <c r="T11" s="37"/>
      <c r="U11" s="33"/>
      <c r="V11" s="33"/>
      <c r="W11" s="37"/>
      <c r="X11" s="33"/>
      <c r="Y11" s="33"/>
      <c r="Z11" s="37"/>
      <c r="AA11" s="33"/>
      <c r="AB11" s="33"/>
      <c r="AC11" s="37"/>
      <c r="AD11" s="33"/>
      <c r="AE11" s="33"/>
      <c r="AF11" s="37"/>
      <c r="AG11" s="33"/>
      <c r="AH11" s="33"/>
      <c r="AI11" s="37"/>
      <c r="AJ11" s="33"/>
    </row>
    <row r="12" spans="1:39" x14ac:dyDescent="0.2">
      <c r="A12" s="39"/>
      <c r="B12" s="37"/>
      <c r="C12" s="33"/>
      <c r="D12" s="33"/>
      <c r="E12" s="37"/>
      <c r="F12" s="33"/>
      <c r="G12" s="33"/>
      <c r="H12" s="37"/>
      <c r="I12" s="33"/>
      <c r="J12" s="33"/>
      <c r="K12" s="37"/>
      <c r="L12" s="33"/>
      <c r="M12" s="33"/>
      <c r="N12" s="37"/>
      <c r="O12" s="33"/>
      <c r="P12" s="33"/>
      <c r="Q12" s="37"/>
      <c r="R12" s="33"/>
      <c r="S12" s="33"/>
      <c r="T12" s="37"/>
      <c r="U12" s="33"/>
      <c r="V12" s="33"/>
      <c r="W12" s="37"/>
      <c r="X12" s="33"/>
      <c r="Y12" s="33"/>
      <c r="Z12" s="37"/>
      <c r="AA12" s="33"/>
      <c r="AB12" s="33"/>
      <c r="AC12" s="37"/>
      <c r="AD12" s="33"/>
      <c r="AE12" s="33"/>
      <c r="AF12" s="37"/>
      <c r="AG12" s="33"/>
      <c r="AH12" s="33"/>
      <c r="AI12" s="37"/>
      <c r="AJ12" s="33"/>
    </row>
    <row r="13" spans="1:39" x14ac:dyDescent="0.2">
      <c r="A13" s="39"/>
      <c r="B13" s="37"/>
      <c r="C13" s="33"/>
      <c r="D13" s="33"/>
      <c r="E13" s="37"/>
      <c r="F13" s="33"/>
      <c r="G13" s="33"/>
      <c r="H13" s="37"/>
      <c r="I13" s="33"/>
      <c r="J13" s="33"/>
      <c r="K13" s="37"/>
      <c r="L13" s="33"/>
      <c r="M13" s="33"/>
      <c r="N13" s="37"/>
      <c r="O13" s="33"/>
      <c r="P13" s="33"/>
      <c r="Q13" s="37"/>
      <c r="R13" s="33"/>
      <c r="S13" s="33"/>
      <c r="T13" s="37"/>
      <c r="U13" s="33"/>
      <c r="V13" s="33"/>
      <c r="W13" s="37"/>
      <c r="X13" s="33"/>
      <c r="Y13" s="33"/>
      <c r="Z13" s="37"/>
      <c r="AA13" s="33"/>
      <c r="AB13" s="33"/>
      <c r="AC13" s="37"/>
      <c r="AD13" s="33"/>
      <c r="AE13" s="33"/>
      <c r="AF13" s="37"/>
      <c r="AG13" s="33"/>
      <c r="AH13" s="33"/>
      <c r="AI13" s="37"/>
      <c r="AJ13" s="33"/>
    </row>
    <row r="14" spans="1:39" x14ac:dyDescent="0.2">
      <c r="A14" s="39"/>
      <c r="B14" s="37"/>
      <c r="C14" s="33"/>
      <c r="D14" s="33"/>
      <c r="E14" s="37"/>
      <c r="F14" s="33"/>
      <c r="G14" s="33"/>
      <c r="H14" s="37"/>
      <c r="I14" s="33"/>
      <c r="J14" s="33"/>
      <c r="K14" s="37"/>
      <c r="L14" s="33"/>
      <c r="M14" s="33"/>
      <c r="N14" s="37"/>
      <c r="O14" s="33"/>
      <c r="P14" s="33"/>
      <c r="Q14" s="37"/>
      <c r="R14" s="33"/>
      <c r="S14" s="33"/>
      <c r="T14" s="37"/>
      <c r="U14" s="33"/>
      <c r="V14" s="33"/>
      <c r="W14" s="37"/>
      <c r="X14" s="33"/>
      <c r="Y14" s="33"/>
      <c r="Z14" s="37"/>
      <c r="AA14" s="33"/>
      <c r="AB14" s="33"/>
      <c r="AC14" s="37"/>
      <c r="AD14" s="33"/>
      <c r="AE14" s="33"/>
      <c r="AF14" s="37"/>
      <c r="AG14" s="33"/>
      <c r="AH14" s="33"/>
      <c r="AI14" s="37"/>
      <c r="AJ14" s="33"/>
    </row>
    <row r="15" spans="1:39" x14ac:dyDescent="0.2">
      <c r="A15" s="33"/>
      <c r="B15" s="34" t="s">
        <v>63</v>
      </c>
      <c r="C15" s="36">
        <f>SUM(C5:C14)</f>
        <v>0</v>
      </c>
      <c r="D15" s="33"/>
      <c r="E15" s="34" t="s">
        <v>63</v>
      </c>
      <c r="F15" s="36">
        <f>SUM(F5:F14)</f>
        <v>0</v>
      </c>
      <c r="G15" s="33"/>
      <c r="H15" s="34" t="s">
        <v>63</v>
      </c>
      <c r="I15" s="36">
        <f>SUM(I5:I14)</f>
        <v>0</v>
      </c>
      <c r="J15" s="33"/>
      <c r="K15" s="34" t="s">
        <v>63</v>
      </c>
      <c r="L15" s="36">
        <f>SUM(L5:L14)</f>
        <v>0</v>
      </c>
      <c r="M15" s="33"/>
      <c r="N15" s="34" t="s">
        <v>63</v>
      </c>
      <c r="O15" s="36">
        <f>SUM(O5:O14)</f>
        <v>0</v>
      </c>
      <c r="P15" s="33"/>
      <c r="Q15" s="34" t="s">
        <v>63</v>
      </c>
      <c r="R15" s="36">
        <f>SUM(R5:R14)</f>
        <v>0</v>
      </c>
      <c r="S15" s="33"/>
      <c r="T15" s="34" t="s">
        <v>63</v>
      </c>
      <c r="U15" s="36">
        <f>SUM(U5:U14)</f>
        <v>0</v>
      </c>
      <c r="V15" s="33"/>
      <c r="W15" s="34" t="s">
        <v>63</v>
      </c>
      <c r="X15" s="36">
        <f>SUM(X5:X14)</f>
        <v>0</v>
      </c>
      <c r="Y15" s="33"/>
      <c r="Z15" s="34" t="s">
        <v>63</v>
      </c>
      <c r="AA15" s="36">
        <f>SUM(AA5:AA14)</f>
        <v>0</v>
      </c>
      <c r="AB15" s="33"/>
      <c r="AC15" s="34" t="s">
        <v>63</v>
      </c>
      <c r="AD15" s="36">
        <f>SUM(AD5:AD14)</f>
        <v>0</v>
      </c>
      <c r="AE15" s="33"/>
      <c r="AF15" s="34" t="s">
        <v>63</v>
      </c>
      <c r="AG15" s="36">
        <f>SUM(AG5:AG14)</f>
        <v>0</v>
      </c>
      <c r="AH15" s="33"/>
      <c r="AI15" s="34" t="s">
        <v>63</v>
      </c>
      <c r="AJ15" s="36">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0" spans="2:14" x14ac:dyDescent="0.2">
      <c r="C30" s="26" t="s">
        <v>86</v>
      </c>
      <c r="D30" s="25"/>
      <c r="E30" s="25"/>
      <c r="F30" s="25"/>
      <c r="G30" s="25"/>
      <c r="H30" s="25"/>
      <c r="I30" s="25"/>
      <c r="J30" s="25"/>
      <c r="K30" s="25"/>
      <c r="L30" s="25"/>
      <c r="M30" s="25"/>
      <c r="N30" s="25"/>
    </row>
    <row r="31" spans="2:14" x14ac:dyDescent="0.2">
      <c r="C31" s="25" t="s">
        <v>62</v>
      </c>
      <c r="D31" s="25" t="s">
        <v>87</v>
      </c>
      <c r="E31" s="25" t="s">
        <v>88</v>
      </c>
      <c r="F31" s="25" t="s">
        <v>89</v>
      </c>
      <c r="G31" s="25" t="s">
        <v>90</v>
      </c>
      <c r="H31" s="25" t="s">
        <v>91</v>
      </c>
      <c r="I31" s="25" t="s">
        <v>92</v>
      </c>
      <c r="J31" s="25" t="s">
        <v>93</v>
      </c>
      <c r="K31" s="25" t="s">
        <v>94</v>
      </c>
      <c r="L31" s="25" t="s">
        <v>95</v>
      </c>
      <c r="M31" s="25" t="s">
        <v>96</v>
      </c>
      <c r="N31" s="25" t="s">
        <v>97</v>
      </c>
    </row>
    <row r="32" spans="2:14" x14ac:dyDescent="0.2">
      <c r="C32" s="25">
        <f ca="1">OFFSET($C$15,0,(COLUMN(C32)-COLUMN($C$15))*3)</f>
        <v>0</v>
      </c>
      <c r="D32" s="25">
        <f t="shared" ref="D32:N32" ca="1" si="0">OFFSET($C$15,0,(COLUMN(D32)-COLUMN($C$15))*3)</f>
        <v>0</v>
      </c>
      <c r="E32" s="25">
        <f t="shared" ca="1" si="0"/>
        <v>0</v>
      </c>
      <c r="F32" s="25">
        <f t="shared" ca="1" si="0"/>
        <v>0</v>
      </c>
      <c r="G32" s="25">
        <f t="shared" ca="1" si="0"/>
        <v>0</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32"/>
  <sheetViews>
    <sheetView topLeftCell="J1" workbookViewId="0">
      <selection activeCell="O20" sqref="O20"/>
    </sheetView>
  </sheetViews>
  <sheetFormatPr defaultColWidth="8.7109375" defaultRowHeight="12.75" x14ac:dyDescent="0.2"/>
  <cols>
    <col min="1" max="1" width="8.7109375" style="25"/>
    <col min="2" max="2" width="9.85546875" style="25" customWidth="1"/>
    <col min="3" max="3" width="9.85546875" style="43" customWidth="1"/>
    <col min="4" max="5" width="9.85546875" style="25" customWidth="1"/>
    <col min="6" max="6" width="9.85546875" style="43" customWidth="1"/>
    <col min="7" max="36" width="9.85546875" style="25" customWidth="1"/>
    <col min="37" max="37" width="8.7109375" style="25"/>
    <col min="38" max="38" width="15.85546875" style="25" customWidth="1"/>
    <col min="39" max="16384" width="8.7109375" style="25"/>
  </cols>
  <sheetData>
    <row r="2" spans="1:38" x14ac:dyDescent="0.2">
      <c r="A2" s="23"/>
    </row>
    <row r="3" spans="1:38" x14ac:dyDescent="0.2">
      <c r="A3" s="70" t="s">
        <v>46</v>
      </c>
      <c r="B3" s="70"/>
      <c r="C3" s="70"/>
      <c r="D3" s="71" t="s">
        <v>47</v>
      </c>
      <c r="E3" s="71"/>
      <c r="F3" s="71"/>
      <c r="G3" s="72" t="s">
        <v>48</v>
      </c>
      <c r="H3" s="72"/>
      <c r="I3" s="72"/>
      <c r="J3" s="67" t="s">
        <v>49</v>
      </c>
      <c r="K3" s="67"/>
      <c r="L3" s="67"/>
      <c r="M3" s="68" t="s">
        <v>50</v>
      </c>
      <c r="N3" s="68"/>
      <c r="O3" s="68"/>
      <c r="P3" s="69" t="s">
        <v>51</v>
      </c>
      <c r="Q3" s="69"/>
      <c r="R3" s="69"/>
      <c r="S3" s="70" t="s">
        <v>52</v>
      </c>
      <c r="T3" s="70"/>
      <c r="U3" s="70"/>
      <c r="V3" s="71" t="s">
        <v>53</v>
      </c>
      <c r="W3" s="71"/>
      <c r="X3" s="71"/>
      <c r="Y3" s="72" t="s">
        <v>54</v>
      </c>
      <c r="Z3" s="72"/>
      <c r="AA3" s="72"/>
      <c r="AB3" s="67" t="s">
        <v>55</v>
      </c>
      <c r="AC3" s="67"/>
      <c r="AD3" s="67"/>
      <c r="AE3" s="68" t="s">
        <v>56</v>
      </c>
      <c r="AF3" s="68"/>
      <c r="AG3" s="68"/>
      <c r="AH3" s="69" t="s">
        <v>57</v>
      </c>
      <c r="AI3" s="69"/>
      <c r="AJ3" s="69"/>
    </row>
    <row r="4" spans="1:38" x14ac:dyDescent="0.2">
      <c r="A4" s="32" t="s">
        <v>83</v>
      </c>
      <c r="B4" s="32" t="s">
        <v>84</v>
      </c>
      <c r="C4" s="52" t="s">
        <v>59</v>
      </c>
      <c r="D4" s="32" t="s">
        <v>83</v>
      </c>
      <c r="E4" s="32" t="s">
        <v>84</v>
      </c>
      <c r="F4" s="52" t="s">
        <v>59</v>
      </c>
      <c r="G4" s="32" t="s">
        <v>83</v>
      </c>
      <c r="H4" s="32" t="s">
        <v>84</v>
      </c>
      <c r="I4" s="32" t="s">
        <v>59</v>
      </c>
      <c r="J4" s="32" t="s">
        <v>83</v>
      </c>
      <c r="K4" s="32" t="s">
        <v>84</v>
      </c>
      <c r="L4" s="32" t="s">
        <v>59</v>
      </c>
      <c r="M4" s="32" t="s">
        <v>83</v>
      </c>
      <c r="N4" s="32" t="s">
        <v>84</v>
      </c>
      <c r="O4" s="32" t="s">
        <v>59</v>
      </c>
      <c r="P4" s="32" t="s">
        <v>83</v>
      </c>
      <c r="Q4" s="32" t="s">
        <v>84</v>
      </c>
      <c r="R4" s="32" t="s">
        <v>59</v>
      </c>
      <c r="S4" s="32" t="s">
        <v>83</v>
      </c>
      <c r="T4" s="32" t="s">
        <v>84</v>
      </c>
      <c r="U4" s="32" t="s">
        <v>59</v>
      </c>
      <c r="V4" s="32" t="s">
        <v>83</v>
      </c>
      <c r="W4" s="32" t="s">
        <v>84</v>
      </c>
      <c r="X4" s="32" t="s">
        <v>59</v>
      </c>
      <c r="Y4" s="32" t="s">
        <v>83</v>
      </c>
      <c r="Z4" s="32" t="s">
        <v>84</v>
      </c>
      <c r="AA4" s="32" t="s">
        <v>59</v>
      </c>
      <c r="AB4" s="32" t="s">
        <v>83</v>
      </c>
      <c r="AC4" s="32" t="s">
        <v>84</v>
      </c>
      <c r="AD4" s="32" t="s">
        <v>59</v>
      </c>
      <c r="AE4" s="32" t="s">
        <v>83</v>
      </c>
      <c r="AF4" s="32" t="s">
        <v>84</v>
      </c>
      <c r="AG4" s="32" t="s">
        <v>59</v>
      </c>
      <c r="AH4" s="32" t="s">
        <v>83</v>
      </c>
      <c r="AI4" s="32" t="s">
        <v>84</v>
      </c>
      <c r="AJ4" s="32" t="s">
        <v>59</v>
      </c>
      <c r="AL4" s="35" t="s">
        <v>85</v>
      </c>
    </row>
    <row r="5" spans="1:38" x14ac:dyDescent="0.2">
      <c r="A5" s="33">
        <v>2</v>
      </c>
      <c r="B5" s="33" t="s">
        <v>122</v>
      </c>
      <c r="C5" s="45">
        <v>5386</v>
      </c>
      <c r="D5" s="33">
        <v>5</v>
      </c>
      <c r="E5" s="33" t="s">
        <v>122</v>
      </c>
      <c r="F5" s="45">
        <v>2941</v>
      </c>
      <c r="G5" s="34">
        <v>3</v>
      </c>
      <c r="H5" s="33" t="s">
        <v>122</v>
      </c>
      <c r="I5" s="33">
        <v>96</v>
      </c>
      <c r="J5" s="33">
        <v>1</v>
      </c>
      <c r="K5" s="33" t="s">
        <v>191</v>
      </c>
      <c r="L5" s="33">
        <v>967</v>
      </c>
      <c r="M5" s="33">
        <v>6</v>
      </c>
      <c r="N5" s="33" t="s">
        <v>122</v>
      </c>
      <c r="O5" s="33">
        <v>2244</v>
      </c>
      <c r="P5" s="33"/>
      <c r="Q5" s="33"/>
      <c r="R5" s="33"/>
      <c r="S5" s="33"/>
      <c r="T5" s="33"/>
      <c r="U5" s="33"/>
      <c r="V5" s="33"/>
      <c r="W5" s="33"/>
      <c r="X5" s="33"/>
      <c r="Y5" s="33"/>
      <c r="Z5" s="33"/>
      <c r="AA5" s="33"/>
      <c r="AB5" s="33"/>
      <c r="AC5" s="33"/>
      <c r="AD5" s="33"/>
      <c r="AE5" s="33"/>
      <c r="AF5" s="33"/>
      <c r="AG5" s="33"/>
      <c r="AH5" s="33"/>
      <c r="AI5" s="33"/>
      <c r="AJ5" s="33"/>
      <c r="AL5" s="33" t="s">
        <v>113</v>
      </c>
    </row>
    <row r="6" spans="1:38" x14ac:dyDescent="0.2">
      <c r="A6" s="33">
        <v>9</v>
      </c>
      <c r="B6" s="33" t="s">
        <v>120</v>
      </c>
      <c r="C6" s="45">
        <v>4240</v>
      </c>
      <c r="D6" s="33">
        <v>8</v>
      </c>
      <c r="E6" s="33" t="s">
        <v>118</v>
      </c>
      <c r="F6" s="45">
        <v>1165</v>
      </c>
      <c r="G6" s="33">
        <v>4</v>
      </c>
      <c r="H6" s="33" t="s">
        <v>178</v>
      </c>
      <c r="I6" s="33">
        <v>2029</v>
      </c>
      <c r="J6" s="33">
        <v>6</v>
      </c>
      <c r="K6" s="33" t="s">
        <v>123</v>
      </c>
      <c r="L6" s="33">
        <v>226</v>
      </c>
      <c r="M6" s="33">
        <v>13</v>
      </c>
      <c r="N6" s="33" t="s">
        <v>123</v>
      </c>
      <c r="O6" s="33">
        <v>1074</v>
      </c>
      <c r="P6" s="33"/>
      <c r="Q6" s="33"/>
      <c r="R6" s="33"/>
      <c r="S6" s="33"/>
      <c r="T6" s="33"/>
      <c r="U6" s="33"/>
      <c r="V6" s="33"/>
      <c r="W6" s="33"/>
      <c r="X6" s="33"/>
      <c r="Y6" s="33"/>
      <c r="Z6" s="33"/>
      <c r="AA6" s="33"/>
      <c r="AB6" s="33"/>
      <c r="AC6" s="33"/>
      <c r="AD6" s="33"/>
      <c r="AE6" s="33"/>
      <c r="AF6" s="33"/>
      <c r="AG6" s="33"/>
      <c r="AH6" s="33"/>
      <c r="AI6" s="33"/>
      <c r="AJ6" s="33"/>
      <c r="AL6" s="34" t="s">
        <v>115</v>
      </c>
    </row>
    <row r="7" spans="1:38" x14ac:dyDescent="0.2">
      <c r="A7" s="33">
        <v>12</v>
      </c>
      <c r="B7" s="33" t="s">
        <v>114</v>
      </c>
      <c r="C7" s="45">
        <v>645</v>
      </c>
      <c r="D7" s="33">
        <v>11</v>
      </c>
      <c r="E7" s="33" t="s">
        <v>148</v>
      </c>
      <c r="F7" s="45">
        <v>4642</v>
      </c>
      <c r="G7" s="33">
        <v>4</v>
      </c>
      <c r="H7" s="34" t="s">
        <v>180</v>
      </c>
      <c r="I7" s="33">
        <v>195</v>
      </c>
      <c r="J7" s="33">
        <v>8</v>
      </c>
      <c r="K7" s="33" t="s">
        <v>120</v>
      </c>
      <c r="L7" s="33">
        <v>7129</v>
      </c>
      <c r="M7" s="33">
        <v>14</v>
      </c>
      <c r="N7" s="33" t="s">
        <v>116</v>
      </c>
      <c r="O7" s="33">
        <v>8763</v>
      </c>
      <c r="P7" s="33"/>
      <c r="Q7" s="33"/>
      <c r="R7" s="33"/>
      <c r="S7" s="33"/>
      <c r="T7" s="33"/>
      <c r="U7" s="33"/>
      <c r="V7" s="33"/>
      <c r="W7" s="33"/>
      <c r="X7" s="33"/>
      <c r="Y7" s="33"/>
      <c r="Z7" s="33"/>
      <c r="AA7" s="33"/>
      <c r="AB7" s="33"/>
      <c r="AC7" s="33"/>
      <c r="AD7" s="33"/>
      <c r="AE7" s="33"/>
      <c r="AF7" s="33"/>
      <c r="AG7" s="33"/>
      <c r="AH7" s="33"/>
      <c r="AI7" s="33"/>
      <c r="AJ7" s="33"/>
      <c r="AL7" s="34" t="s">
        <v>117</v>
      </c>
    </row>
    <row r="8" spans="1:38" x14ac:dyDescent="0.2">
      <c r="A8" s="33">
        <v>16</v>
      </c>
      <c r="B8" s="33" t="s">
        <v>122</v>
      </c>
      <c r="C8" s="45">
        <v>1244</v>
      </c>
      <c r="D8" s="33">
        <v>12</v>
      </c>
      <c r="E8" s="33" t="s">
        <v>148</v>
      </c>
      <c r="F8" s="45">
        <v>517</v>
      </c>
      <c r="G8" s="33">
        <v>5</v>
      </c>
      <c r="H8" s="33" t="s">
        <v>122</v>
      </c>
      <c r="I8" s="33">
        <v>3222</v>
      </c>
      <c r="J8" s="33">
        <v>8</v>
      </c>
      <c r="K8" s="33" t="s">
        <v>123</v>
      </c>
      <c r="L8" s="33">
        <v>716</v>
      </c>
      <c r="M8" s="33">
        <v>17</v>
      </c>
      <c r="N8" s="33" t="s">
        <v>122</v>
      </c>
      <c r="O8" s="33">
        <v>643</v>
      </c>
      <c r="P8" s="33"/>
      <c r="Q8" s="33"/>
      <c r="R8" s="33"/>
      <c r="S8" s="33"/>
      <c r="T8" s="33"/>
      <c r="U8" s="33"/>
      <c r="V8" s="33"/>
      <c r="W8" s="33"/>
      <c r="X8" s="33"/>
      <c r="Y8" s="33"/>
      <c r="Z8" s="33"/>
      <c r="AA8" s="33"/>
      <c r="AB8" s="33"/>
      <c r="AC8" s="33"/>
      <c r="AD8" s="33"/>
      <c r="AE8" s="33"/>
      <c r="AF8" s="33"/>
      <c r="AG8" s="33"/>
      <c r="AH8" s="33"/>
      <c r="AI8" s="33"/>
      <c r="AJ8" s="33"/>
      <c r="AL8" s="34" t="s">
        <v>119</v>
      </c>
    </row>
    <row r="9" spans="1:38" x14ac:dyDescent="0.2">
      <c r="A9" s="33">
        <v>21</v>
      </c>
      <c r="B9" s="33" t="s">
        <v>114</v>
      </c>
      <c r="C9" s="45">
        <v>416</v>
      </c>
      <c r="D9" s="33">
        <v>13</v>
      </c>
      <c r="E9" s="33" t="s">
        <v>114</v>
      </c>
      <c r="F9" s="45">
        <v>2006</v>
      </c>
      <c r="G9" s="33">
        <v>8</v>
      </c>
      <c r="H9" s="33" t="s">
        <v>123</v>
      </c>
      <c r="I9" s="33">
        <v>1823</v>
      </c>
      <c r="J9" s="33">
        <v>15</v>
      </c>
      <c r="K9" s="33" t="s">
        <v>122</v>
      </c>
      <c r="L9" s="33">
        <v>4194</v>
      </c>
      <c r="M9" s="33">
        <v>20</v>
      </c>
      <c r="N9" s="33" t="s">
        <v>191</v>
      </c>
      <c r="O9" s="33">
        <v>876</v>
      </c>
      <c r="P9" s="33"/>
      <c r="Q9" s="33"/>
      <c r="R9" s="33"/>
      <c r="S9" s="33"/>
      <c r="T9" s="33"/>
      <c r="U9" s="33"/>
      <c r="V9" s="33"/>
      <c r="W9" s="33"/>
      <c r="X9" s="33"/>
      <c r="Y9" s="33"/>
      <c r="Z9" s="33"/>
      <c r="AA9" s="33"/>
      <c r="AB9" s="33"/>
      <c r="AC9" s="33"/>
      <c r="AD9" s="33"/>
      <c r="AE9" s="33"/>
      <c r="AF9" s="33"/>
      <c r="AG9" s="33"/>
      <c r="AH9" s="33"/>
      <c r="AI9" s="33"/>
      <c r="AJ9" s="33"/>
      <c r="AL9" s="34" t="s">
        <v>121</v>
      </c>
    </row>
    <row r="10" spans="1:38" x14ac:dyDescent="0.2">
      <c r="A10" s="33">
        <v>22</v>
      </c>
      <c r="B10" s="33" t="s">
        <v>118</v>
      </c>
      <c r="C10" s="45">
        <v>2711</v>
      </c>
      <c r="D10" s="33">
        <v>18</v>
      </c>
      <c r="E10" s="33" t="s">
        <v>116</v>
      </c>
      <c r="F10" s="45">
        <v>3884</v>
      </c>
      <c r="G10" s="33">
        <v>11</v>
      </c>
      <c r="H10" s="33" t="s">
        <v>120</v>
      </c>
      <c r="I10" s="33">
        <v>3183</v>
      </c>
      <c r="J10" s="33">
        <v>20</v>
      </c>
      <c r="K10" s="33" t="s">
        <v>122</v>
      </c>
      <c r="L10" s="33">
        <v>138</v>
      </c>
      <c r="M10" s="33">
        <v>21</v>
      </c>
      <c r="N10" s="33" t="s">
        <v>202</v>
      </c>
      <c r="O10" s="33">
        <v>537</v>
      </c>
      <c r="P10" s="33"/>
      <c r="Q10" s="33"/>
      <c r="R10" s="33"/>
      <c r="S10" s="33"/>
      <c r="T10" s="33"/>
      <c r="U10" s="33"/>
      <c r="V10" s="33"/>
      <c r="W10" s="33"/>
      <c r="X10" s="33"/>
      <c r="Y10" s="33"/>
      <c r="Z10" s="33"/>
      <c r="AA10" s="33"/>
      <c r="AB10" s="33"/>
      <c r="AC10" s="33"/>
      <c r="AD10" s="33"/>
      <c r="AE10" s="33"/>
      <c r="AF10" s="33"/>
      <c r="AG10" s="33"/>
      <c r="AH10" s="33"/>
      <c r="AI10" s="33"/>
      <c r="AJ10" s="33"/>
      <c r="AL10" s="34" t="s">
        <v>124</v>
      </c>
    </row>
    <row r="11" spans="1:38" x14ac:dyDescent="0.2">
      <c r="A11" s="33">
        <v>22</v>
      </c>
      <c r="B11" s="33" t="s">
        <v>120</v>
      </c>
      <c r="C11" s="45">
        <v>2696</v>
      </c>
      <c r="D11" s="33">
        <v>18</v>
      </c>
      <c r="E11" s="33" t="s">
        <v>122</v>
      </c>
      <c r="F11" s="45">
        <v>2514</v>
      </c>
      <c r="G11" s="33">
        <v>14</v>
      </c>
      <c r="H11" s="33" t="s">
        <v>123</v>
      </c>
      <c r="I11" s="33">
        <v>512</v>
      </c>
      <c r="J11" s="33">
        <v>22</v>
      </c>
      <c r="K11" s="33" t="s">
        <v>150</v>
      </c>
      <c r="L11" s="33">
        <v>7661</v>
      </c>
      <c r="M11" s="33">
        <v>21</v>
      </c>
      <c r="N11" s="33" t="s">
        <v>122</v>
      </c>
      <c r="O11" s="33">
        <v>3981</v>
      </c>
      <c r="P11" s="33"/>
      <c r="Q11" s="33"/>
      <c r="R11" s="33"/>
      <c r="S11" s="33"/>
      <c r="T11" s="33"/>
      <c r="U11" s="33"/>
      <c r="V11" s="33"/>
      <c r="W11" s="33"/>
      <c r="X11" s="33"/>
      <c r="Y11" s="33"/>
      <c r="Z11" s="33"/>
      <c r="AA11" s="33"/>
      <c r="AB11" s="33"/>
      <c r="AC11" s="33"/>
      <c r="AD11" s="33"/>
      <c r="AE11" s="33"/>
      <c r="AF11" s="33"/>
      <c r="AG11" s="33"/>
      <c r="AH11" s="33"/>
      <c r="AI11" s="33"/>
      <c r="AJ11" s="33"/>
      <c r="AL11" s="34" t="s">
        <v>179</v>
      </c>
    </row>
    <row r="12" spans="1:38" x14ac:dyDescent="0.2">
      <c r="A12" s="33">
        <v>23</v>
      </c>
      <c r="B12" s="33" t="s">
        <v>114</v>
      </c>
      <c r="C12" s="45">
        <v>1000</v>
      </c>
      <c r="D12" s="33">
        <v>25</v>
      </c>
      <c r="E12" s="33" t="s">
        <v>150</v>
      </c>
      <c r="F12" s="45">
        <v>1193</v>
      </c>
      <c r="G12" s="33">
        <v>19</v>
      </c>
      <c r="H12" s="33" t="s">
        <v>122</v>
      </c>
      <c r="I12" s="33">
        <v>3564</v>
      </c>
      <c r="J12" s="33">
        <v>23</v>
      </c>
      <c r="K12" s="33" t="s">
        <v>116</v>
      </c>
      <c r="L12" s="33">
        <v>2189</v>
      </c>
      <c r="M12" s="33">
        <v>27</v>
      </c>
      <c r="N12" s="33" t="s">
        <v>150</v>
      </c>
      <c r="O12" s="33">
        <v>1418</v>
      </c>
      <c r="P12" s="33"/>
      <c r="Q12" s="33"/>
      <c r="R12" s="33"/>
      <c r="S12" s="33"/>
      <c r="T12" s="33"/>
      <c r="U12" s="33"/>
      <c r="V12" s="33"/>
      <c r="W12" s="33"/>
      <c r="X12" s="33"/>
      <c r="Y12" s="33"/>
      <c r="Z12" s="33"/>
      <c r="AA12" s="33"/>
      <c r="AB12" s="33"/>
      <c r="AC12" s="33"/>
      <c r="AD12" s="33"/>
      <c r="AE12" s="33"/>
      <c r="AF12" s="33"/>
      <c r="AG12" s="33"/>
      <c r="AH12" s="33"/>
      <c r="AI12" s="33"/>
      <c r="AJ12" s="33"/>
      <c r="AL12" s="34" t="s">
        <v>148</v>
      </c>
    </row>
    <row r="13" spans="1:38" x14ac:dyDescent="0.2">
      <c r="A13" s="33">
        <v>28</v>
      </c>
      <c r="B13" s="33" t="s">
        <v>116</v>
      </c>
      <c r="C13" s="45">
        <v>1388</v>
      </c>
      <c r="D13" s="33"/>
      <c r="E13" s="33"/>
      <c r="F13" s="45"/>
      <c r="G13" s="33">
        <v>26</v>
      </c>
      <c r="H13" s="33" t="s">
        <v>122</v>
      </c>
      <c r="I13" s="33">
        <v>2435</v>
      </c>
      <c r="J13" s="33">
        <v>23</v>
      </c>
      <c r="K13" s="34" t="s">
        <v>193</v>
      </c>
      <c r="L13" s="33">
        <v>120</v>
      </c>
      <c r="M13" s="33">
        <v>28</v>
      </c>
      <c r="N13" s="33" t="s">
        <v>122</v>
      </c>
      <c r="O13" s="33">
        <v>4810</v>
      </c>
      <c r="P13" s="33"/>
      <c r="Q13" s="33"/>
      <c r="R13" s="33"/>
      <c r="S13" s="33"/>
      <c r="T13" s="33"/>
      <c r="U13" s="33"/>
      <c r="V13" s="33"/>
      <c r="W13" s="33"/>
      <c r="X13" s="33"/>
      <c r="Y13" s="33"/>
      <c r="Z13" s="33"/>
      <c r="AA13" s="33"/>
      <c r="AB13" s="33"/>
      <c r="AC13" s="33"/>
      <c r="AD13" s="33"/>
      <c r="AE13" s="33"/>
      <c r="AF13" s="33"/>
      <c r="AG13" s="33"/>
      <c r="AH13" s="33"/>
      <c r="AI13" s="33"/>
      <c r="AJ13" s="33"/>
      <c r="AL13" s="34" t="s">
        <v>192</v>
      </c>
    </row>
    <row r="14" spans="1:38" x14ac:dyDescent="0.2">
      <c r="A14" s="33">
        <v>29</v>
      </c>
      <c r="B14" s="33" t="s">
        <v>122</v>
      </c>
      <c r="C14" s="45">
        <v>1405</v>
      </c>
      <c r="D14" s="33"/>
      <c r="E14" s="33"/>
      <c r="F14" s="45"/>
      <c r="G14" s="33">
        <v>26</v>
      </c>
      <c r="H14" s="33" t="s">
        <v>116</v>
      </c>
      <c r="I14" s="33">
        <v>5796</v>
      </c>
      <c r="J14" s="33">
        <v>25</v>
      </c>
      <c r="K14" s="33" t="s">
        <v>114</v>
      </c>
      <c r="L14" s="33">
        <v>1365</v>
      </c>
      <c r="M14" s="33"/>
      <c r="N14" s="33"/>
      <c r="O14" s="33"/>
      <c r="P14" s="33"/>
      <c r="Q14" s="33"/>
      <c r="R14" s="33"/>
      <c r="S14" s="33"/>
      <c r="T14" s="33"/>
      <c r="U14" s="33"/>
      <c r="V14" s="33"/>
      <c r="W14" s="33"/>
      <c r="X14" s="33"/>
      <c r="Y14" s="33"/>
      <c r="Z14" s="33"/>
      <c r="AA14" s="33"/>
      <c r="AB14" s="33"/>
      <c r="AC14" s="33"/>
      <c r="AD14" s="33"/>
      <c r="AE14" s="33"/>
      <c r="AF14" s="33"/>
      <c r="AG14" s="33"/>
      <c r="AH14" s="33"/>
      <c r="AI14" s="33"/>
      <c r="AJ14" s="33"/>
      <c r="AL14" s="34" t="s">
        <v>149</v>
      </c>
    </row>
    <row r="15" spans="1:38" x14ac:dyDescent="0.2">
      <c r="A15" s="33"/>
      <c r="B15" s="33"/>
      <c r="C15" s="45"/>
      <c r="D15" s="33"/>
      <c r="E15" s="33"/>
      <c r="F15" s="45"/>
      <c r="G15" s="33">
        <v>29</v>
      </c>
      <c r="H15" s="33" t="s">
        <v>114</v>
      </c>
      <c r="I15" s="33">
        <v>518</v>
      </c>
      <c r="J15" s="33">
        <v>29</v>
      </c>
      <c r="K15" s="33" t="s">
        <v>122</v>
      </c>
      <c r="L15" s="33">
        <v>1591</v>
      </c>
      <c r="M15" s="33"/>
      <c r="N15" s="33"/>
      <c r="O15" s="33"/>
      <c r="P15" s="33"/>
      <c r="Q15" s="33"/>
      <c r="R15" s="33"/>
      <c r="S15" s="33"/>
      <c r="T15" s="33"/>
      <c r="U15" s="33"/>
      <c r="V15" s="33"/>
      <c r="W15" s="33"/>
      <c r="X15" s="33"/>
      <c r="Y15" s="33"/>
      <c r="Z15" s="33"/>
      <c r="AA15" s="33"/>
      <c r="AB15" s="33"/>
      <c r="AC15" s="33"/>
      <c r="AD15" s="33"/>
      <c r="AE15" s="33"/>
      <c r="AF15" s="33"/>
      <c r="AG15" s="33"/>
      <c r="AH15" s="33"/>
      <c r="AI15" s="33"/>
      <c r="AJ15" s="33"/>
      <c r="AL15" s="34" t="s">
        <v>202</v>
      </c>
    </row>
    <row r="16" spans="1:38" x14ac:dyDescent="0.2">
      <c r="A16" s="33"/>
      <c r="B16" s="33"/>
      <c r="C16" s="45"/>
      <c r="D16" s="33"/>
      <c r="E16" s="33"/>
      <c r="F16" s="45"/>
      <c r="G16" s="33"/>
      <c r="H16" s="33"/>
      <c r="I16" s="33"/>
      <c r="J16" s="33">
        <v>30</v>
      </c>
      <c r="K16" s="33" t="s">
        <v>116</v>
      </c>
      <c r="L16" s="33">
        <v>3300</v>
      </c>
      <c r="M16" s="33"/>
      <c r="N16" s="33"/>
      <c r="O16" s="33"/>
      <c r="P16" s="33"/>
      <c r="Q16" s="33"/>
      <c r="R16" s="33"/>
      <c r="S16" s="33"/>
      <c r="T16" s="33"/>
      <c r="U16" s="33"/>
      <c r="V16" s="33"/>
      <c r="W16" s="33"/>
      <c r="X16" s="33"/>
      <c r="Y16" s="33"/>
      <c r="Z16" s="33"/>
      <c r="AA16" s="33"/>
      <c r="AB16" s="33"/>
      <c r="AC16" s="33"/>
      <c r="AD16" s="33"/>
      <c r="AE16" s="33"/>
      <c r="AF16" s="33"/>
      <c r="AG16" s="33"/>
      <c r="AH16" s="33"/>
      <c r="AI16" s="33"/>
      <c r="AJ16" s="33"/>
      <c r="AL16" s="34" t="s">
        <v>151</v>
      </c>
    </row>
    <row r="17" spans="1:36" x14ac:dyDescent="0.2">
      <c r="A17" s="33"/>
      <c r="B17" s="33"/>
      <c r="C17" s="45"/>
      <c r="D17" s="33"/>
      <c r="E17" s="33"/>
      <c r="F17" s="45"/>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row>
    <row r="18" spans="1:36" x14ac:dyDescent="0.2">
      <c r="A18" s="33"/>
      <c r="B18" s="33"/>
      <c r="C18" s="45"/>
      <c r="D18" s="33"/>
      <c r="E18" s="33"/>
      <c r="F18" s="45"/>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row>
    <row r="19" spans="1:36" x14ac:dyDescent="0.2">
      <c r="A19" s="33"/>
      <c r="B19" s="33"/>
      <c r="C19" s="45"/>
      <c r="D19" s="33"/>
      <c r="E19" s="33"/>
      <c r="F19" s="45"/>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row>
    <row r="20" spans="1:36" x14ac:dyDescent="0.2">
      <c r="A20" s="33"/>
      <c r="B20" s="34" t="s">
        <v>63</v>
      </c>
      <c r="C20" s="53">
        <f>SUM(C5:C19)</f>
        <v>21131</v>
      </c>
      <c r="D20" s="33"/>
      <c r="E20" s="34" t="s">
        <v>63</v>
      </c>
      <c r="F20" s="53">
        <f>SUM(F5:F19)</f>
        <v>18862</v>
      </c>
      <c r="G20" s="33"/>
      <c r="H20" s="34" t="s">
        <v>63</v>
      </c>
      <c r="I20" s="36">
        <f>SUM(I5:I19)</f>
        <v>23373</v>
      </c>
      <c r="J20" s="33"/>
      <c r="K20" s="34" t="s">
        <v>63</v>
      </c>
      <c r="L20" s="36">
        <f>SUM(L5:L19)</f>
        <v>29596</v>
      </c>
      <c r="M20" s="33"/>
      <c r="N20" s="34" t="s">
        <v>63</v>
      </c>
      <c r="O20" s="36">
        <f>SUM(O5:O19)</f>
        <v>24346</v>
      </c>
      <c r="P20" s="33"/>
      <c r="Q20" s="34" t="s">
        <v>63</v>
      </c>
      <c r="R20" s="36">
        <f>SUM(R5:R19)</f>
        <v>0</v>
      </c>
      <c r="S20" s="33"/>
      <c r="T20" s="34" t="s">
        <v>63</v>
      </c>
      <c r="U20" s="36">
        <f>SUM(U5:U19)</f>
        <v>0</v>
      </c>
      <c r="V20" s="33"/>
      <c r="W20" s="34" t="s">
        <v>63</v>
      </c>
      <c r="X20" s="36">
        <f>SUM(X5:X19)</f>
        <v>0</v>
      </c>
      <c r="Y20" s="33"/>
      <c r="Z20" s="34" t="s">
        <v>63</v>
      </c>
      <c r="AA20" s="36">
        <f>SUM(AA5:AA19)</f>
        <v>0</v>
      </c>
      <c r="AB20" s="33"/>
      <c r="AC20" s="34" t="s">
        <v>63</v>
      </c>
      <c r="AD20" s="36">
        <f>SUM(AD5:AD19)</f>
        <v>0</v>
      </c>
      <c r="AE20" s="33"/>
      <c r="AF20" s="34" t="s">
        <v>63</v>
      </c>
      <c r="AG20" s="36">
        <f>SUM(AG5:AG19)</f>
        <v>0</v>
      </c>
      <c r="AH20" s="33"/>
      <c r="AI20" s="34" t="s">
        <v>63</v>
      </c>
      <c r="AJ20" s="36">
        <f>SUM(AJ5:AJ19)</f>
        <v>0</v>
      </c>
    </row>
    <row r="30" spans="1:36" x14ac:dyDescent="0.2">
      <c r="C30" s="54" t="s">
        <v>86</v>
      </c>
    </row>
    <row r="31" spans="1:36" x14ac:dyDescent="0.2">
      <c r="C31" s="43" t="s">
        <v>62</v>
      </c>
      <c r="D31" s="25" t="s">
        <v>87</v>
      </c>
      <c r="E31" s="25" t="s">
        <v>88</v>
      </c>
      <c r="F31" s="43" t="s">
        <v>89</v>
      </c>
      <c r="G31" s="25" t="s">
        <v>90</v>
      </c>
      <c r="H31" s="25" t="s">
        <v>91</v>
      </c>
      <c r="I31" s="25" t="s">
        <v>92</v>
      </c>
      <c r="J31" s="25" t="s">
        <v>93</v>
      </c>
      <c r="K31" s="25" t="s">
        <v>94</v>
      </c>
      <c r="L31" s="25" t="s">
        <v>95</v>
      </c>
      <c r="M31" s="25" t="s">
        <v>96</v>
      </c>
      <c r="N31" s="25" t="s">
        <v>97</v>
      </c>
    </row>
    <row r="32" spans="1:36" x14ac:dyDescent="0.2">
      <c r="C32" s="43">
        <f ca="1">OFFSET($C$20,0,(COLUMN(C32)-COLUMN($C$20))*3)</f>
        <v>21131</v>
      </c>
      <c r="D32" s="25">
        <f t="shared" ref="D32:N32" ca="1" si="0">OFFSET($C$20,0,(COLUMN(D32)-COLUMN($C$20))*3)</f>
        <v>18862</v>
      </c>
      <c r="E32" s="25">
        <f t="shared" ca="1" si="0"/>
        <v>23373</v>
      </c>
      <c r="F32" s="43">
        <f t="shared" ca="1" si="0"/>
        <v>29596</v>
      </c>
      <c r="G32" s="25">
        <f t="shared" ca="1" si="0"/>
        <v>24346</v>
      </c>
      <c r="H32" s="25">
        <f t="shared" ca="1" si="0"/>
        <v>0</v>
      </c>
      <c r="I32" s="25">
        <f t="shared" ca="1" si="0"/>
        <v>0</v>
      </c>
      <c r="J32" s="25">
        <f t="shared" ca="1" si="0"/>
        <v>0</v>
      </c>
      <c r="K32" s="25">
        <f t="shared" ca="1" si="0"/>
        <v>0</v>
      </c>
      <c r="L32" s="25">
        <f t="shared" ca="1" si="0"/>
        <v>0</v>
      </c>
      <c r="M32" s="25">
        <f ca="1">OFFSET($C$20,0,(COLUMN(M32)-COLUMN($C$20))*3)</f>
        <v>0</v>
      </c>
      <c r="N32" s="25">
        <f t="shared" ca="1" si="0"/>
        <v>0</v>
      </c>
    </row>
  </sheetData>
  <sortState ref="A5:C10">
    <sortCondition ref="A5"/>
  </sortState>
  <mergeCells count="12">
    <mergeCell ref="AB3:AD3"/>
    <mergeCell ref="AE3:AG3"/>
    <mergeCell ref="AH3:AJ3"/>
    <mergeCell ref="A3:C3"/>
    <mergeCell ref="D3:F3"/>
    <mergeCell ref="G3:I3"/>
    <mergeCell ref="J3:L3"/>
    <mergeCell ref="M3:O3"/>
    <mergeCell ref="P3:R3"/>
    <mergeCell ref="S3:U3"/>
    <mergeCell ref="V3:X3"/>
    <mergeCell ref="Y3:AA3"/>
  </mergeCells>
  <phoneticPr fontId="7"/>
  <dataValidations count="1">
    <dataValidation type="list" allowBlank="1" showInputMessage="1" showErrorMessage="1" sqref="B5:B19 K14:K19 K5:K12 AF5:AF19 AC5:AC19 Z5:Z19 W5:W19 T5:T19 Q5:Q19 N5:N19 AI5:AI19 E5:E19 H5:H6 H8:H19">
      <formula1>$AL$5:$AL$16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32"/>
  <sheetViews>
    <sheetView workbookViewId="0">
      <selection activeCell="O5" sqref="O5"/>
    </sheetView>
  </sheetViews>
  <sheetFormatPr defaultColWidth="8.7109375" defaultRowHeight="12.75" x14ac:dyDescent="0.2"/>
  <cols>
    <col min="1" max="1" width="8.7109375" style="25"/>
    <col min="2" max="5" width="9.85546875" style="25" customWidth="1"/>
    <col min="6" max="6" width="9.85546875" style="43" customWidth="1"/>
    <col min="7" max="36" width="9.85546875" style="25" customWidth="1"/>
    <col min="37" max="16384" width="8.7109375" style="25"/>
  </cols>
  <sheetData>
    <row r="2" spans="1:37" x14ac:dyDescent="0.2">
      <c r="A2" s="23"/>
    </row>
    <row r="3" spans="1:37" x14ac:dyDescent="0.2">
      <c r="A3" s="70" t="s">
        <v>46</v>
      </c>
      <c r="B3" s="70"/>
      <c r="C3" s="70"/>
      <c r="D3" s="71" t="s">
        <v>47</v>
      </c>
      <c r="E3" s="71"/>
      <c r="F3" s="71"/>
      <c r="G3" s="72" t="s">
        <v>48</v>
      </c>
      <c r="H3" s="72"/>
      <c r="I3" s="72"/>
      <c r="J3" s="67" t="s">
        <v>49</v>
      </c>
      <c r="K3" s="67"/>
      <c r="L3" s="67"/>
      <c r="M3" s="68" t="s">
        <v>50</v>
      </c>
      <c r="N3" s="68"/>
      <c r="O3" s="68"/>
      <c r="P3" s="69" t="s">
        <v>51</v>
      </c>
      <c r="Q3" s="69"/>
      <c r="R3" s="69"/>
      <c r="S3" s="70" t="s">
        <v>52</v>
      </c>
      <c r="T3" s="70"/>
      <c r="U3" s="70"/>
      <c r="V3" s="71" t="s">
        <v>53</v>
      </c>
      <c r="W3" s="71"/>
      <c r="X3" s="71"/>
      <c r="Y3" s="72" t="s">
        <v>54</v>
      </c>
      <c r="Z3" s="72"/>
      <c r="AA3" s="72"/>
      <c r="AB3" s="67" t="s">
        <v>55</v>
      </c>
      <c r="AC3" s="67"/>
      <c r="AD3" s="67"/>
      <c r="AE3" s="68" t="s">
        <v>56</v>
      </c>
      <c r="AF3" s="68"/>
      <c r="AG3" s="68"/>
      <c r="AH3" s="69" t="s">
        <v>57</v>
      </c>
      <c r="AI3" s="69"/>
      <c r="AJ3" s="69"/>
    </row>
    <row r="4" spans="1:37" x14ac:dyDescent="0.2">
      <c r="A4" s="32" t="s">
        <v>83</v>
      </c>
      <c r="B4" s="32" t="s">
        <v>84</v>
      </c>
      <c r="C4" s="32" t="s">
        <v>59</v>
      </c>
      <c r="D4" s="32" t="s">
        <v>83</v>
      </c>
      <c r="E4" s="32" t="s">
        <v>84</v>
      </c>
      <c r="F4" s="52" t="s">
        <v>59</v>
      </c>
      <c r="G4" s="32" t="s">
        <v>83</v>
      </c>
      <c r="H4" s="32" t="s">
        <v>84</v>
      </c>
      <c r="I4" s="32" t="s">
        <v>59</v>
      </c>
      <c r="J4" s="32" t="s">
        <v>83</v>
      </c>
      <c r="K4" s="32" t="s">
        <v>84</v>
      </c>
      <c r="L4" s="32" t="s">
        <v>59</v>
      </c>
      <c r="M4" s="32" t="s">
        <v>83</v>
      </c>
      <c r="N4" s="32" t="s">
        <v>84</v>
      </c>
      <c r="O4" s="32" t="s">
        <v>59</v>
      </c>
      <c r="P4" s="32" t="s">
        <v>83</v>
      </c>
      <c r="Q4" s="32" t="s">
        <v>84</v>
      </c>
      <c r="R4" s="32" t="s">
        <v>59</v>
      </c>
      <c r="S4" s="32" t="s">
        <v>83</v>
      </c>
      <c r="T4" s="32" t="s">
        <v>84</v>
      </c>
      <c r="U4" s="32" t="s">
        <v>59</v>
      </c>
      <c r="V4" s="32" t="s">
        <v>83</v>
      </c>
      <c r="W4" s="32" t="s">
        <v>84</v>
      </c>
      <c r="X4" s="32" t="s">
        <v>59</v>
      </c>
      <c r="Y4" s="32" t="s">
        <v>83</v>
      </c>
      <c r="Z4" s="32" t="s">
        <v>84</v>
      </c>
      <c r="AA4" s="32" t="s">
        <v>59</v>
      </c>
      <c r="AB4" s="32" t="s">
        <v>83</v>
      </c>
      <c r="AC4" s="32" t="s">
        <v>84</v>
      </c>
      <c r="AD4" s="32" t="s">
        <v>59</v>
      </c>
      <c r="AE4" s="32" t="s">
        <v>83</v>
      </c>
      <c r="AF4" s="32" t="s">
        <v>84</v>
      </c>
      <c r="AG4" s="32" t="s">
        <v>59</v>
      </c>
      <c r="AH4" s="32" t="s">
        <v>83</v>
      </c>
      <c r="AI4" s="32" t="s">
        <v>84</v>
      </c>
      <c r="AJ4" s="32" t="s">
        <v>59</v>
      </c>
    </row>
    <row r="5" spans="1:37" x14ac:dyDescent="0.2">
      <c r="A5" s="33"/>
      <c r="B5" s="34" t="s">
        <v>125</v>
      </c>
      <c r="C5" s="33">
        <v>660</v>
      </c>
      <c r="D5" s="33">
        <v>18</v>
      </c>
      <c r="E5" s="34" t="s">
        <v>152</v>
      </c>
      <c r="F5" s="45">
        <v>1500</v>
      </c>
      <c r="G5" s="33"/>
      <c r="H5" s="33"/>
      <c r="I5" s="33"/>
      <c r="J5" s="33">
        <v>16</v>
      </c>
      <c r="K5" s="34" t="s">
        <v>194</v>
      </c>
      <c r="L5" s="33">
        <v>4708</v>
      </c>
      <c r="M5" s="33">
        <v>13</v>
      </c>
      <c r="N5" s="34" t="s">
        <v>198</v>
      </c>
      <c r="O5" s="33">
        <v>3100</v>
      </c>
      <c r="P5" s="33"/>
      <c r="Q5" s="33"/>
      <c r="R5" s="33"/>
      <c r="S5" s="33"/>
      <c r="T5" s="37"/>
      <c r="U5" s="33"/>
      <c r="V5" s="33"/>
      <c r="W5" s="33"/>
      <c r="X5" s="33"/>
      <c r="Y5" s="33"/>
      <c r="Z5" s="38"/>
      <c r="AA5" s="33"/>
      <c r="AB5" s="33"/>
      <c r="AC5" s="33"/>
      <c r="AD5" s="33"/>
      <c r="AE5" s="33"/>
      <c r="AF5" s="33"/>
      <c r="AG5" s="33"/>
      <c r="AH5" s="33"/>
      <c r="AI5" s="33"/>
      <c r="AJ5" s="33"/>
    </row>
    <row r="6" spans="1:37" x14ac:dyDescent="0.2">
      <c r="A6" s="33"/>
      <c r="B6" s="33"/>
      <c r="C6" s="33"/>
      <c r="D6" s="33">
        <v>23</v>
      </c>
      <c r="E6" s="34" t="s">
        <v>153</v>
      </c>
      <c r="F6" s="45">
        <v>10340</v>
      </c>
      <c r="G6" s="33"/>
      <c r="H6" s="33"/>
      <c r="I6" s="33"/>
      <c r="J6" s="33"/>
      <c r="K6" s="33"/>
      <c r="L6" s="33"/>
      <c r="M6" s="33">
        <v>20</v>
      </c>
      <c r="N6" s="34" t="s">
        <v>199</v>
      </c>
      <c r="O6" s="33">
        <v>600</v>
      </c>
      <c r="P6" s="33"/>
      <c r="Q6" s="33"/>
      <c r="R6" s="33"/>
      <c r="S6" s="33"/>
      <c r="T6" s="33"/>
      <c r="U6" s="33"/>
      <c r="V6" s="33"/>
      <c r="W6" s="33"/>
      <c r="X6" s="33"/>
      <c r="Y6" s="33"/>
      <c r="Z6" s="33"/>
      <c r="AA6" s="33"/>
      <c r="AB6" s="33"/>
      <c r="AC6" s="33"/>
      <c r="AD6" s="33"/>
      <c r="AE6" s="33"/>
      <c r="AF6" s="33"/>
      <c r="AG6" s="33"/>
      <c r="AH6" s="33"/>
      <c r="AI6" s="33"/>
      <c r="AJ6" s="33"/>
    </row>
    <row r="7" spans="1:37" x14ac:dyDescent="0.2">
      <c r="A7" s="33"/>
      <c r="B7" s="33"/>
      <c r="C7" s="33"/>
      <c r="D7" s="33"/>
      <c r="E7" s="33"/>
      <c r="F7" s="45"/>
      <c r="G7" s="33"/>
      <c r="H7" s="33"/>
      <c r="I7" s="33"/>
      <c r="J7" s="33"/>
      <c r="K7" s="33"/>
      <c r="L7" s="33"/>
      <c r="M7" s="33">
        <v>26</v>
      </c>
      <c r="N7" s="34" t="s">
        <v>199</v>
      </c>
      <c r="O7" s="33">
        <v>530</v>
      </c>
      <c r="P7" s="33"/>
      <c r="Q7" s="33"/>
      <c r="R7" s="33"/>
      <c r="S7" s="33"/>
      <c r="T7" s="37"/>
      <c r="U7" s="33"/>
      <c r="V7" s="33"/>
      <c r="W7" s="33"/>
      <c r="X7" s="33"/>
      <c r="Y7" s="33"/>
      <c r="Z7" s="33"/>
      <c r="AA7" s="33"/>
      <c r="AB7" s="33"/>
      <c r="AC7" s="33"/>
      <c r="AD7" s="33"/>
      <c r="AE7" s="33"/>
      <c r="AF7" s="33"/>
      <c r="AG7" s="33"/>
      <c r="AH7" s="33"/>
      <c r="AI7" s="33"/>
      <c r="AJ7" s="33"/>
    </row>
    <row r="8" spans="1:37" x14ac:dyDescent="0.2">
      <c r="A8" s="33"/>
      <c r="B8" s="33"/>
      <c r="C8" s="33"/>
      <c r="D8" s="33"/>
      <c r="E8" s="33"/>
      <c r="F8" s="45"/>
      <c r="G8" s="33"/>
      <c r="H8" s="33"/>
      <c r="I8" s="33"/>
      <c r="J8" s="33"/>
      <c r="K8" s="33"/>
      <c r="L8" s="33"/>
      <c r="M8" s="33">
        <v>20</v>
      </c>
      <c r="N8" s="34" t="s">
        <v>215</v>
      </c>
      <c r="O8" s="33">
        <v>830</v>
      </c>
      <c r="P8" s="33"/>
      <c r="Q8" s="33"/>
      <c r="R8" s="33"/>
      <c r="S8" s="33"/>
      <c r="T8" s="33"/>
      <c r="U8" s="33"/>
      <c r="V8" s="33"/>
      <c r="W8" s="33"/>
      <c r="X8" s="33"/>
      <c r="Y8" s="33"/>
      <c r="Z8" s="33"/>
      <c r="AA8" s="33"/>
      <c r="AB8" s="33"/>
      <c r="AC8" s="33"/>
      <c r="AD8" s="33"/>
      <c r="AE8" s="33"/>
      <c r="AF8" s="33"/>
      <c r="AG8" s="33"/>
      <c r="AH8" s="33"/>
      <c r="AI8" s="33"/>
      <c r="AJ8" s="33"/>
    </row>
    <row r="9" spans="1:37" x14ac:dyDescent="0.2">
      <c r="A9" s="33"/>
      <c r="B9" s="33"/>
      <c r="C9" s="33"/>
      <c r="D9" s="33"/>
      <c r="E9" s="37"/>
      <c r="F9" s="45"/>
      <c r="G9" s="33"/>
      <c r="H9" s="37"/>
      <c r="I9" s="33"/>
      <c r="J9" s="33"/>
      <c r="K9" s="37"/>
      <c r="L9" s="33"/>
      <c r="M9" s="33"/>
      <c r="N9" s="37"/>
      <c r="O9" s="33"/>
      <c r="P9" s="33"/>
      <c r="Q9" s="33"/>
      <c r="R9" s="33"/>
      <c r="S9" s="33"/>
      <c r="T9" s="33"/>
      <c r="U9" s="33"/>
      <c r="V9" s="33"/>
      <c r="W9" s="33"/>
      <c r="X9" s="33"/>
      <c r="Y9" s="33"/>
      <c r="Z9" s="33"/>
      <c r="AA9" s="33"/>
      <c r="AB9" s="33"/>
      <c r="AC9" s="33"/>
      <c r="AD9" s="33"/>
      <c r="AE9" s="33"/>
      <c r="AF9" s="33"/>
      <c r="AG9" s="33"/>
      <c r="AH9" s="33"/>
      <c r="AI9" s="33"/>
      <c r="AJ9" s="33"/>
    </row>
    <row r="10" spans="1:37" x14ac:dyDescent="0.2">
      <c r="A10" s="33"/>
      <c r="B10" s="33"/>
      <c r="C10" s="33"/>
      <c r="D10" s="33"/>
      <c r="E10" s="33"/>
      <c r="F10" s="45"/>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row>
    <row r="11" spans="1:37" x14ac:dyDescent="0.2">
      <c r="A11" s="33"/>
      <c r="B11" s="33"/>
      <c r="C11" s="33"/>
      <c r="D11" s="33"/>
      <c r="E11" s="33"/>
      <c r="F11" s="45"/>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row>
    <row r="12" spans="1:37" x14ac:dyDescent="0.2">
      <c r="A12" s="33"/>
      <c r="B12" s="33"/>
      <c r="C12" s="33"/>
      <c r="D12" s="33"/>
      <c r="E12" s="33"/>
      <c r="F12" s="45"/>
      <c r="G12" s="33"/>
      <c r="H12" s="33"/>
      <c r="I12" s="33"/>
      <c r="J12" s="33"/>
      <c r="K12" s="33"/>
      <c r="L12" s="33"/>
      <c r="M12" s="33"/>
      <c r="N12" s="33"/>
      <c r="O12" s="33"/>
      <c r="P12" s="33"/>
      <c r="Q12" s="33"/>
      <c r="R12" s="33"/>
      <c r="S12" s="33"/>
      <c r="T12" s="33"/>
      <c r="U12" s="33"/>
      <c r="V12" s="33"/>
      <c r="W12" s="37"/>
      <c r="X12" s="33"/>
      <c r="Y12" s="33"/>
      <c r="Z12" s="33"/>
      <c r="AA12" s="33"/>
      <c r="AB12" s="33"/>
      <c r="AC12" s="33"/>
      <c r="AD12" s="33"/>
      <c r="AE12" s="33"/>
      <c r="AF12" s="33"/>
      <c r="AG12" s="33"/>
      <c r="AH12" s="33"/>
      <c r="AI12" s="33"/>
      <c r="AJ12" s="33"/>
    </row>
    <row r="13" spans="1:37" x14ac:dyDescent="0.2">
      <c r="A13" s="33"/>
      <c r="B13" s="34" t="s">
        <v>63</v>
      </c>
      <c r="C13" s="36">
        <f>SUM(C5:C12)</f>
        <v>660</v>
      </c>
      <c r="D13" s="33"/>
      <c r="E13" s="34" t="s">
        <v>63</v>
      </c>
      <c r="F13" s="53">
        <f>SUM(F5:F12)</f>
        <v>11840</v>
      </c>
      <c r="G13" s="33"/>
      <c r="H13" s="34" t="s">
        <v>63</v>
      </c>
      <c r="I13" s="36">
        <f>SUM(I5:I12)</f>
        <v>0</v>
      </c>
      <c r="J13" s="33"/>
      <c r="K13" s="34" t="s">
        <v>63</v>
      </c>
      <c r="L13" s="36">
        <f>SUM(L5:L12)</f>
        <v>4708</v>
      </c>
      <c r="M13" s="33"/>
      <c r="N13" s="34" t="s">
        <v>63</v>
      </c>
      <c r="O13" s="36">
        <f>SUM(O5:O12)</f>
        <v>5060</v>
      </c>
      <c r="P13" s="33"/>
      <c r="Q13" s="34" t="s">
        <v>63</v>
      </c>
      <c r="R13" s="36">
        <f>SUM(R5:R12)</f>
        <v>0</v>
      </c>
      <c r="S13" s="33"/>
      <c r="T13" s="34" t="s">
        <v>63</v>
      </c>
      <c r="U13" s="36">
        <f>SUM(U5:U12)</f>
        <v>0</v>
      </c>
      <c r="V13" s="33"/>
      <c r="W13" s="34" t="s">
        <v>63</v>
      </c>
      <c r="X13" s="36">
        <f>SUM(X5:X12)</f>
        <v>0</v>
      </c>
      <c r="Y13" s="33"/>
      <c r="Z13" s="34" t="s">
        <v>63</v>
      </c>
      <c r="AA13" s="36">
        <f>SUM(AA5:AA12)</f>
        <v>0</v>
      </c>
      <c r="AB13" s="33"/>
      <c r="AC13" s="34" t="s">
        <v>63</v>
      </c>
      <c r="AD13" s="36">
        <f>SUM(AD5:AD12)</f>
        <v>0</v>
      </c>
      <c r="AE13" s="33"/>
      <c r="AF13" s="34" t="s">
        <v>63</v>
      </c>
      <c r="AG13" s="36">
        <f>SUM(AG5:AG12)</f>
        <v>0</v>
      </c>
      <c r="AH13" s="33"/>
      <c r="AI13" s="34" t="s">
        <v>63</v>
      </c>
      <c r="AJ13" s="36">
        <f>SUM(AJ5:AJ12)</f>
        <v>0</v>
      </c>
      <c r="AK13" s="26"/>
    </row>
    <row r="15" spans="1:37" x14ac:dyDescent="0.2">
      <c r="W15" s="23"/>
      <c r="Z15" s="26"/>
      <c r="AC15" s="26"/>
      <c r="AI15" s="26"/>
    </row>
    <row r="16" spans="1:37" x14ac:dyDescent="0.2">
      <c r="Q16" s="29"/>
    </row>
    <row r="30" spans="3:14" x14ac:dyDescent="0.2">
      <c r="C30" s="26" t="s">
        <v>86</v>
      </c>
    </row>
    <row r="31" spans="3:14" x14ac:dyDescent="0.2">
      <c r="C31" s="25" t="s">
        <v>62</v>
      </c>
      <c r="D31" s="25" t="s">
        <v>87</v>
      </c>
      <c r="E31" s="25" t="s">
        <v>88</v>
      </c>
      <c r="F31" s="43" t="s">
        <v>89</v>
      </c>
      <c r="G31" s="25" t="s">
        <v>90</v>
      </c>
      <c r="H31" s="25" t="s">
        <v>91</v>
      </c>
      <c r="I31" s="25" t="s">
        <v>92</v>
      </c>
      <c r="J31" s="25" t="s">
        <v>93</v>
      </c>
      <c r="K31" s="25" t="s">
        <v>94</v>
      </c>
      <c r="L31" s="25" t="s">
        <v>95</v>
      </c>
      <c r="M31" s="25" t="s">
        <v>96</v>
      </c>
      <c r="N31" s="25" t="s">
        <v>97</v>
      </c>
    </row>
    <row r="32" spans="3:14" x14ac:dyDescent="0.2">
      <c r="C32" s="25">
        <f ca="1">OFFSET($C$13,0,(COLUMN(C32)-COLUMN($C$13))*3)</f>
        <v>660</v>
      </c>
      <c r="D32" s="25">
        <f t="shared" ref="D32:N32" ca="1" si="0">OFFSET($C$13,0,(COLUMN(D32)-COLUMN($C$13))*3)</f>
        <v>11840</v>
      </c>
      <c r="E32" s="25">
        <f t="shared" ca="1" si="0"/>
        <v>0</v>
      </c>
      <c r="F32" s="43">
        <f t="shared" ca="1" si="0"/>
        <v>4708</v>
      </c>
      <c r="G32" s="25">
        <f t="shared" ca="1" si="0"/>
        <v>5060</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3:C3"/>
    <mergeCell ref="D3:F3"/>
    <mergeCell ref="G3:I3"/>
    <mergeCell ref="J3:L3"/>
    <mergeCell ref="M3:O3"/>
    <mergeCell ref="AE3:AG3"/>
    <mergeCell ref="AH3:AJ3"/>
    <mergeCell ref="P3:R3"/>
    <mergeCell ref="S3:U3"/>
    <mergeCell ref="V3:X3"/>
    <mergeCell ref="Y3:AA3"/>
    <mergeCell ref="AB3:AD3"/>
  </mergeCells>
  <phoneticPr fontId="7"/>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E1" workbookViewId="0">
      <selection activeCell="T5" sqref="T5"/>
    </sheetView>
  </sheetViews>
  <sheetFormatPr defaultRowHeight="12.75" x14ac:dyDescent="0.2"/>
  <cols>
    <col min="2" max="2" width="9.85546875" customWidth="1"/>
    <col min="3" max="3" width="9.85546875" style="55" customWidth="1"/>
    <col min="4" max="36" width="9.85546875" customWidth="1"/>
    <col min="38" max="38" width="18.140625" customWidth="1"/>
  </cols>
  <sheetData>
    <row r="2" spans="1:38" x14ac:dyDescent="0.2">
      <c r="A2" s="23"/>
    </row>
    <row r="3" spans="1:38" x14ac:dyDescent="0.2">
      <c r="A3" s="70" t="s">
        <v>46</v>
      </c>
      <c r="B3" s="70"/>
      <c r="C3" s="70"/>
      <c r="D3" s="71" t="s">
        <v>47</v>
      </c>
      <c r="E3" s="71"/>
      <c r="F3" s="71"/>
      <c r="G3" s="72" t="s">
        <v>48</v>
      </c>
      <c r="H3" s="72"/>
      <c r="I3" s="72"/>
      <c r="J3" s="67" t="s">
        <v>49</v>
      </c>
      <c r="K3" s="67"/>
      <c r="L3" s="67"/>
      <c r="M3" s="68" t="s">
        <v>201</v>
      </c>
      <c r="N3" s="68"/>
      <c r="O3" s="68"/>
      <c r="P3" s="69" t="s">
        <v>51</v>
      </c>
      <c r="Q3" s="69"/>
      <c r="R3" s="69"/>
      <c r="S3" s="70" t="s">
        <v>52</v>
      </c>
      <c r="T3" s="70"/>
      <c r="U3" s="70"/>
      <c r="V3" s="71" t="s">
        <v>53</v>
      </c>
      <c r="W3" s="71"/>
      <c r="X3" s="71"/>
      <c r="Y3" s="72" t="s">
        <v>54</v>
      </c>
      <c r="Z3" s="72"/>
      <c r="AA3" s="72"/>
      <c r="AB3" s="67" t="s">
        <v>55</v>
      </c>
      <c r="AC3" s="67"/>
      <c r="AD3" s="67"/>
      <c r="AE3" s="68" t="s">
        <v>56</v>
      </c>
      <c r="AF3" s="68"/>
      <c r="AG3" s="68"/>
      <c r="AH3" s="69" t="s">
        <v>57</v>
      </c>
      <c r="AI3" s="69"/>
      <c r="AJ3" s="69"/>
    </row>
    <row r="4" spans="1:38" x14ac:dyDescent="0.2">
      <c r="A4" s="32" t="s">
        <v>83</v>
      </c>
      <c r="B4" s="32" t="s">
        <v>84</v>
      </c>
      <c r="C4" s="52" t="s">
        <v>59</v>
      </c>
      <c r="D4" s="32" t="s">
        <v>83</v>
      </c>
      <c r="E4" s="32" t="s">
        <v>84</v>
      </c>
      <c r="F4" s="32" t="s">
        <v>59</v>
      </c>
      <c r="G4" s="32" t="s">
        <v>83</v>
      </c>
      <c r="H4" s="32" t="s">
        <v>84</v>
      </c>
      <c r="I4" s="32" t="s">
        <v>59</v>
      </c>
      <c r="J4" s="32" t="s">
        <v>83</v>
      </c>
      <c r="K4" s="32" t="s">
        <v>84</v>
      </c>
      <c r="L4" s="32" t="s">
        <v>59</v>
      </c>
      <c r="M4" s="32" t="s">
        <v>83</v>
      </c>
      <c r="N4" s="32" t="s">
        <v>84</v>
      </c>
      <c r="O4" s="32" t="s">
        <v>59</v>
      </c>
      <c r="P4" s="32" t="s">
        <v>83</v>
      </c>
      <c r="Q4" s="32" t="s">
        <v>84</v>
      </c>
      <c r="R4" s="32" t="s">
        <v>59</v>
      </c>
      <c r="S4" s="32" t="s">
        <v>83</v>
      </c>
      <c r="T4" s="32" t="s">
        <v>84</v>
      </c>
      <c r="U4" s="32" t="s">
        <v>59</v>
      </c>
      <c r="V4" s="32" t="s">
        <v>83</v>
      </c>
      <c r="W4" s="32" t="s">
        <v>84</v>
      </c>
      <c r="X4" s="32" t="s">
        <v>59</v>
      </c>
      <c r="Y4" s="32" t="s">
        <v>83</v>
      </c>
      <c r="Z4" s="32" t="s">
        <v>84</v>
      </c>
      <c r="AA4" s="32" t="s">
        <v>59</v>
      </c>
      <c r="AB4" s="32" t="s">
        <v>83</v>
      </c>
      <c r="AC4" s="32" t="s">
        <v>84</v>
      </c>
      <c r="AD4" s="32" t="s">
        <v>59</v>
      </c>
      <c r="AE4" s="32" t="s">
        <v>83</v>
      </c>
      <c r="AF4" s="32" t="s">
        <v>84</v>
      </c>
      <c r="AG4" s="32" t="s">
        <v>59</v>
      </c>
      <c r="AH4" s="32" t="s">
        <v>83</v>
      </c>
      <c r="AI4" s="32" t="s">
        <v>84</v>
      </c>
      <c r="AJ4" s="32" t="s">
        <v>59</v>
      </c>
      <c r="AL4" s="35" t="s">
        <v>85</v>
      </c>
    </row>
    <row r="5" spans="1:38" x14ac:dyDescent="0.2">
      <c r="A5" s="33">
        <v>9</v>
      </c>
      <c r="B5" s="37" t="s">
        <v>123</v>
      </c>
      <c r="C5" s="45">
        <v>1807</v>
      </c>
      <c r="D5" s="33"/>
      <c r="E5" s="37" t="s">
        <v>136</v>
      </c>
      <c r="F5" s="45">
        <v>3522</v>
      </c>
      <c r="G5" s="33">
        <v>4</v>
      </c>
      <c r="H5" s="37" t="s">
        <v>128</v>
      </c>
      <c r="I5" s="33">
        <v>330</v>
      </c>
      <c r="J5" s="33"/>
      <c r="K5" s="37" t="s">
        <v>136</v>
      </c>
      <c r="L5" s="33">
        <v>1427</v>
      </c>
      <c r="M5" s="33"/>
      <c r="N5" s="37" t="s">
        <v>136</v>
      </c>
      <c r="O5" s="33">
        <v>24803</v>
      </c>
      <c r="P5" s="33"/>
      <c r="Q5" s="37"/>
      <c r="R5" s="40"/>
      <c r="S5" s="40"/>
      <c r="T5" s="37"/>
      <c r="U5" s="37"/>
      <c r="V5" s="37"/>
      <c r="W5" s="37"/>
      <c r="X5" s="33"/>
      <c r="Y5" s="33"/>
      <c r="Z5" s="37"/>
      <c r="AA5" s="33"/>
      <c r="AB5" s="33"/>
      <c r="AC5" s="37"/>
      <c r="AD5" s="33"/>
      <c r="AE5" s="33"/>
      <c r="AF5" s="37"/>
      <c r="AG5" s="33"/>
      <c r="AH5" s="33"/>
      <c r="AI5" s="37"/>
      <c r="AJ5" s="33"/>
      <c r="AL5" s="34" t="s">
        <v>126</v>
      </c>
    </row>
    <row r="6" spans="1:38" x14ac:dyDescent="0.2">
      <c r="A6" s="33">
        <v>21</v>
      </c>
      <c r="B6" s="37" t="s">
        <v>128</v>
      </c>
      <c r="C6" s="45">
        <v>110</v>
      </c>
      <c r="D6" s="33">
        <v>9</v>
      </c>
      <c r="E6" s="37" t="s">
        <v>154</v>
      </c>
      <c r="F6" s="45">
        <v>330</v>
      </c>
      <c r="G6" s="33">
        <v>7</v>
      </c>
      <c r="H6" s="37" t="s">
        <v>123</v>
      </c>
      <c r="I6" s="33">
        <v>831</v>
      </c>
      <c r="J6" s="33">
        <v>1</v>
      </c>
      <c r="K6" s="37" t="s">
        <v>195</v>
      </c>
      <c r="L6" s="33">
        <v>440</v>
      </c>
      <c r="M6" s="34">
        <v>5</v>
      </c>
      <c r="N6" s="37" t="s">
        <v>154</v>
      </c>
      <c r="O6" s="33">
        <v>438</v>
      </c>
      <c r="P6" s="33"/>
      <c r="Q6" s="37"/>
      <c r="R6" s="33"/>
      <c r="S6" s="33"/>
      <c r="T6" s="37"/>
      <c r="U6" s="33"/>
      <c r="V6" s="33"/>
      <c r="W6" s="37"/>
      <c r="X6" s="33"/>
      <c r="Y6" s="33"/>
      <c r="Z6" s="37"/>
      <c r="AA6" s="33"/>
      <c r="AB6" s="33"/>
      <c r="AC6" s="37"/>
      <c r="AD6" s="33"/>
      <c r="AE6" s="33"/>
      <c r="AF6" s="37"/>
      <c r="AG6" s="33"/>
      <c r="AH6" s="33"/>
      <c r="AI6" s="37"/>
      <c r="AJ6" s="33"/>
      <c r="AL6" s="33" t="s">
        <v>127</v>
      </c>
    </row>
    <row r="7" spans="1:38" x14ac:dyDescent="0.2">
      <c r="A7" s="33">
        <v>22</v>
      </c>
      <c r="B7" s="37" t="s">
        <v>130</v>
      </c>
      <c r="C7" s="45">
        <v>110</v>
      </c>
      <c r="D7" s="33">
        <v>16</v>
      </c>
      <c r="E7" s="37" t="s">
        <v>128</v>
      </c>
      <c r="F7" s="45">
        <v>220</v>
      </c>
      <c r="G7" s="33">
        <v>7</v>
      </c>
      <c r="H7" s="37" t="s">
        <v>154</v>
      </c>
      <c r="I7" s="33">
        <v>110</v>
      </c>
      <c r="J7" s="33">
        <v>13</v>
      </c>
      <c r="K7" s="37" t="s">
        <v>196</v>
      </c>
      <c r="L7" s="33">
        <v>698</v>
      </c>
      <c r="M7" s="33">
        <v>13</v>
      </c>
      <c r="N7" s="37" t="s">
        <v>154</v>
      </c>
      <c r="O7" s="33">
        <v>220</v>
      </c>
      <c r="P7" s="33"/>
      <c r="Q7" s="37"/>
      <c r="R7" s="33"/>
      <c r="S7" s="33"/>
      <c r="T7" s="37"/>
      <c r="U7" s="33"/>
      <c r="V7" s="33"/>
      <c r="W7" s="37"/>
      <c r="X7" s="33"/>
      <c r="Y7" s="33"/>
      <c r="Z7" s="37"/>
      <c r="AA7" s="33"/>
      <c r="AB7" s="33"/>
      <c r="AC7" s="37"/>
      <c r="AD7" s="33"/>
      <c r="AE7" s="33"/>
      <c r="AF7" s="37"/>
      <c r="AG7" s="33"/>
      <c r="AH7" s="33"/>
      <c r="AI7" s="37"/>
      <c r="AJ7" s="33"/>
      <c r="AL7" s="34" t="s">
        <v>129</v>
      </c>
    </row>
    <row r="8" spans="1:38" x14ac:dyDescent="0.2">
      <c r="A8" s="33">
        <v>23</v>
      </c>
      <c r="B8" s="37" t="s">
        <v>128</v>
      </c>
      <c r="C8" s="45">
        <v>110</v>
      </c>
      <c r="D8" s="33">
        <v>16</v>
      </c>
      <c r="E8" s="37" t="s">
        <v>122</v>
      </c>
      <c r="F8" s="45">
        <v>492</v>
      </c>
      <c r="G8" s="33">
        <v>26</v>
      </c>
      <c r="H8" s="37" t="s">
        <v>181</v>
      </c>
      <c r="I8" s="33">
        <v>379</v>
      </c>
      <c r="J8" s="33">
        <v>21</v>
      </c>
      <c r="K8" s="37" t="s">
        <v>197</v>
      </c>
      <c r="L8" s="33">
        <v>327</v>
      </c>
      <c r="M8" s="33">
        <v>13</v>
      </c>
      <c r="N8" s="37" t="s">
        <v>123</v>
      </c>
      <c r="O8" s="33">
        <v>1278</v>
      </c>
      <c r="P8" s="33"/>
      <c r="Q8" s="37"/>
      <c r="R8" s="33"/>
      <c r="S8" s="33"/>
      <c r="T8" s="37"/>
      <c r="U8" s="33"/>
      <c r="V8" s="33"/>
      <c r="W8" s="37"/>
      <c r="X8" s="33"/>
      <c r="Y8" s="33"/>
      <c r="Z8" s="37"/>
      <c r="AA8" s="33"/>
      <c r="AB8" s="33"/>
      <c r="AC8" s="37"/>
      <c r="AD8" s="33"/>
      <c r="AE8" s="33"/>
      <c r="AF8" s="37"/>
      <c r="AG8" s="33"/>
      <c r="AH8" s="33"/>
      <c r="AI8" s="37"/>
      <c r="AJ8" s="33"/>
      <c r="AL8" s="34" t="s">
        <v>131</v>
      </c>
    </row>
    <row r="9" spans="1:38" x14ac:dyDescent="0.2">
      <c r="A9" s="33"/>
      <c r="B9" s="37" t="s">
        <v>136</v>
      </c>
      <c r="C9" s="45">
        <v>11323</v>
      </c>
      <c r="D9" s="33">
        <v>18</v>
      </c>
      <c r="E9" s="37" t="s">
        <v>123</v>
      </c>
      <c r="F9" s="45">
        <v>3345</v>
      </c>
      <c r="G9" s="33"/>
      <c r="H9" s="37" t="s">
        <v>136</v>
      </c>
      <c r="I9" s="33">
        <v>2524</v>
      </c>
      <c r="J9" s="33"/>
      <c r="K9" s="37"/>
      <c r="L9" s="33"/>
      <c r="M9" s="33">
        <v>20</v>
      </c>
      <c r="N9" s="37" t="s">
        <v>128</v>
      </c>
      <c r="O9" s="33">
        <v>220</v>
      </c>
      <c r="P9" s="33"/>
      <c r="Q9" s="37"/>
      <c r="R9" s="33"/>
      <c r="S9" s="33"/>
      <c r="T9" s="37"/>
      <c r="U9" s="33"/>
      <c r="V9" s="33"/>
      <c r="W9" s="37"/>
      <c r="X9" s="33"/>
      <c r="Y9" s="33"/>
      <c r="Z9" s="37"/>
      <c r="AA9" s="33"/>
      <c r="AB9" s="33"/>
      <c r="AC9" s="37"/>
      <c r="AD9" s="33"/>
      <c r="AE9" s="33"/>
      <c r="AF9" s="37"/>
      <c r="AG9" s="33"/>
      <c r="AH9" s="33"/>
      <c r="AI9" s="37"/>
      <c r="AJ9" s="33"/>
      <c r="AL9" s="34" t="s">
        <v>137</v>
      </c>
    </row>
    <row r="10" spans="1:38" x14ac:dyDescent="0.2">
      <c r="A10" s="33"/>
      <c r="B10" s="37"/>
      <c r="C10" s="45"/>
      <c r="D10" s="33">
        <v>19</v>
      </c>
      <c r="E10" s="37" t="s">
        <v>154</v>
      </c>
      <c r="F10" s="45">
        <v>440</v>
      </c>
      <c r="G10" s="33"/>
      <c r="H10" s="37"/>
      <c r="I10" s="33"/>
      <c r="J10" s="33"/>
      <c r="K10" s="37"/>
      <c r="L10" s="33"/>
      <c r="M10" s="33">
        <v>19</v>
      </c>
      <c r="N10" s="37" t="s">
        <v>202</v>
      </c>
      <c r="O10" s="33">
        <v>199</v>
      </c>
      <c r="P10" s="33"/>
      <c r="Q10" s="37"/>
      <c r="R10" s="33"/>
      <c r="S10" s="33"/>
      <c r="T10" s="37"/>
      <c r="U10" s="33"/>
      <c r="V10" s="33"/>
      <c r="W10" s="37"/>
      <c r="X10" s="33"/>
      <c r="Y10" s="33"/>
      <c r="Z10" s="37"/>
      <c r="AA10" s="33"/>
      <c r="AB10" s="33"/>
      <c r="AC10" s="37"/>
      <c r="AD10" s="33"/>
      <c r="AE10" s="33"/>
      <c r="AF10" s="37"/>
      <c r="AG10" s="33"/>
      <c r="AH10" s="33"/>
      <c r="AI10" s="37"/>
      <c r="AJ10" s="33"/>
      <c r="AL10" s="34" t="s">
        <v>155</v>
      </c>
    </row>
    <row r="11" spans="1:38" ht="15" x14ac:dyDescent="0.2">
      <c r="A11" s="33"/>
      <c r="B11" s="37"/>
      <c r="C11" s="56"/>
      <c r="D11" s="61">
        <v>23</v>
      </c>
      <c r="E11" s="37" t="s">
        <v>123</v>
      </c>
      <c r="F11" s="45">
        <v>305</v>
      </c>
      <c r="G11" s="33"/>
      <c r="H11" s="37"/>
      <c r="I11" s="33"/>
      <c r="J11" s="33"/>
      <c r="K11" s="37"/>
      <c r="L11" s="33"/>
      <c r="M11" s="33">
        <v>20</v>
      </c>
      <c r="N11" s="37" t="s">
        <v>202</v>
      </c>
      <c r="O11" s="33">
        <v>1650</v>
      </c>
      <c r="P11" s="33"/>
      <c r="Q11" s="37"/>
      <c r="R11" s="33"/>
      <c r="S11" s="33"/>
      <c r="T11" s="37"/>
      <c r="U11" s="33"/>
      <c r="V11" s="33"/>
      <c r="W11" s="37"/>
      <c r="X11" s="33"/>
      <c r="Y11" s="33"/>
      <c r="Z11" s="37"/>
      <c r="AA11" s="33"/>
      <c r="AB11" s="33"/>
      <c r="AC11" s="37"/>
      <c r="AD11" s="33"/>
      <c r="AE11" s="33"/>
      <c r="AF11" s="37"/>
      <c r="AG11" s="33"/>
      <c r="AH11" s="33"/>
      <c r="AI11" s="37"/>
      <c r="AJ11" s="33"/>
      <c r="AL11" s="34" t="s">
        <v>182</v>
      </c>
    </row>
    <row r="12" spans="1:38" x14ac:dyDescent="0.2">
      <c r="A12" s="33"/>
      <c r="B12" s="37"/>
      <c r="C12" s="45"/>
      <c r="D12" s="33">
        <v>26</v>
      </c>
      <c r="E12" s="37" t="s">
        <v>156</v>
      </c>
      <c r="F12" s="45">
        <v>3080</v>
      </c>
      <c r="G12" s="33"/>
      <c r="H12" s="37"/>
      <c r="I12" s="33"/>
      <c r="J12" s="33"/>
      <c r="K12" s="37"/>
      <c r="L12" s="33"/>
      <c r="M12" s="33"/>
      <c r="N12" s="37"/>
      <c r="O12" s="33"/>
      <c r="P12" s="33"/>
      <c r="Q12" s="37"/>
      <c r="R12" s="33"/>
      <c r="S12" s="33"/>
      <c r="T12" s="37"/>
      <c r="U12" s="33"/>
      <c r="V12" s="33"/>
      <c r="W12" s="37"/>
      <c r="X12" s="33"/>
      <c r="Y12" s="33"/>
      <c r="Z12" s="37"/>
      <c r="AA12" s="33"/>
      <c r="AB12" s="33"/>
      <c r="AC12" s="37"/>
      <c r="AD12" s="33"/>
      <c r="AE12" s="33"/>
      <c r="AF12" s="37"/>
      <c r="AG12" s="33"/>
      <c r="AH12" s="33"/>
      <c r="AI12" s="37"/>
      <c r="AJ12" s="33"/>
      <c r="AL12" s="34" t="s">
        <v>202</v>
      </c>
    </row>
    <row r="13" spans="1:38" x14ac:dyDescent="0.2">
      <c r="A13" s="33"/>
      <c r="B13" s="37"/>
      <c r="C13" s="45"/>
      <c r="D13" s="33"/>
      <c r="E13" s="37"/>
      <c r="F13" s="45"/>
      <c r="G13" s="33"/>
      <c r="H13" s="37"/>
      <c r="I13" s="33"/>
      <c r="J13" s="33"/>
      <c r="K13" s="37"/>
      <c r="L13" s="33"/>
      <c r="M13" s="33"/>
      <c r="N13" s="37"/>
      <c r="O13" s="33"/>
      <c r="P13" s="33"/>
      <c r="Q13" s="37"/>
      <c r="R13" s="33"/>
      <c r="S13" s="33"/>
      <c r="T13" s="37"/>
      <c r="U13" s="33"/>
      <c r="V13" s="33"/>
      <c r="W13" s="37"/>
      <c r="X13" s="33"/>
      <c r="Y13" s="33"/>
      <c r="Z13" s="37"/>
      <c r="AA13" s="33"/>
      <c r="AB13" s="33"/>
      <c r="AC13" s="37"/>
      <c r="AD13" s="33"/>
      <c r="AE13" s="33"/>
      <c r="AF13" s="37"/>
      <c r="AG13" s="33"/>
      <c r="AH13" s="33"/>
      <c r="AI13" s="37"/>
      <c r="AJ13" s="33"/>
      <c r="AL13" s="34"/>
    </row>
    <row r="14" spans="1:38" x14ac:dyDescent="0.2">
      <c r="A14" s="33"/>
      <c r="B14" s="37"/>
      <c r="C14" s="45"/>
      <c r="D14" s="33"/>
      <c r="E14" s="37"/>
      <c r="F14" s="45"/>
      <c r="G14" s="33"/>
      <c r="H14" s="37"/>
      <c r="I14" s="33"/>
      <c r="J14" s="33"/>
      <c r="K14" s="37"/>
      <c r="L14" s="33"/>
      <c r="M14" s="33"/>
      <c r="N14" s="37"/>
      <c r="O14" s="33"/>
      <c r="P14" s="33"/>
      <c r="Q14" s="37"/>
      <c r="R14" s="33"/>
      <c r="S14" s="33"/>
      <c r="T14" s="37"/>
      <c r="U14" s="33"/>
      <c r="V14" s="33"/>
      <c r="W14" s="37"/>
      <c r="X14" s="33"/>
      <c r="Y14" s="33"/>
      <c r="Z14" s="37"/>
      <c r="AA14" s="33"/>
      <c r="AB14" s="33"/>
      <c r="AC14" s="37"/>
      <c r="AD14" s="33"/>
      <c r="AE14" s="33"/>
      <c r="AF14" s="37"/>
      <c r="AG14" s="33"/>
      <c r="AH14" s="33"/>
      <c r="AI14" s="37"/>
      <c r="AJ14" s="33"/>
      <c r="AL14" s="34"/>
    </row>
    <row r="15" spans="1:38" x14ac:dyDescent="0.2">
      <c r="A15" s="33"/>
      <c r="B15" s="37"/>
      <c r="C15" s="45"/>
      <c r="D15" s="33"/>
      <c r="E15" s="37"/>
      <c r="F15" s="45"/>
      <c r="G15" s="33"/>
      <c r="H15" s="37"/>
      <c r="I15" s="33"/>
      <c r="J15" s="33"/>
      <c r="K15" s="37"/>
      <c r="L15" s="33"/>
      <c r="M15" s="33"/>
      <c r="N15" s="37"/>
      <c r="O15" s="33"/>
      <c r="P15" s="33"/>
      <c r="Q15" s="37"/>
      <c r="R15" s="33"/>
      <c r="S15" s="33"/>
      <c r="T15" s="37"/>
      <c r="U15" s="33"/>
      <c r="V15" s="33"/>
      <c r="W15" s="37"/>
      <c r="X15" s="33"/>
      <c r="Y15" s="33"/>
      <c r="Z15" s="37"/>
      <c r="AA15" s="33"/>
      <c r="AB15" s="33"/>
      <c r="AC15" s="37"/>
      <c r="AD15" s="33"/>
      <c r="AE15" s="33"/>
      <c r="AF15" s="37"/>
      <c r="AG15" s="33"/>
      <c r="AH15" s="33"/>
      <c r="AI15" s="37"/>
      <c r="AJ15" s="33"/>
      <c r="AL15" s="34"/>
    </row>
    <row r="16" spans="1:38" x14ac:dyDescent="0.2">
      <c r="A16" s="33"/>
      <c r="B16" s="37"/>
      <c r="C16" s="45"/>
      <c r="D16" s="33"/>
      <c r="E16" s="37"/>
      <c r="F16" s="45"/>
      <c r="G16" s="33"/>
      <c r="H16" s="37"/>
      <c r="I16" s="33"/>
      <c r="J16" s="33"/>
      <c r="K16" s="37"/>
      <c r="L16" s="33"/>
      <c r="M16" s="33"/>
      <c r="N16" s="37"/>
      <c r="O16" s="33"/>
      <c r="P16" s="33"/>
      <c r="Q16" s="37"/>
      <c r="R16" s="33"/>
      <c r="S16" s="33"/>
      <c r="T16" s="37"/>
      <c r="U16" s="33"/>
      <c r="V16" s="33"/>
      <c r="W16" s="37"/>
      <c r="X16" s="33"/>
      <c r="Y16" s="33"/>
      <c r="Z16" s="37"/>
      <c r="AA16" s="33"/>
      <c r="AB16" s="33"/>
      <c r="AC16" s="37"/>
      <c r="AD16" s="33"/>
      <c r="AE16" s="33"/>
      <c r="AF16" s="37"/>
      <c r="AG16" s="33"/>
      <c r="AH16" s="33"/>
      <c r="AI16" s="37"/>
      <c r="AJ16" s="33"/>
      <c r="AL16" s="34"/>
    </row>
    <row r="17" spans="1:40" x14ac:dyDescent="0.2">
      <c r="A17" s="33"/>
      <c r="B17" s="37"/>
      <c r="C17" s="45"/>
      <c r="D17" s="33"/>
      <c r="E17" s="37"/>
      <c r="F17" s="45"/>
      <c r="G17" s="33"/>
      <c r="H17" s="37"/>
      <c r="I17" s="33"/>
      <c r="J17" s="33"/>
      <c r="K17" s="37"/>
      <c r="L17" s="33"/>
      <c r="M17" s="33"/>
      <c r="N17" s="37"/>
      <c r="O17" s="33"/>
      <c r="P17" s="33"/>
      <c r="Q17" s="37"/>
      <c r="R17" s="33"/>
      <c r="S17" s="33"/>
      <c r="T17" s="37"/>
      <c r="U17" s="33"/>
      <c r="V17" s="33"/>
      <c r="W17" s="37"/>
      <c r="X17" s="33"/>
      <c r="Y17" s="33"/>
      <c r="Z17" s="37"/>
      <c r="AA17" s="33"/>
      <c r="AB17" s="33"/>
      <c r="AC17" s="37"/>
      <c r="AD17" s="33"/>
      <c r="AE17" s="33"/>
      <c r="AF17" s="37"/>
      <c r="AG17" s="33"/>
      <c r="AH17" s="33"/>
      <c r="AI17" s="37"/>
      <c r="AJ17" s="33"/>
      <c r="AL17" s="41"/>
    </row>
    <row r="18" spans="1:40" x14ac:dyDescent="0.2">
      <c r="A18" s="33"/>
      <c r="B18" s="37"/>
      <c r="C18" s="45"/>
      <c r="D18" s="33"/>
      <c r="E18" s="37"/>
      <c r="F18" s="45"/>
      <c r="G18" s="33"/>
      <c r="H18" s="37"/>
      <c r="I18" s="33"/>
      <c r="J18" s="33"/>
      <c r="K18" s="37"/>
      <c r="L18" s="33"/>
      <c r="M18" s="33"/>
      <c r="N18" s="37"/>
      <c r="O18" s="33"/>
      <c r="P18" s="33"/>
      <c r="Q18" s="37"/>
      <c r="R18" s="33"/>
      <c r="S18" s="33"/>
      <c r="T18" s="37"/>
      <c r="U18" s="33"/>
      <c r="V18" s="33"/>
      <c r="W18" s="37"/>
      <c r="X18" s="33"/>
      <c r="Y18" s="33"/>
      <c r="Z18" s="37"/>
      <c r="AA18" s="33"/>
      <c r="AB18" s="33"/>
      <c r="AC18" s="37"/>
      <c r="AD18" s="33"/>
      <c r="AE18" s="33"/>
      <c r="AF18" s="37"/>
      <c r="AG18" s="33"/>
      <c r="AH18" s="33"/>
      <c r="AI18" s="37"/>
      <c r="AJ18" s="33"/>
      <c r="AL18" s="41"/>
    </row>
    <row r="19" spans="1:40" x14ac:dyDescent="0.2">
      <c r="A19" s="33"/>
      <c r="B19" s="37"/>
      <c r="C19" s="45"/>
      <c r="D19" s="33"/>
      <c r="E19" s="37"/>
      <c r="F19" s="45"/>
      <c r="G19" s="33"/>
      <c r="H19" s="37"/>
      <c r="I19" s="33"/>
      <c r="J19" s="33"/>
      <c r="K19" s="37"/>
      <c r="L19" s="33"/>
      <c r="M19" s="33"/>
      <c r="N19" s="37"/>
      <c r="O19" s="33"/>
      <c r="P19" s="33"/>
      <c r="Q19" s="37"/>
      <c r="R19" s="33"/>
      <c r="S19" s="33"/>
      <c r="T19" s="37"/>
      <c r="U19" s="33"/>
      <c r="V19" s="33"/>
      <c r="W19" s="37"/>
      <c r="X19" s="33"/>
      <c r="Y19" s="33"/>
      <c r="Z19" s="37"/>
      <c r="AA19" s="33"/>
      <c r="AB19" s="33"/>
      <c r="AC19" s="37"/>
      <c r="AD19" s="33"/>
      <c r="AE19" s="33"/>
      <c r="AF19" s="37"/>
      <c r="AG19" s="33"/>
      <c r="AH19" s="33"/>
      <c r="AI19" s="37"/>
      <c r="AJ19" s="33"/>
      <c r="AL19" s="41"/>
    </row>
    <row r="20" spans="1:40" x14ac:dyDescent="0.2">
      <c r="A20" s="33"/>
      <c r="B20" s="37"/>
      <c r="C20" s="45"/>
      <c r="D20" s="33"/>
      <c r="E20" s="37"/>
      <c r="F20" s="33"/>
      <c r="G20" s="33"/>
      <c r="H20" s="37"/>
      <c r="I20" s="33"/>
      <c r="J20" s="33"/>
      <c r="K20" s="37"/>
      <c r="L20" s="33"/>
      <c r="M20" s="33"/>
      <c r="N20" s="37"/>
      <c r="O20" s="33"/>
      <c r="P20" s="33"/>
      <c r="Q20" s="37"/>
      <c r="R20" s="33"/>
      <c r="S20" s="33"/>
      <c r="T20" s="37"/>
      <c r="U20" s="33"/>
      <c r="V20" s="33"/>
      <c r="W20" s="37"/>
      <c r="X20" s="33"/>
      <c r="Y20" s="33"/>
      <c r="Z20" s="37"/>
      <c r="AA20" s="33"/>
      <c r="AB20" s="33"/>
      <c r="AC20" s="37"/>
      <c r="AD20" s="33"/>
      <c r="AE20" s="33"/>
      <c r="AF20" s="37"/>
      <c r="AG20" s="33"/>
      <c r="AH20" s="33"/>
      <c r="AI20" s="37"/>
      <c r="AJ20" s="33"/>
      <c r="AL20" s="41"/>
    </row>
    <row r="21" spans="1:40" x14ac:dyDescent="0.2">
      <c r="A21" s="33"/>
      <c r="B21" s="37"/>
      <c r="C21" s="45"/>
      <c r="D21" s="33"/>
      <c r="E21" s="37"/>
      <c r="F21" s="33"/>
      <c r="G21" s="33"/>
      <c r="H21" s="37"/>
      <c r="I21" s="33"/>
      <c r="J21" s="33"/>
      <c r="K21" s="37"/>
      <c r="L21" s="33"/>
      <c r="M21" s="33"/>
      <c r="N21" s="37"/>
      <c r="O21" s="33"/>
      <c r="P21" s="33"/>
      <c r="Q21" s="37"/>
      <c r="R21" s="33"/>
      <c r="S21" s="33"/>
      <c r="T21" s="37"/>
      <c r="U21" s="33"/>
      <c r="V21" s="33"/>
      <c r="W21" s="37"/>
      <c r="X21" s="33"/>
      <c r="Y21" s="33"/>
      <c r="Z21" s="37"/>
      <c r="AA21" s="33"/>
      <c r="AB21" s="33"/>
      <c r="AC21" s="37"/>
      <c r="AD21" s="33"/>
      <c r="AE21" s="33"/>
      <c r="AF21" s="37"/>
      <c r="AG21" s="33"/>
      <c r="AH21" s="33"/>
      <c r="AI21" s="37"/>
      <c r="AJ21" s="33"/>
      <c r="AL21" s="41"/>
    </row>
    <row r="22" spans="1:40" x14ac:dyDescent="0.2">
      <c r="A22" s="33"/>
      <c r="B22" s="37"/>
      <c r="C22" s="45"/>
      <c r="D22" s="33"/>
      <c r="E22" s="37"/>
      <c r="F22" s="33"/>
      <c r="G22" s="33"/>
      <c r="H22" s="37"/>
      <c r="I22" s="33"/>
      <c r="J22" s="33"/>
      <c r="K22" s="37"/>
      <c r="L22" s="33"/>
      <c r="M22" s="33"/>
      <c r="N22" s="37"/>
      <c r="O22" s="33"/>
      <c r="P22" s="33"/>
      <c r="Q22" s="37"/>
      <c r="R22" s="33"/>
      <c r="S22" s="33"/>
      <c r="T22" s="37"/>
      <c r="U22" s="33"/>
      <c r="V22" s="33"/>
      <c r="W22" s="37"/>
      <c r="X22" s="33"/>
      <c r="Y22" s="33"/>
      <c r="Z22" s="37"/>
      <c r="AA22" s="33"/>
      <c r="AB22" s="33"/>
      <c r="AC22" s="37"/>
      <c r="AD22" s="33"/>
      <c r="AE22" s="33"/>
      <c r="AF22" s="37"/>
      <c r="AG22" s="33"/>
      <c r="AH22" s="33"/>
      <c r="AI22" s="37"/>
      <c r="AJ22" s="33"/>
      <c r="AL22" s="41"/>
    </row>
    <row r="23" spans="1:40" x14ac:dyDescent="0.2">
      <c r="A23" s="33"/>
      <c r="B23" s="37"/>
      <c r="C23" s="45"/>
      <c r="D23" s="33"/>
      <c r="E23" s="37"/>
      <c r="F23" s="33"/>
      <c r="G23" s="33"/>
      <c r="H23" s="37"/>
      <c r="I23" s="33"/>
      <c r="J23" s="33"/>
      <c r="K23" s="37"/>
      <c r="L23" s="33"/>
      <c r="M23" s="33"/>
      <c r="N23" s="37"/>
      <c r="O23" s="33"/>
      <c r="P23" s="33"/>
      <c r="Q23" s="37"/>
      <c r="R23" s="33"/>
      <c r="S23" s="33"/>
      <c r="T23" s="37"/>
      <c r="U23" s="33"/>
      <c r="V23" s="33"/>
      <c r="W23" s="37"/>
      <c r="X23" s="33"/>
      <c r="Y23" s="33"/>
      <c r="Z23" s="37"/>
      <c r="AA23" s="33"/>
      <c r="AB23" s="33"/>
      <c r="AC23" s="37"/>
      <c r="AD23" s="33"/>
      <c r="AE23" s="33"/>
      <c r="AF23" s="37"/>
      <c r="AG23" s="33"/>
      <c r="AH23" s="33"/>
      <c r="AI23" s="37"/>
      <c r="AJ23" s="33"/>
      <c r="AL23" s="41"/>
    </row>
    <row r="24" spans="1:40" x14ac:dyDescent="0.2">
      <c r="A24" s="39"/>
      <c r="B24" s="37"/>
      <c r="C24" s="45"/>
      <c r="D24" s="33"/>
      <c r="E24" s="37"/>
      <c r="F24" s="33"/>
      <c r="G24" s="33"/>
      <c r="H24" s="37"/>
      <c r="I24" s="33"/>
      <c r="J24" s="33"/>
      <c r="K24" s="37"/>
      <c r="L24" s="33"/>
      <c r="M24" s="33"/>
      <c r="N24" s="37"/>
      <c r="O24" s="33"/>
      <c r="P24" s="33"/>
      <c r="Q24" s="37"/>
      <c r="R24" s="33"/>
      <c r="S24" s="33"/>
      <c r="T24" s="37"/>
      <c r="U24" s="33"/>
      <c r="V24" s="33"/>
      <c r="W24" s="37"/>
      <c r="X24" s="33"/>
      <c r="Y24" s="33"/>
      <c r="Z24" s="37"/>
      <c r="AA24" s="33"/>
      <c r="AB24" s="33"/>
      <c r="AC24" s="37"/>
      <c r="AD24" s="33"/>
      <c r="AE24" s="33"/>
      <c r="AF24" s="37"/>
      <c r="AG24" s="33"/>
      <c r="AH24" s="33"/>
      <c r="AI24" s="37"/>
      <c r="AJ24" s="33"/>
      <c r="AL24" s="41"/>
    </row>
    <row r="25" spans="1:40" x14ac:dyDescent="0.2">
      <c r="A25" s="33"/>
      <c r="B25" s="34" t="s">
        <v>63</v>
      </c>
      <c r="C25" s="53">
        <f>SUM(C5:C24)</f>
        <v>13460</v>
      </c>
      <c r="D25" s="33"/>
      <c r="E25" s="34" t="s">
        <v>63</v>
      </c>
      <c r="F25" s="53">
        <f>SUM(F5:F24)</f>
        <v>11734</v>
      </c>
      <c r="G25" s="33"/>
      <c r="H25" s="34" t="s">
        <v>63</v>
      </c>
      <c r="I25" s="36">
        <f>SUM(I5:I24)</f>
        <v>4174</v>
      </c>
      <c r="J25" s="33"/>
      <c r="K25" s="34" t="s">
        <v>63</v>
      </c>
      <c r="L25" s="36">
        <f>SUM(L5:L24)</f>
        <v>2892</v>
      </c>
      <c r="M25" s="33"/>
      <c r="N25" s="34" t="s">
        <v>63</v>
      </c>
      <c r="O25" s="36">
        <f>SUM(O5:O24)</f>
        <v>28808</v>
      </c>
      <c r="P25" s="33"/>
      <c r="Q25" s="34" t="s">
        <v>63</v>
      </c>
      <c r="R25" s="36">
        <f>SUM(R5:R24)</f>
        <v>0</v>
      </c>
      <c r="S25" s="33"/>
      <c r="T25" s="34" t="s">
        <v>63</v>
      </c>
      <c r="U25" s="36">
        <f>SUM(U5:U24)</f>
        <v>0</v>
      </c>
      <c r="V25" s="33"/>
      <c r="W25" s="34" t="s">
        <v>63</v>
      </c>
      <c r="X25" s="36">
        <f>SUM(X5:X24)</f>
        <v>0</v>
      </c>
      <c r="Y25" s="33"/>
      <c r="Z25" s="34" t="s">
        <v>63</v>
      </c>
      <c r="AA25" s="36">
        <f>SUM(AA5:AA24)</f>
        <v>0</v>
      </c>
      <c r="AB25" s="33"/>
      <c r="AC25" s="34" t="s">
        <v>63</v>
      </c>
      <c r="AD25" s="36">
        <f>SUM(AD5:AD24)</f>
        <v>0</v>
      </c>
      <c r="AE25" s="33"/>
      <c r="AF25" s="34" t="s">
        <v>63</v>
      </c>
      <c r="AG25" s="36">
        <f>SUM(AG5:AG24)</f>
        <v>0</v>
      </c>
      <c r="AH25" s="33"/>
      <c r="AI25" s="34" t="s">
        <v>63</v>
      </c>
      <c r="AJ25" s="36">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4" t="s">
        <v>86</v>
      </c>
      <c r="D32" s="25"/>
      <c r="E32" s="25"/>
      <c r="F32" s="25"/>
      <c r="G32" s="25"/>
      <c r="H32" s="25"/>
      <c r="I32" s="25"/>
      <c r="J32" s="25"/>
      <c r="K32" s="25"/>
      <c r="L32" s="25"/>
      <c r="M32" s="25"/>
      <c r="N32" s="25"/>
    </row>
    <row r="33" spans="2:14" x14ac:dyDescent="0.2">
      <c r="B33" s="24"/>
      <c r="C33" s="43"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3">
        <f ca="1">OFFSET($C$25,0,(COLUMN(C34)-COLUMN($C$25))*3)</f>
        <v>13460</v>
      </c>
      <c r="D34" s="25">
        <f t="shared" ref="D34:N34" ca="1" si="0">OFFSET($C$25,0,(COLUMN(D34)-COLUMN($C$25))*3)</f>
        <v>11734</v>
      </c>
      <c r="E34" s="25">
        <f t="shared" ca="1" si="0"/>
        <v>4174</v>
      </c>
      <c r="F34" s="25">
        <f t="shared" ca="1" si="0"/>
        <v>2892</v>
      </c>
      <c r="G34" s="25">
        <f t="shared" ca="1" si="0"/>
        <v>28808</v>
      </c>
      <c r="H34" s="25">
        <f t="shared" ca="1" si="0"/>
        <v>0</v>
      </c>
      <c r="I34" s="25">
        <f t="shared" ca="1" si="0"/>
        <v>0</v>
      </c>
      <c r="J34" s="25">
        <f t="shared" ca="1" si="0"/>
        <v>0</v>
      </c>
      <c r="K34" s="25">
        <f t="shared" ca="1" si="0"/>
        <v>0</v>
      </c>
      <c r="L34" s="25">
        <f t="shared" ca="1" si="0"/>
        <v>0</v>
      </c>
      <c r="M34" s="25">
        <f t="shared" ca="1" si="0"/>
        <v>0</v>
      </c>
      <c r="N34" s="25">
        <f t="shared" ca="1" si="0"/>
        <v>0</v>
      </c>
    </row>
  </sheetData>
  <mergeCells count="12">
    <mergeCell ref="A3:C3"/>
    <mergeCell ref="D3:F3"/>
    <mergeCell ref="G3:I3"/>
    <mergeCell ref="J3:L3"/>
    <mergeCell ref="M3:O3"/>
    <mergeCell ref="AE3:AG3"/>
    <mergeCell ref="AH3:AJ3"/>
    <mergeCell ref="P3:R3"/>
    <mergeCell ref="S3:U3"/>
    <mergeCell ref="V3:X3"/>
    <mergeCell ref="Y3:AA3"/>
    <mergeCell ref="AB3:AD3"/>
  </mergeCells>
  <phoneticPr fontId="7"/>
  <dataValidations count="1">
    <dataValidation type="list" allowBlank="1" showInputMessage="1" showErrorMessage="1" sqref="B5:B24 AI5:AI24 H5:H24 E13:E24 N5:N24 Q5:Q24 T5:T24 W5:W24 Z5:Z24 AC5:AC24 AF5:AF24 E5:E11 K5:K7 K9:K24">
      <formula1>$AL$5:$AL$16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4"/>
  <sheetViews>
    <sheetView workbookViewId="0">
      <selection activeCell="K6" sqref="K6"/>
    </sheetView>
  </sheetViews>
  <sheetFormatPr defaultRowHeight="12.75" x14ac:dyDescent="0.2"/>
  <sheetData>
    <row r="2" spans="1:25" x14ac:dyDescent="0.2">
      <c r="A2" s="25"/>
      <c r="B2" s="73" t="s">
        <v>46</v>
      </c>
      <c r="C2" s="74"/>
      <c r="D2" s="73" t="s">
        <v>47</v>
      </c>
      <c r="E2" s="74"/>
      <c r="F2" s="73" t="s">
        <v>48</v>
      </c>
      <c r="G2" s="74"/>
      <c r="H2" s="73" t="s">
        <v>49</v>
      </c>
      <c r="I2" s="74"/>
      <c r="J2" s="73" t="s">
        <v>50</v>
      </c>
      <c r="K2" s="74"/>
      <c r="L2" s="73" t="s">
        <v>51</v>
      </c>
      <c r="M2" s="74"/>
      <c r="N2" s="73" t="s">
        <v>52</v>
      </c>
      <c r="O2" s="74"/>
      <c r="P2" s="73" t="s">
        <v>53</v>
      </c>
      <c r="Q2" s="74"/>
      <c r="R2" s="73" t="s">
        <v>54</v>
      </c>
      <c r="S2" s="74"/>
      <c r="T2" s="73" t="s">
        <v>55</v>
      </c>
      <c r="U2" s="74"/>
      <c r="V2" s="73" t="s">
        <v>56</v>
      </c>
      <c r="W2" s="74"/>
      <c r="X2" s="73" t="s">
        <v>57</v>
      </c>
      <c r="Y2" s="74"/>
    </row>
    <row r="3" spans="1:25" x14ac:dyDescent="0.2">
      <c r="A3" s="25"/>
      <c r="B3" s="23" t="s">
        <v>58</v>
      </c>
      <c r="C3" s="23" t="s">
        <v>59</v>
      </c>
      <c r="D3" s="23" t="s">
        <v>58</v>
      </c>
      <c r="E3" s="23" t="s">
        <v>59</v>
      </c>
      <c r="F3" s="23" t="s">
        <v>58</v>
      </c>
      <c r="G3" s="23" t="s">
        <v>59</v>
      </c>
      <c r="H3" s="23" t="s">
        <v>58</v>
      </c>
      <c r="I3" s="23" t="s">
        <v>59</v>
      </c>
      <c r="J3" s="23" t="s">
        <v>58</v>
      </c>
      <c r="K3" s="23" t="s">
        <v>59</v>
      </c>
      <c r="L3" s="23" t="s">
        <v>58</v>
      </c>
      <c r="M3" s="23" t="s">
        <v>59</v>
      </c>
      <c r="N3" s="23" t="s">
        <v>58</v>
      </c>
      <c r="O3" s="23" t="s">
        <v>59</v>
      </c>
      <c r="P3" s="23" t="s">
        <v>58</v>
      </c>
      <c r="Q3" s="23" t="s">
        <v>59</v>
      </c>
      <c r="R3" s="23" t="s">
        <v>58</v>
      </c>
      <c r="S3" s="23" t="s">
        <v>59</v>
      </c>
      <c r="T3" s="23" t="s">
        <v>58</v>
      </c>
      <c r="U3" s="23" t="s">
        <v>59</v>
      </c>
      <c r="V3" s="23" t="s">
        <v>58</v>
      </c>
      <c r="W3" s="23" t="s">
        <v>59</v>
      </c>
      <c r="X3" s="23" t="s">
        <v>58</v>
      </c>
      <c r="Y3" s="23" t="s">
        <v>59</v>
      </c>
    </row>
    <row r="4" spans="1:25" x14ac:dyDescent="0.2">
      <c r="A4" s="25"/>
      <c r="B4" s="25"/>
      <c r="C4" s="25"/>
      <c r="D4" s="25">
        <v>4</v>
      </c>
      <c r="E4" s="25">
        <v>2000</v>
      </c>
      <c r="F4" s="25"/>
      <c r="G4" s="25"/>
      <c r="H4" s="25"/>
      <c r="I4" s="25"/>
      <c r="J4" s="25">
        <v>4</v>
      </c>
      <c r="K4" s="25">
        <v>1000</v>
      </c>
      <c r="L4" s="25"/>
      <c r="M4" s="25"/>
      <c r="N4" s="25"/>
      <c r="O4" s="25"/>
      <c r="P4" s="25"/>
      <c r="Q4" s="25"/>
      <c r="R4" s="25"/>
      <c r="S4" s="25"/>
      <c r="T4" s="25"/>
      <c r="U4" s="25"/>
      <c r="V4" s="25"/>
      <c r="W4" s="25"/>
      <c r="X4" s="25"/>
      <c r="Y4" s="25"/>
    </row>
    <row r="5" spans="1:25" x14ac:dyDescent="0.2">
      <c r="A5" s="25"/>
      <c r="B5" s="25"/>
      <c r="C5" s="25"/>
      <c r="D5" s="25">
        <v>23</v>
      </c>
      <c r="E5" s="25">
        <v>775</v>
      </c>
      <c r="F5" s="25"/>
      <c r="G5" s="25"/>
      <c r="H5" s="25"/>
      <c r="I5" s="25"/>
      <c r="J5" s="25">
        <v>13</v>
      </c>
      <c r="K5" s="25">
        <v>2000</v>
      </c>
      <c r="L5" s="25"/>
      <c r="M5" s="25"/>
      <c r="N5" s="25"/>
      <c r="O5" s="25"/>
      <c r="P5" s="25"/>
      <c r="Q5" s="25"/>
      <c r="R5" s="25"/>
      <c r="S5" s="25"/>
      <c r="T5" s="25"/>
      <c r="U5" s="25"/>
      <c r="V5" s="25"/>
      <c r="W5" s="25"/>
      <c r="X5" s="25"/>
      <c r="Y5" s="25"/>
    </row>
    <row r="6" spans="1:25" x14ac:dyDescent="0.2">
      <c r="A6" s="25"/>
      <c r="B6" s="25"/>
      <c r="C6" s="25"/>
      <c r="D6" s="25"/>
      <c r="E6" s="25"/>
      <c r="F6" s="25"/>
      <c r="G6" s="25"/>
      <c r="H6" s="25"/>
      <c r="I6" s="25"/>
      <c r="J6" s="25"/>
      <c r="K6" s="25"/>
      <c r="L6" s="25"/>
      <c r="M6" s="25"/>
      <c r="N6" s="25"/>
      <c r="O6" s="25"/>
      <c r="P6" s="25"/>
      <c r="Q6" s="25"/>
      <c r="R6" s="25"/>
      <c r="S6" s="25"/>
      <c r="T6" s="25"/>
      <c r="U6" s="25"/>
      <c r="V6" s="25"/>
      <c r="W6" s="25"/>
      <c r="X6" s="25"/>
      <c r="Y6" s="25"/>
    </row>
    <row r="7" spans="1:25" x14ac:dyDescent="0.2">
      <c r="A7" s="25"/>
      <c r="B7" s="25"/>
      <c r="C7" s="25"/>
      <c r="D7" s="25"/>
      <c r="E7" s="25"/>
      <c r="F7" s="25"/>
      <c r="G7" s="25"/>
      <c r="H7" s="25"/>
      <c r="I7" s="25"/>
      <c r="J7" s="25"/>
      <c r="K7" s="25"/>
      <c r="L7" s="25"/>
      <c r="M7" s="25"/>
      <c r="N7" s="25"/>
      <c r="O7" s="25"/>
      <c r="P7" s="25"/>
      <c r="Q7" s="25"/>
      <c r="R7" s="25"/>
      <c r="S7" s="25"/>
      <c r="T7" s="25"/>
      <c r="U7" s="25"/>
      <c r="V7" s="25"/>
      <c r="W7" s="25"/>
      <c r="X7" s="25"/>
      <c r="Y7" s="25"/>
    </row>
    <row r="8" spans="1:25" x14ac:dyDescent="0.2">
      <c r="A8" s="25"/>
      <c r="B8" s="25"/>
      <c r="C8" s="25"/>
      <c r="D8" s="25"/>
      <c r="E8" s="25"/>
      <c r="F8" s="25"/>
      <c r="G8" s="25"/>
      <c r="H8" s="25"/>
      <c r="I8" s="25"/>
      <c r="J8" s="25"/>
      <c r="K8" s="25"/>
      <c r="L8" s="25"/>
      <c r="M8" s="25"/>
      <c r="N8" s="25"/>
      <c r="O8" s="25"/>
      <c r="P8" s="25"/>
      <c r="Q8" s="25"/>
      <c r="R8" s="25"/>
      <c r="S8" s="25"/>
      <c r="T8" s="25"/>
      <c r="U8" s="25"/>
      <c r="V8" s="25"/>
      <c r="W8" s="25"/>
      <c r="X8" s="25"/>
      <c r="Y8" s="25"/>
    </row>
    <row r="9" spans="1:25" x14ac:dyDescent="0.2">
      <c r="A9" s="25"/>
      <c r="B9" s="25"/>
      <c r="C9" s="25"/>
      <c r="D9" s="25"/>
      <c r="E9" s="25"/>
      <c r="F9" s="25"/>
      <c r="G9" s="25"/>
      <c r="H9" s="25"/>
      <c r="I9" s="25"/>
      <c r="J9" s="25"/>
      <c r="K9" s="25"/>
      <c r="L9" s="25"/>
      <c r="M9" s="25"/>
      <c r="N9" s="25"/>
      <c r="O9" s="25"/>
      <c r="P9" s="25"/>
      <c r="Q9" s="25"/>
      <c r="R9" s="25"/>
      <c r="S9" s="25"/>
      <c r="T9" s="25"/>
      <c r="U9" s="25"/>
      <c r="V9" s="25"/>
      <c r="W9" s="25"/>
      <c r="X9" s="25"/>
      <c r="Y9" s="25"/>
    </row>
    <row r="10" spans="1:25" x14ac:dyDescent="0.2">
      <c r="A10" s="25"/>
      <c r="B10" s="26" t="s">
        <v>65</v>
      </c>
      <c r="C10" s="25">
        <f>SUM(C4:C9)</f>
        <v>0</v>
      </c>
      <c r="D10" s="26" t="s">
        <v>65</v>
      </c>
      <c r="E10" s="25">
        <f>SUM(E4:E9)</f>
        <v>2775</v>
      </c>
      <c r="F10" s="26" t="s">
        <v>65</v>
      </c>
      <c r="G10" s="25">
        <f>SUM(G4:G9)</f>
        <v>0</v>
      </c>
      <c r="H10" s="26" t="s">
        <v>65</v>
      </c>
      <c r="I10" s="25">
        <f>SUM(I4:I9)</f>
        <v>0</v>
      </c>
      <c r="J10" s="26" t="s">
        <v>65</v>
      </c>
      <c r="K10" s="25">
        <f>SUM(K4:K9)</f>
        <v>3000</v>
      </c>
      <c r="L10" s="26" t="s">
        <v>65</v>
      </c>
      <c r="M10" s="25">
        <f>SUM(M4:M9)</f>
        <v>0</v>
      </c>
      <c r="N10" s="26" t="s">
        <v>65</v>
      </c>
      <c r="O10" s="25">
        <f>SUM(O4:O9)</f>
        <v>0</v>
      </c>
      <c r="P10" s="26" t="s">
        <v>65</v>
      </c>
      <c r="Q10" s="25">
        <f>SUM(Q4:Q9)</f>
        <v>0</v>
      </c>
      <c r="R10" s="26" t="s">
        <v>65</v>
      </c>
      <c r="S10" s="25">
        <f>SUM(S4:S9)</f>
        <v>0</v>
      </c>
      <c r="T10" s="26" t="s">
        <v>65</v>
      </c>
      <c r="U10" s="25">
        <f>SUM(U4:U9)</f>
        <v>0</v>
      </c>
      <c r="V10" s="26" t="s">
        <v>65</v>
      </c>
      <c r="W10" s="25">
        <f>SUM(W4:W9)</f>
        <v>0</v>
      </c>
      <c r="X10" s="26" t="s">
        <v>65</v>
      </c>
      <c r="Y10" s="25">
        <f>SUM(Y4:Y9)</f>
        <v>0</v>
      </c>
    </row>
    <row r="11" spans="1:25" x14ac:dyDescent="0.2">
      <c r="A11" s="25"/>
      <c r="B11" s="25"/>
      <c r="C11" s="25"/>
      <c r="D11" s="25"/>
      <c r="E11" s="25"/>
      <c r="F11" s="25"/>
      <c r="G11" s="25"/>
      <c r="H11" s="25"/>
      <c r="I11" s="25"/>
      <c r="J11" s="25"/>
      <c r="K11" s="25"/>
      <c r="L11" s="25"/>
      <c r="M11" s="25"/>
      <c r="N11" s="25"/>
      <c r="O11" s="25"/>
      <c r="P11" s="25"/>
      <c r="Q11" s="25"/>
      <c r="R11" s="25"/>
      <c r="S11" s="25"/>
      <c r="T11" s="25"/>
      <c r="U11" s="25"/>
      <c r="V11" s="25"/>
      <c r="W11" s="25"/>
      <c r="X11" s="25"/>
      <c r="Y11" s="25"/>
    </row>
    <row r="12" spans="1:25"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row>
    <row r="13" spans="1:25" x14ac:dyDescent="0.2">
      <c r="A13" s="25"/>
      <c r="B13" s="25"/>
      <c r="C13" s="25"/>
      <c r="D13" s="25"/>
      <c r="E13" s="25"/>
      <c r="F13" s="25"/>
      <c r="G13" s="25"/>
      <c r="H13" s="25"/>
      <c r="I13" s="25"/>
      <c r="J13" s="25"/>
      <c r="K13" s="25"/>
      <c r="L13" s="25"/>
      <c r="M13" s="25"/>
      <c r="N13" s="25"/>
      <c r="O13" s="25"/>
      <c r="P13" s="25"/>
      <c r="Q13" s="25"/>
      <c r="R13" s="25"/>
      <c r="S13" s="25"/>
      <c r="T13" s="25"/>
      <c r="U13" s="25"/>
      <c r="V13" s="25"/>
      <c r="W13" s="25"/>
      <c r="X13" s="25"/>
      <c r="Y13" s="25"/>
    </row>
    <row r="14" spans="1:25" x14ac:dyDescent="0.2">
      <c r="A14" s="25"/>
      <c r="B14" s="25"/>
      <c r="C14" s="25"/>
      <c r="D14" s="25"/>
      <c r="E14" s="25"/>
      <c r="F14" s="25"/>
      <c r="G14" s="25"/>
      <c r="H14" s="25"/>
      <c r="I14" s="25"/>
      <c r="J14" s="25"/>
      <c r="K14" s="25"/>
      <c r="L14" s="25"/>
      <c r="M14" s="25"/>
      <c r="N14" s="25"/>
      <c r="O14" s="25"/>
      <c r="P14" s="25"/>
      <c r="Q14" s="25"/>
      <c r="R14" s="25"/>
      <c r="S14" s="25"/>
      <c r="T14" s="25"/>
      <c r="U14" s="25"/>
      <c r="V14" s="25"/>
      <c r="W14" s="25"/>
      <c r="X14" s="25"/>
      <c r="Y14" s="25"/>
    </row>
  </sheetData>
  <mergeCells count="12">
    <mergeCell ref="X2:Y2"/>
    <mergeCell ref="B2:C2"/>
    <mergeCell ref="D2:E2"/>
    <mergeCell ref="F2:G2"/>
    <mergeCell ref="H2:I2"/>
    <mergeCell ref="J2:K2"/>
    <mergeCell ref="L2:M2"/>
    <mergeCell ref="N2:O2"/>
    <mergeCell ref="P2:Q2"/>
    <mergeCell ref="R2:S2"/>
    <mergeCell ref="T2:U2"/>
    <mergeCell ref="V2:W2"/>
  </mergeCells>
  <phoneticPr fontId="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3"/>
  <sheetViews>
    <sheetView workbookViewId="0">
      <selection activeCell="D7" sqref="D7"/>
    </sheetView>
  </sheetViews>
  <sheetFormatPr defaultRowHeight="12.75" x14ac:dyDescent="0.2"/>
  <cols>
    <col min="2" max="36" width="9.85546875" customWidth="1"/>
  </cols>
  <sheetData>
    <row r="2" spans="1:39" x14ac:dyDescent="0.2">
      <c r="A2" s="23"/>
    </row>
    <row r="3" spans="1:39" x14ac:dyDescent="0.2">
      <c r="A3" s="70" t="s">
        <v>46</v>
      </c>
      <c r="B3" s="70"/>
      <c r="C3" s="70"/>
      <c r="D3" s="71" t="s">
        <v>47</v>
      </c>
      <c r="E3" s="71"/>
      <c r="F3" s="71"/>
      <c r="G3" s="72" t="s">
        <v>48</v>
      </c>
      <c r="H3" s="72"/>
      <c r="I3" s="72"/>
      <c r="J3" s="67" t="s">
        <v>49</v>
      </c>
      <c r="K3" s="67"/>
      <c r="L3" s="67"/>
      <c r="M3" s="68" t="s">
        <v>50</v>
      </c>
      <c r="N3" s="68"/>
      <c r="O3" s="68"/>
      <c r="P3" s="69" t="s">
        <v>51</v>
      </c>
      <c r="Q3" s="69"/>
      <c r="R3" s="69"/>
      <c r="S3" s="70" t="s">
        <v>52</v>
      </c>
      <c r="T3" s="70"/>
      <c r="U3" s="70"/>
      <c r="V3" s="71" t="s">
        <v>53</v>
      </c>
      <c r="W3" s="71"/>
      <c r="X3" s="71"/>
      <c r="Y3" s="72" t="s">
        <v>54</v>
      </c>
      <c r="Z3" s="72"/>
      <c r="AA3" s="72"/>
      <c r="AB3" s="67" t="s">
        <v>55</v>
      </c>
      <c r="AC3" s="67"/>
      <c r="AD3" s="67"/>
      <c r="AE3" s="68" t="s">
        <v>56</v>
      </c>
      <c r="AF3" s="68"/>
      <c r="AG3" s="68"/>
      <c r="AH3" s="69" t="s">
        <v>57</v>
      </c>
      <c r="AI3" s="69"/>
      <c r="AJ3" s="69"/>
    </row>
    <row r="4" spans="1:39" x14ac:dyDescent="0.2">
      <c r="A4" s="32" t="s">
        <v>83</v>
      </c>
      <c r="B4" s="32" t="s">
        <v>98</v>
      </c>
      <c r="C4" s="32" t="s">
        <v>59</v>
      </c>
      <c r="D4" s="32" t="s">
        <v>83</v>
      </c>
      <c r="E4" s="32" t="s">
        <v>98</v>
      </c>
      <c r="F4" s="32" t="s">
        <v>59</v>
      </c>
      <c r="G4" s="32" t="s">
        <v>83</v>
      </c>
      <c r="H4" s="32" t="s">
        <v>98</v>
      </c>
      <c r="I4" s="32" t="s">
        <v>59</v>
      </c>
      <c r="J4" s="32" t="s">
        <v>83</v>
      </c>
      <c r="K4" s="32" t="s">
        <v>98</v>
      </c>
      <c r="L4" s="32" t="s">
        <v>59</v>
      </c>
      <c r="M4" s="32" t="s">
        <v>83</v>
      </c>
      <c r="N4" s="32" t="s">
        <v>98</v>
      </c>
      <c r="O4" s="32" t="s">
        <v>59</v>
      </c>
      <c r="P4" s="32" t="s">
        <v>83</v>
      </c>
      <c r="Q4" s="32" t="s">
        <v>98</v>
      </c>
      <c r="R4" s="32" t="s">
        <v>59</v>
      </c>
      <c r="S4" s="32" t="s">
        <v>83</v>
      </c>
      <c r="T4" s="32" t="s">
        <v>98</v>
      </c>
      <c r="U4" s="32" t="s">
        <v>59</v>
      </c>
      <c r="V4" s="32" t="s">
        <v>83</v>
      </c>
      <c r="W4" s="32" t="s">
        <v>98</v>
      </c>
      <c r="X4" s="32" t="s">
        <v>59</v>
      </c>
      <c r="Y4" s="32" t="s">
        <v>83</v>
      </c>
      <c r="Z4" s="32" t="s">
        <v>98</v>
      </c>
      <c r="AA4" s="32" t="s">
        <v>59</v>
      </c>
      <c r="AB4" s="32" t="s">
        <v>83</v>
      </c>
      <c r="AC4" s="32" t="s">
        <v>98</v>
      </c>
      <c r="AD4" s="32" t="s">
        <v>59</v>
      </c>
      <c r="AE4" s="32" t="s">
        <v>83</v>
      </c>
      <c r="AF4" s="32" t="s">
        <v>98</v>
      </c>
      <c r="AG4" s="32" t="s">
        <v>59</v>
      </c>
      <c r="AH4" s="32" t="s">
        <v>83</v>
      </c>
      <c r="AI4" s="32" t="s">
        <v>98</v>
      </c>
      <c r="AJ4" s="32" t="s">
        <v>59</v>
      </c>
    </row>
    <row r="5" spans="1:39" x14ac:dyDescent="0.2">
      <c r="A5" s="39"/>
      <c r="B5" s="37"/>
      <c r="C5" s="33"/>
      <c r="D5" s="33">
        <v>23</v>
      </c>
      <c r="E5" s="37" t="s">
        <v>157</v>
      </c>
      <c r="F5" s="33">
        <v>1300</v>
      </c>
      <c r="G5" s="33"/>
      <c r="H5" s="37"/>
      <c r="I5" s="33"/>
      <c r="J5" s="33"/>
      <c r="K5" s="37"/>
      <c r="L5" s="33"/>
      <c r="M5" s="33"/>
      <c r="N5" s="37"/>
      <c r="O5" s="33"/>
      <c r="P5" s="33"/>
      <c r="Q5" s="37"/>
      <c r="R5" s="40"/>
      <c r="S5" s="40"/>
      <c r="T5" s="37"/>
      <c r="U5" s="37"/>
      <c r="V5" s="37"/>
      <c r="W5" s="37"/>
      <c r="X5" s="33"/>
      <c r="Y5" s="33"/>
      <c r="Z5" s="37"/>
      <c r="AA5" s="33"/>
      <c r="AB5" s="33"/>
      <c r="AC5" s="37"/>
      <c r="AD5" s="33"/>
      <c r="AE5" s="33"/>
      <c r="AF5" s="37"/>
      <c r="AG5" s="33"/>
      <c r="AH5" s="33"/>
      <c r="AI5" s="37"/>
      <c r="AJ5" s="33"/>
    </row>
    <row r="6" spans="1:39" x14ac:dyDescent="0.2">
      <c r="A6" s="39"/>
      <c r="B6" s="37"/>
      <c r="C6" s="33"/>
      <c r="D6" s="33">
        <v>23</v>
      </c>
      <c r="E6" s="37" t="s">
        <v>158</v>
      </c>
      <c r="F6" s="33">
        <v>140</v>
      </c>
      <c r="G6" s="33"/>
      <c r="H6" s="37"/>
      <c r="I6" s="33"/>
      <c r="J6" s="33"/>
      <c r="K6" s="37"/>
      <c r="L6" s="33"/>
      <c r="M6" s="33"/>
      <c r="N6" s="37"/>
      <c r="O6" s="33"/>
      <c r="P6" s="33"/>
      <c r="Q6" s="37"/>
      <c r="R6" s="33"/>
      <c r="S6" s="33"/>
      <c r="T6" s="37"/>
      <c r="U6" s="33"/>
      <c r="V6" s="33"/>
      <c r="W6" s="37"/>
      <c r="X6" s="33"/>
      <c r="Y6" s="33"/>
      <c r="Z6" s="37"/>
      <c r="AA6" s="33"/>
      <c r="AB6" s="33"/>
      <c r="AC6" s="37"/>
      <c r="AD6" s="33"/>
      <c r="AE6" s="33"/>
      <c r="AF6" s="37"/>
      <c r="AG6" s="33"/>
      <c r="AH6" s="33"/>
      <c r="AI6" s="37"/>
      <c r="AJ6" s="33"/>
    </row>
    <row r="7" spans="1:39" x14ac:dyDescent="0.2">
      <c r="A7" s="39"/>
      <c r="B7" s="37"/>
      <c r="C7" s="33"/>
      <c r="D7" s="33"/>
      <c r="E7" s="37"/>
      <c r="F7" s="33"/>
      <c r="G7" s="33"/>
      <c r="H7" s="37"/>
      <c r="I7" s="33"/>
      <c r="J7" s="33"/>
      <c r="K7" s="37"/>
      <c r="L7" s="33"/>
      <c r="M7" s="33"/>
      <c r="N7" s="37"/>
      <c r="O7" s="33"/>
      <c r="P7" s="33"/>
      <c r="Q7" s="37"/>
      <c r="R7" s="33"/>
      <c r="S7" s="33"/>
      <c r="T7" s="37"/>
      <c r="U7" s="33"/>
      <c r="V7" s="33"/>
      <c r="W7" s="37"/>
      <c r="X7" s="33"/>
      <c r="Y7" s="33"/>
      <c r="Z7" s="37"/>
      <c r="AA7" s="33"/>
      <c r="AB7" s="33"/>
      <c r="AC7" s="37"/>
      <c r="AD7" s="33"/>
      <c r="AE7" s="33"/>
      <c r="AF7" s="37"/>
      <c r="AG7" s="33"/>
      <c r="AH7" s="33"/>
      <c r="AI7" s="37"/>
      <c r="AJ7" s="33"/>
    </row>
    <row r="8" spans="1:39" x14ac:dyDescent="0.2">
      <c r="A8" s="39"/>
      <c r="B8" s="37"/>
      <c r="C8" s="33"/>
      <c r="D8" s="33"/>
      <c r="E8" s="37"/>
      <c r="F8" s="33"/>
      <c r="G8" s="33"/>
      <c r="H8" s="37"/>
      <c r="I8" s="33"/>
      <c r="J8" s="33"/>
      <c r="K8" s="37"/>
      <c r="L8" s="33"/>
      <c r="M8" s="33"/>
      <c r="N8" s="37"/>
      <c r="O8" s="33"/>
      <c r="P8" s="33"/>
      <c r="Q8" s="37"/>
      <c r="R8" s="33"/>
      <c r="S8" s="33"/>
      <c r="T8" s="37"/>
      <c r="U8" s="33"/>
      <c r="V8" s="33"/>
      <c r="W8" s="37"/>
      <c r="X8" s="33"/>
      <c r="Y8" s="33"/>
      <c r="Z8" s="37"/>
      <c r="AA8" s="33"/>
      <c r="AB8" s="33"/>
      <c r="AC8" s="37"/>
      <c r="AD8" s="33"/>
      <c r="AE8" s="33"/>
      <c r="AF8" s="37"/>
      <c r="AG8" s="33"/>
      <c r="AH8" s="33"/>
      <c r="AI8" s="37"/>
      <c r="AJ8" s="33"/>
    </row>
    <row r="9" spans="1:39" x14ac:dyDescent="0.2">
      <c r="A9" s="39"/>
      <c r="B9" s="37"/>
      <c r="C9" s="33"/>
      <c r="D9" s="33"/>
      <c r="E9" s="37"/>
      <c r="F9" s="33"/>
      <c r="G9" s="33"/>
      <c r="H9" s="37"/>
      <c r="I9" s="33"/>
      <c r="J9" s="33"/>
      <c r="K9" s="37"/>
      <c r="L9" s="33"/>
      <c r="M9" s="33"/>
      <c r="N9" s="37"/>
      <c r="O9" s="33"/>
      <c r="P9" s="33"/>
      <c r="Q9" s="37"/>
      <c r="R9" s="33"/>
      <c r="S9" s="33"/>
      <c r="T9" s="37"/>
      <c r="U9" s="33"/>
      <c r="V9" s="33"/>
      <c r="W9" s="37"/>
      <c r="X9" s="33"/>
      <c r="Y9" s="33"/>
      <c r="Z9" s="37"/>
      <c r="AA9" s="33"/>
      <c r="AB9" s="33"/>
      <c r="AC9" s="37"/>
      <c r="AD9" s="33"/>
      <c r="AE9" s="33"/>
      <c r="AF9" s="37"/>
      <c r="AG9" s="33"/>
      <c r="AH9" s="33"/>
      <c r="AI9" s="37"/>
      <c r="AJ9" s="33"/>
    </row>
    <row r="10" spans="1:39" x14ac:dyDescent="0.2">
      <c r="A10" s="39"/>
      <c r="B10" s="37"/>
      <c r="C10" s="33"/>
      <c r="D10" s="33"/>
      <c r="E10" s="37"/>
      <c r="F10" s="33"/>
      <c r="G10" s="33"/>
      <c r="H10" s="37"/>
      <c r="I10" s="33"/>
      <c r="J10" s="33"/>
      <c r="K10" s="37"/>
      <c r="L10" s="33"/>
      <c r="M10" s="33"/>
      <c r="N10" s="37"/>
      <c r="O10" s="33"/>
      <c r="P10" s="33"/>
      <c r="Q10" s="37"/>
      <c r="R10" s="33"/>
      <c r="S10" s="33"/>
      <c r="T10" s="37"/>
      <c r="U10" s="33"/>
      <c r="V10" s="33"/>
      <c r="W10" s="37"/>
      <c r="X10" s="33"/>
      <c r="Y10" s="33"/>
      <c r="Z10" s="37"/>
      <c r="AA10" s="33"/>
      <c r="AB10" s="33"/>
      <c r="AC10" s="37"/>
      <c r="AD10" s="33"/>
      <c r="AE10" s="33"/>
      <c r="AF10" s="37"/>
      <c r="AG10" s="33"/>
      <c r="AH10" s="33"/>
      <c r="AI10" s="37"/>
      <c r="AJ10" s="33"/>
    </row>
    <row r="11" spans="1:39" x14ac:dyDescent="0.2">
      <c r="A11" s="39"/>
      <c r="B11" s="37"/>
      <c r="C11" s="37"/>
      <c r="D11" s="37"/>
      <c r="E11" s="37"/>
      <c r="F11" s="33"/>
      <c r="G11" s="33"/>
      <c r="H11" s="37"/>
      <c r="I11" s="33"/>
      <c r="J11" s="33"/>
      <c r="K11" s="37"/>
      <c r="L11" s="33"/>
      <c r="M11" s="33"/>
      <c r="N11" s="37"/>
      <c r="O11" s="33"/>
      <c r="P11" s="33"/>
      <c r="Q11" s="37"/>
      <c r="R11" s="33"/>
      <c r="S11" s="33"/>
      <c r="T11" s="37"/>
      <c r="U11" s="33"/>
      <c r="V11" s="33"/>
      <c r="W11" s="37"/>
      <c r="X11" s="33"/>
      <c r="Y11" s="33"/>
      <c r="Z11" s="37"/>
      <c r="AA11" s="33"/>
      <c r="AB11" s="33"/>
      <c r="AC11" s="37"/>
      <c r="AD11" s="33"/>
      <c r="AE11" s="33"/>
      <c r="AF11" s="37"/>
      <c r="AG11" s="33"/>
      <c r="AH11" s="33"/>
      <c r="AI11" s="37"/>
      <c r="AJ11" s="33"/>
    </row>
    <row r="12" spans="1:39" x14ac:dyDescent="0.2">
      <c r="A12" s="39"/>
      <c r="B12" s="37"/>
      <c r="C12" s="33"/>
      <c r="D12" s="33"/>
      <c r="E12" s="37"/>
      <c r="F12" s="33"/>
      <c r="G12" s="33"/>
      <c r="H12" s="37"/>
      <c r="I12" s="33"/>
      <c r="J12" s="33"/>
      <c r="K12" s="37"/>
      <c r="L12" s="33"/>
      <c r="M12" s="33"/>
      <c r="N12" s="37"/>
      <c r="O12" s="33"/>
      <c r="P12" s="33"/>
      <c r="Q12" s="37"/>
      <c r="R12" s="33"/>
      <c r="S12" s="33"/>
      <c r="T12" s="37"/>
      <c r="U12" s="33"/>
      <c r="V12" s="33"/>
      <c r="W12" s="37"/>
      <c r="X12" s="33"/>
      <c r="Y12" s="33"/>
      <c r="Z12" s="37"/>
      <c r="AA12" s="33"/>
      <c r="AB12" s="33"/>
      <c r="AC12" s="37"/>
      <c r="AD12" s="33"/>
      <c r="AE12" s="33"/>
      <c r="AF12" s="37"/>
      <c r="AG12" s="33"/>
      <c r="AH12" s="33"/>
      <c r="AI12" s="37"/>
      <c r="AJ12" s="33"/>
    </row>
    <row r="13" spans="1:39" x14ac:dyDescent="0.2">
      <c r="A13" s="39"/>
      <c r="B13" s="37"/>
      <c r="C13" s="33"/>
      <c r="D13" s="33"/>
      <c r="E13" s="37"/>
      <c r="F13" s="33"/>
      <c r="G13" s="33"/>
      <c r="H13" s="37"/>
      <c r="I13" s="33"/>
      <c r="J13" s="33"/>
      <c r="K13" s="37"/>
      <c r="L13" s="33"/>
      <c r="M13" s="33"/>
      <c r="N13" s="37"/>
      <c r="O13" s="33"/>
      <c r="P13" s="33"/>
      <c r="Q13" s="37"/>
      <c r="R13" s="33"/>
      <c r="S13" s="33"/>
      <c r="T13" s="37"/>
      <c r="U13" s="33"/>
      <c r="V13" s="33"/>
      <c r="W13" s="37"/>
      <c r="X13" s="33"/>
      <c r="Y13" s="33"/>
      <c r="Z13" s="37"/>
      <c r="AA13" s="33"/>
      <c r="AB13" s="33"/>
      <c r="AC13" s="37"/>
      <c r="AD13" s="33"/>
      <c r="AE13" s="33"/>
      <c r="AF13" s="37"/>
      <c r="AG13" s="33"/>
      <c r="AH13" s="33"/>
      <c r="AI13" s="37"/>
      <c r="AJ13" s="33"/>
    </row>
    <row r="14" spans="1:39" x14ac:dyDescent="0.2">
      <c r="A14" s="39"/>
      <c r="B14" s="37"/>
      <c r="C14" s="33"/>
      <c r="D14" s="33"/>
      <c r="E14" s="37"/>
      <c r="F14" s="33"/>
      <c r="G14" s="33"/>
      <c r="H14" s="37"/>
      <c r="I14" s="33"/>
      <c r="J14" s="33"/>
      <c r="K14" s="37"/>
      <c r="L14" s="33"/>
      <c r="M14" s="33"/>
      <c r="N14" s="37"/>
      <c r="O14" s="33"/>
      <c r="P14" s="33"/>
      <c r="Q14" s="37"/>
      <c r="R14" s="33"/>
      <c r="S14" s="33"/>
      <c r="T14" s="37"/>
      <c r="U14" s="33"/>
      <c r="V14" s="33"/>
      <c r="W14" s="37"/>
      <c r="X14" s="33"/>
      <c r="Y14" s="33"/>
      <c r="Z14" s="37"/>
      <c r="AA14" s="33"/>
      <c r="AB14" s="33"/>
      <c r="AC14" s="37"/>
      <c r="AD14" s="33"/>
      <c r="AE14" s="33"/>
      <c r="AF14" s="37"/>
      <c r="AG14" s="33"/>
      <c r="AH14" s="33"/>
      <c r="AI14" s="37"/>
      <c r="AJ14" s="33"/>
    </row>
    <row r="15" spans="1:39" x14ac:dyDescent="0.2">
      <c r="A15" s="33"/>
      <c r="B15" s="34" t="s">
        <v>63</v>
      </c>
      <c r="C15" s="36">
        <f>SUM(C5:C14)</f>
        <v>0</v>
      </c>
      <c r="D15" s="33"/>
      <c r="E15" s="34" t="s">
        <v>63</v>
      </c>
      <c r="F15" s="36">
        <f>SUM(F5:F14)</f>
        <v>1440</v>
      </c>
      <c r="G15" s="33"/>
      <c r="H15" s="34" t="s">
        <v>63</v>
      </c>
      <c r="I15" s="36">
        <f>SUM(I5:I14)</f>
        <v>0</v>
      </c>
      <c r="J15" s="33"/>
      <c r="K15" s="34" t="s">
        <v>63</v>
      </c>
      <c r="L15" s="36">
        <f>SUM(L5:L14)</f>
        <v>0</v>
      </c>
      <c r="M15" s="33"/>
      <c r="N15" s="34" t="s">
        <v>63</v>
      </c>
      <c r="O15" s="36">
        <f>SUM(O5:O14)</f>
        <v>0</v>
      </c>
      <c r="P15" s="33"/>
      <c r="Q15" s="34" t="s">
        <v>63</v>
      </c>
      <c r="R15" s="36">
        <f>SUM(R5:R14)</f>
        <v>0</v>
      </c>
      <c r="S15" s="33"/>
      <c r="T15" s="34" t="s">
        <v>63</v>
      </c>
      <c r="U15" s="36">
        <f>SUM(U5:U14)</f>
        <v>0</v>
      </c>
      <c r="V15" s="33"/>
      <c r="W15" s="34" t="s">
        <v>63</v>
      </c>
      <c r="X15" s="36">
        <f>SUM(X5:X14)</f>
        <v>0</v>
      </c>
      <c r="Y15" s="33"/>
      <c r="Z15" s="34" t="s">
        <v>63</v>
      </c>
      <c r="AA15" s="36">
        <f>SUM(AA5:AA14)</f>
        <v>0</v>
      </c>
      <c r="AB15" s="33"/>
      <c r="AC15" s="34" t="s">
        <v>63</v>
      </c>
      <c r="AD15" s="36">
        <f>SUM(AD5:AD14)</f>
        <v>0</v>
      </c>
      <c r="AE15" s="33"/>
      <c r="AF15" s="34" t="s">
        <v>63</v>
      </c>
      <c r="AG15" s="36">
        <f>SUM(AG5:AG14)</f>
        <v>0</v>
      </c>
      <c r="AH15" s="33"/>
      <c r="AI15" s="34" t="s">
        <v>63</v>
      </c>
      <c r="AJ15" s="36">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1" spans="2:14" x14ac:dyDescent="0.2">
      <c r="C31" s="26" t="s">
        <v>86</v>
      </c>
      <c r="D31" s="25"/>
      <c r="E31" s="25"/>
      <c r="F31" s="25"/>
      <c r="G31" s="25"/>
      <c r="H31" s="25"/>
      <c r="I31" s="25"/>
      <c r="J31" s="25"/>
      <c r="K31" s="25"/>
      <c r="L31" s="25"/>
      <c r="M31" s="25"/>
      <c r="N31" s="25"/>
    </row>
    <row r="32" spans="2:14" x14ac:dyDescent="0.2">
      <c r="C32" s="25" t="s">
        <v>62</v>
      </c>
      <c r="D32" s="25" t="s">
        <v>87</v>
      </c>
      <c r="E32" s="25" t="s">
        <v>88</v>
      </c>
      <c r="F32" s="25" t="s">
        <v>89</v>
      </c>
      <c r="G32" s="25" t="s">
        <v>90</v>
      </c>
      <c r="H32" s="25" t="s">
        <v>91</v>
      </c>
      <c r="I32" s="25" t="s">
        <v>92</v>
      </c>
      <c r="J32" s="25" t="s">
        <v>93</v>
      </c>
      <c r="K32" s="25" t="s">
        <v>94</v>
      </c>
      <c r="L32" s="25" t="s">
        <v>95</v>
      </c>
      <c r="M32" s="25" t="s">
        <v>96</v>
      </c>
      <c r="N32" s="25" t="s">
        <v>97</v>
      </c>
    </row>
    <row r="33" spans="3:14" x14ac:dyDescent="0.2">
      <c r="C33" s="25">
        <f ca="1">OFFSET($C$15,0,(COLUMN(C33)-COLUMN($C$15))*3)</f>
        <v>0</v>
      </c>
      <c r="D33" s="25">
        <f t="shared" ref="D33:N33" ca="1" si="0">OFFSET($C$15,0,(COLUMN(D33)-COLUMN($C$15))*3)</f>
        <v>1440</v>
      </c>
      <c r="E33" s="25">
        <f t="shared" ca="1" si="0"/>
        <v>0</v>
      </c>
      <c r="F33" s="25">
        <f t="shared" ca="1" si="0"/>
        <v>0</v>
      </c>
      <c r="G33" s="25">
        <f t="shared" ca="1" si="0"/>
        <v>0</v>
      </c>
      <c r="H33" s="25">
        <f t="shared" ca="1" si="0"/>
        <v>0</v>
      </c>
      <c r="I33" s="25">
        <f t="shared" ca="1" si="0"/>
        <v>0</v>
      </c>
      <c r="J33" s="25">
        <f t="shared" ca="1" si="0"/>
        <v>0</v>
      </c>
      <c r="K33" s="25">
        <f t="shared" ca="1" si="0"/>
        <v>0</v>
      </c>
      <c r="L33" s="25">
        <f t="shared" ca="1" si="0"/>
        <v>0</v>
      </c>
      <c r="M33" s="25">
        <f t="shared" ca="1" si="0"/>
        <v>0</v>
      </c>
      <c r="N33"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2"/>
  <sheetViews>
    <sheetView workbookViewId="0"/>
  </sheetViews>
  <sheetFormatPr defaultRowHeight="12.75" x14ac:dyDescent="0.2"/>
  <cols>
    <col min="2" max="36" width="9.85546875" customWidth="1"/>
  </cols>
  <sheetData>
    <row r="2" spans="1:39" x14ac:dyDescent="0.2">
      <c r="A2" s="23"/>
    </row>
    <row r="3" spans="1:39" x14ac:dyDescent="0.2">
      <c r="A3" s="70" t="s">
        <v>46</v>
      </c>
      <c r="B3" s="70"/>
      <c r="C3" s="70"/>
      <c r="D3" s="71" t="s">
        <v>47</v>
      </c>
      <c r="E3" s="71"/>
      <c r="F3" s="71"/>
      <c r="G3" s="72" t="s">
        <v>48</v>
      </c>
      <c r="H3" s="72"/>
      <c r="I3" s="72"/>
      <c r="J3" s="67" t="s">
        <v>49</v>
      </c>
      <c r="K3" s="67"/>
      <c r="L3" s="67"/>
      <c r="M3" s="68" t="s">
        <v>50</v>
      </c>
      <c r="N3" s="68"/>
      <c r="O3" s="68"/>
      <c r="P3" s="69" t="s">
        <v>51</v>
      </c>
      <c r="Q3" s="69"/>
      <c r="R3" s="69"/>
      <c r="S3" s="70" t="s">
        <v>52</v>
      </c>
      <c r="T3" s="70"/>
      <c r="U3" s="70"/>
      <c r="V3" s="71" t="s">
        <v>53</v>
      </c>
      <c r="W3" s="71"/>
      <c r="X3" s="71"/>
      <c r="Y3" s="72" t="s">
        <v>54</v>
      </c>
      <c r="Z3" s="72"/>
      <c r="AA3" s="72"/>
      <c r="AB3" s="67" t="s">
        <v>55</v>
      </c>
      <c r="AC3" s="67"/>
      <c r="AD3" s="67"/>
      <c r="AE3" s="68" t="s">
        <v>56</v>
      </c>
      <c r="AF3" s="68"/>
      <c r="AG3" s="68"/>
      <c r="AH3" s="69" t="s">
        <v>57</v>
      </c>
      <c r="AI3" s="69"/>
      <c r="AJ3" s="69"/>
    </row>
    <row r="4" spans="1:39" x14ac:dyDescent="0.2">
      <c r="A4" s="32" t="s">
        <v>83</v>
      </c>
      <c r="B4" s="32" t="s">
        <v>99</v>
      </c>
      <c r="C4" s="32" t="s">
        <v>59</v>
      </c>
      <c r="D4" s="32" t="s">
        <v>83</v>
      </c>
      <c r="E4" s="32" t="s">
        <v>99</v>
      </c>
      <c r="F4" s="32" t="s">
        <v>59</v>
      </c>
      <c r="G4" s="32" t="s">
        <v>83</v>
      </c>
      <c r="H4" s="32" t="s">
        <v>99</v>
      </c>
      <c r="I4" s="32" t="s">
        <v>59</v>
      </c>
      <c r="J4" s="32" t="s">
        <v>83</v>
      </c>
      <c r="K4" s="32" t="s">
        <v>99</v>
      </c>
      <c r="L4" s="32" t="s">
        <v>59</v>
      </c>
      <c r="M4" s="32" t="s">
        <v>83</v>
      </c>
      <c r="N4" s="32" t="s">
        <v>99</v>
      </c>
      <c r="O4" s="32" t="s">
        <v>59</v>
      </c>
      <c r="P4" s="32" t="s">
        <v>83</v>
      </c>
      <c r="Q4" s="32" t="s">
        <v>99</v>
      </c>
      <c r="R4" s="32" t="s">
        <v>59</v>
      </c>
      <c r="S4" s="32" t="s">
        <v>83</v>
      </c>
      <c r="T4" s="32" t="s">
        <v>99</v>
      </c>
      <c r="U4" s="32" t="s">
        <v>59</v>
      </c>
      <c r="V4" s="32" t="s">
        <v>83</v>
      </c>
      <c r="W4" s="32" t="s">
        <v>99</v>
      </c>
      <c r="X4" s="32" t="s">
        <v>59</v>
      </c>
      <c r="Y4" s="32" t="s">
        <v>83</v>
      </c>
      <c r="Z4" s="32" t="s">
        <v>99</v>
      </c>
      <c r="AA4" s="32" t="s">
        <v>59</v>
      </c>
      <c r="AB4" s="32" t="s">
        <v>83</v>
      </c>
      <c r="AC4" s="32" t="s">
        <v>99</v>
      </c>
      <c r="AD4" s="32" t="s">
        <v>59</v>
      </c>
      <c r="AE4" s="32" t="s">
        <v>83</v>
      </c>
      <c r="AF4" s="32" t="s">
        <v>99</v>
      </c>
      <c r="AG4" s="32" t="s">
        <v>59</v>
      </c>
      <c r="AH4" s="32" t="s">
        <v>83</v>
      </c>
      <c r="AI4" s="32" t="s">
        <v>99</v>
      </c>
      <c r="AJ4" s="32" t="s">
        <v>59</v>
      </c>
    </row>
    <row r="5" spans="1:39" x14ac:dyDescent="0.2">
      <c r="A5" s="39"/>
      <c r="B5" s="37"/>
      <c r="C5" s="33"/>
      <c r="D5" s="33"/>
      <c r="E5" s="37"/>
      <c r="F5" s="33"/>
      <c r="G5" s="33"/>
      <c r="H5" s="37"/>
      <c r="I5" s="33"/>
      <c r="J5" s="33"/>
      <c r="K5" s="37"/>
      <c r="L5" s="33"/>
      <c r="M5" s="33"/>
      <c r="N5" s="37"/>
      <c r="O5" s="33"/>
      <c r="P5" s="33"/>
      <c r="Q5" s="37"/>
      <c r="R5" s="40"/>
      <c r="S5" s="40"/>
      <c r="T5" s="37"/>
      <c r="U5" s="37"/>
      <c r="V5" s="37"/>
      <c r="W5" s="37"/>
      <c r="X5" s="33"/>
      <c r="Y5" s="33"/>
      <c r="Z5" s="37"/>
      <c r="AA5" s="33"/>
      <c r="AB5" s="33"/>
      <c r="AC5" s="37"/>
      <c r="AD5" s="33"/>
      <c r="AE5" s="33"/>
      <c r="AF5" s="37"/>
      <c r="AG5" s="33"/>
      <c r="AH5" s="33"/>
      <c r="AI5" s="37"/>
      <c r="AJ5" s="33"/>
    </row>
    <row r="6" spans="1:39" x14ac:dyDescent="0.2">
      <c r="A6" s="39"/>
      <c r="B6" s="37"/>
      <c r="C6" s="33"/>
      <c r="D6" s="33"/>
      <c r="E6" s="37"/>
      <c r="F6" s="33"/>
      <c r="G6" s="33"/>
      <c r="H6" s="37"/>
      <c r="I6" s="33"/>
      <c r="J6" s="33"/>
      <c r="K6" s="37"/>
      <c r="L6" s="33"/>
      <c r="M6" s="33"/>
      <c r="N6" s="37"/>
      <c r="O6" s="33"/>
      <c r="P6" s="33"/>
      <c r="Q6" s="37"/>
      <c r="R6" s="33"/>
      <c r="S6" s="33"/>
      <c r="T6" s="37"/>
      <c r="U6" s="33"/>
      <c r="V6" s="33"/>
      <c r="W6" s="37"/>
      <c r="X6" s="33"/>
      <c r="Y6" s="33"/>
      <c r="Z6" s="37"/>
      <c r="AA6" s="33"/>
      <c r="AB6" s="33"/>
      <c r="AC6" s="37"/>
      <c r="AD6" s="33"/>
      <c r="AE6" s="33"/>
      <c r="AF6" s="37"/>
      <c r="AG6" s="33"/>
      <c r="AH6" s="33"/>
      <c r="AI6" s="37"/>
      <c r="AJ6" s="33"/>
    </row>
    <row r="7" spans="1:39" x14ac:dyDescent="0.2">
      <c r="A7" s="39"/>
      <c r="B7" s="37"/>
      <c r="C7" s="33"/>
      <c r="D7" s="33"/>
      <c r="E7" s="37"/>
      <c r="F7" s="33"/>
      <c r="G7" s="33"/>
      <c r="H7" s="37"/>
      <c r="I7" s="33"/>
      <c r="J7" s="33"/>
      <c r="K7" s="37"/>
      <c r="L7" s="33"/>
      <c r="M7" s="33"/>
      <c r="N7" s="37"/>
      <c r="O7" s="33"/>
      <c r="P7" s="33"/>
      <c r="Q7" s="37"/>
      <c r="R7" s="33"/>
      <c r="S7" s="33"/>
      <c r="T7" s="37"/>
      <c r="U7" s="33"/>
      <c r="V7" s="33"/>
      <c r="W7" s="37"/>
      <c r="X7" s="33"/>
      <c r="Y7" s="33"/>
      <c r="Z7" s="37"/>
      <c r="AA7" s="33"/>
      <c r="AB7" s="33"/>
      <c r="AC7" s="37"/>
      <c r="AD7" s="33"/>
      <c r="AE7" s="33"/>
      <c r="AF7" s="37"/>
      <c r="AG7" s="33"/>
      <c r="AH7" s="33"/>
      <c r="AI7" s="37"/>
      <c r="AJ7" s="33"/>
    </row>
    <row r="8" spans="1:39" x14ac:dyDescent="0.2">
      <c r="A8" s="39"/>
      <c r="B8" s="37"/>
      <c r="C8" s="33"/>
      <c r="D8" s="33"/>
      <c r="E8" s="37"/>
      <c r="F8" s="33"/>
      <c r="G8" s="33"/>
      <c r="H8" s="37"/>
      <c r="I8" s="33"/>
      <c r="J8" s="33"/>
      <c r="K8" s="37"/>
      <c r="L8" s="33"/>
      <c r="M8" s="33"/>
      <c r="N8" s="37"/>
      <c r="O8" s="33"/>
      <c r="P8" s="33"/>
      <c r="Q8" s="37"/>
      <c r="R8" s="33"/>
      <c r="S8" s="33"/>
      <c r="T8" s="37"/>
      <c r="U8" s="33"/>
      <c r="V8" s="33"/>
      <c r="W8" s="37"/>
      <c r="X8" s="33"/>
      <c r="Y8" s="33"/>
      <c r="Z8" s="37"/>
      <c r="AA8" s="33"/>
      <c r="AB8" s="33"/>
      <c r="AC8" s="37"/>
      <c r="AD8" s="33"/>
      <c r="AE8" s="33"/>
      <c r="AF8" s="37"/>
      <c r="AG8" s="33"/>
      <c r="AH8" s="33"/>
      <c r="AI8" s="37"/>
      <c r="AJ8" s="33"/>
    </row>
    <row r="9" spans="1:39" x14ac:dyDescent="0.2">
      <c r="A9" s="39"/>
      <c r="B9" s="37"/>
      <c r="C9" s="33"/>
      <c r="D9" s="33"/>
      <c r="E9" s="37"/>
      <c r="F9" s="33"/>
      <c r="G9" s="33"/>
      <c r="H9" s="37"/>
      <c r="I9" s="33"/>
      <c r="J9" s="33"/>
      <c r="K9" s="37"/>
      <c r="L9" s="33"/>
      <c r="M9" s="33"/>
      <c r="N9" s="37"/>
      <c r="O9" s="33"/>
      <c r="P9" s="33"/>
      <c r="Q9" s="37"/>
      <c r="R9" s="33"/>
      <c r="S9" s="33"/>
      <c r="T9" s="37"/>
      <c r="U9" s="33"/>
      <c r="V9" s="33"/>
      <c r="W9" s="37"/>
      <c r="X9" s="33"/>
      <c r="Y9" s="33"/>
      <c r="Z9" s="37"/>
      <c r="AA9" s="33"/>
      <c r="AB9" s="33"/>
      <c r="AC9" s="37"/>
      <c r="AD9" s="33"/>
      <c r="AE9" s="33"/>
      <c r="AF9" s="37"/>
      <c r="AG9" s="33"/>
      <c r="AH9" s="33"/>
      <c r="AI9" s="37"/>
      <c r="AJ9" s="33"/>
    </row>
    <row r="10" spans="1:39" x14ac:dyDescent="0.2">
      <c r="A10" s="39"/>
      <c r="B10" s="37"/>
      <c r="C10" s="33"/>
      <c r="D10" s="33"/>
      <c r="E10" s="37"/>
      <c r="F10" s="33"/>
      <c r="G10" s="33"/>
      <c r="H10" s="37"/>
      <c r="I10" s="33"/>
      <c r="J10" s="33"/>
      <c r="K10" s="37"/>
      <c r="L10" s="33"/>
      <c r="M10" s="33"/>
      <c r="N10" s="37"/>
      <c r="O10" s="33"/>
      <c r="P10" s="33"/>
      <c r="Q10" s="37"/>
      <c r="R10" s="33"/>
      <c r="S10" s="33"/>
      <c r="T10" s="37"/>
      <c r="U10" s="33"/>
      <c r="V10" s="33"/>
      <c r="W10" s="37"/>
      <c r="X10" s="33"/>
      <c r="Y10" s="33"/>
      <c r="Z10" s="37"/>
      <c r="AA10" s="33"/>
      <c r="AB10" s="33"/>
      <c r="AC10" s="37"/>
      <c r="AD10" s="33"/>
      <c r="AE10" s="33"/>
      <c r="AF10" s="37"/>
      <c r="AG10" s="33"/>
      <c r="AH10" s="33"/>
      <c r="AI10" s="37"/>
      <c r="AJ10" s="33"/>
    </row>
    <row r="11" spans="1:39" x14ac:dyDescent="0.2">
      <c r="A11" s="39"/>
      <c r="B11" s="37"/>
      <c r="C11" s="37"/>
      <c r="D11" s="37"/>
      <c r="E11" s="37"/>
      <c r="F11" s="33"/>
      <c r="G11" s="33"/>
      <c r="H11" s="37"/>
      <c r="I11" s="33"/>
      <c r="J11" s="33"/>
      <c r="K11" s="37"/>
      <c r="L11" s="33"/>
      <c r="M11" s="33"/>
      <c r="N11" s="37"/>
      <c r="O11" s="33"/>
      <c r="P11" s="33"/>
      <c r="Q11" s="37"/>
      <c r="R11" s="33"/>
      <c r="S11" s="33"/>
      <c r="T11" s="37"/>
      <c r="U11" s="33"/>
      <c r="V11" s="33"/>
      <c r="W11" s="37"/>
      <c r="X11" s="33"/>
      <c r="Y11" s="33"/>
      <c r="Z11" s="37"/>
      <c r="AA11" s="33"/>
      <c r="AB11" s="33"/>
      <c r="AC11" s="37"/>
      <c r="AD11" s="33"/>
      <c r="AE11" s="33"/>
      <c r="AF11" s="37"/>
      <c r="AG11" s="33"/>
      <c r="AH11" s="33"/>
      <c r="AI11" s="37"/>
      <c r="AJ11" s="33"/>
    </row>
    <row r="12" spans="1:39" x14ac:dyDescent="0.2">
      <c r="A12" s="39"/>
      <c r="B12" s="37"/>
      <c r="C12" s="33"/>
      <c r="D12" s="33"/>
      <c r="E12" s="37"/>
      <c r="F12" s="33"/>
      <c r="G12" s="33"/>
      <c r="H12" s="37"/>
      <c r="I12" s="33"/>
      <c r="J12" s="33"/>
      <c r="K12" s="37"/>
      <c r="L12" s="33"/>
      <c r="M12" s="33"/>
      <c r="N12" s="37"/>
      <c r="O12" s="33"/>
      <c r="P12" s="33"/>
      <c r="Q12" s="37"/>
      <c r="R12" s="33"/>
      <c r="S12" s="33"/>
      <c r="T12" s="37"/>
      <c r="U12" s="33"/>
      <c r="V12" s="33"/>
      <c r="W12" s="37"/>
      <c r="X12" s="33"/>
      <c r="Y12" s="33"/>
      <c r="Z12" s="37"/>
      <c r="AA12" s="33"/>
      <c r="AB12" s="33"/>
      <c r="AC12" s="37"/>
      <c r="AD12" s="33"/>
      <c r="AE12" s="33"/>
      <c r="AF12" s="37"/>
      <c r="AG12" s="33"/>
      <c r="AH12" s="33"/>
      <c r="AI12" s="37"/>
      <c r="AJ12" s="33"/>
    </row>
    <row r="13" spans="1:39" x14ac:dyDescent="0.2">
      <c r="A13" s="39"/>
      <c r="B13" s="37"/>
      <c r="C13" s="33"/>
      <c r="D13" s="33"/>
      <c r="E13" s="37"/>
      <c r="F13" s="33"/>
      <c r="G13" s="33"/>
      <c r="H13" s="37"/>
      <c r="I13" s="33"/>
      <c r="J13" s="33"/>
      <c r="K13" s="37"/>
      <c r="L13" s="33"/>
      <c r="M13" s="33"/>
      <c r="N13" s="37"/>
      <c r="O13" s="33"/>
      <c r="P13" s="33"/>
      <c r="Q13" s="37"/>
      <c r="R13" s="33"/>
      <c r="S13" s="33"/>
      <c r="T13" s="37"/>
      <c r="U13" s="33"/>
      <c r="V13" s="33"/>
      <c r="W13" s="37"/>
      <c r="X13" s="33"/>
      <c r="Y13" s="33"/>
      <c r="Z13" s="37"/>
      <c r="AA13" s="33"/>
      <c r="AB13" s="33"/>
      <c r="AC13" s="37"/>
      <c r="AD13" s="33"/>
      <c r="AE13" s="33"/>
      <c r="AF13" s="37"/>
      <c r="AG13" s="33"/>
      <c r="AH13" s="33"/>
      <c r="AI13" s="37"/>
      <c r="AJ13" s="33"/>
    </row>
    <row r="14" spans="1:39" x14ac:dyDescent="0.2">
      <c r="A14" s="39"/>
      <c r="B14" s="37"/>
      <c r="C14" s="33"/>
      <c r="D14" s="33"/>
      <c r="E14" s="37"/>
      <c r="F14" s="33"/>
      <c r="G14" s="33"/>
      <c r="H14" s="37"/>
      <c r="I14" s="33"/>
      <c r="J14" s="33"/>
      <c r="K14" s="37"/>
      <c r="L14" s="33"/>
      <c r="M14" s="33"/>
      <c r="N14" s="37"/>
      <c r="O14" s="33"/>
      <c r="P14" s="33"/>
      <c r="Q14" s="37"/>
      <c r="R14" s="33"/>
      <c r="S14" s="33"/>
      <c r="T14" s="37"/>
      <c r="U14" s="33"/>
      <c r="V14" s="33"/>
      <c r="W14" s="37"/>
      <c r="X14" s="33"/>
      <c r="Y14" s="33"/>
      <c r="Z14" s="37"/>
      <c r="AA14" s="33"/>
      <c r="AB14" s="33"/>
      <c r="AC14" s="37"/>
      <c r="AD14" s="33"/>
      <c r="AE14" s="33"/>
      <c r="AF14" s="37"/>
      <c r="AG14" s="33"/>
      <c r="AH14" s="33"/>
      <c r="AI14" s="37"/>
      <c r="AJ14" s="33"/>
    </row>
    <row r="15" spans="1:39" x14ac:dyDescent="0.2">
      <c r="A15" s="33"/>
      <c r="B15" s="34" t="s">
        <v>63</v>
      </c>
      <c r="C15" s="36">
        <f>SUM(C5:C14)</f>
        <v>0</v>
      </c>
      <c r="D15" s="33"/>
      <c r="E15" s="34" t="s">
        <v>63</v>
      </c>
      <c r="F15" s="36">
        <f>SUM(F5:F14)</f>
        <v>0</v>
      </c>
      <c r="G15" s="33"/>
      <c r="H15" s="34" t="s">
        <v>63</v>
      </c>
      <c r="I15" s="36">
        <f>SUM(I5:I14)</f>
        <v>0</v>
      </c>
      <c r="J15" s="33"/>
      <c r="K15" s="34" t="s">
        <v>63</v>
      </c>
      <c r="L15" s="36">
        <f>SUM(L5:L14)</f>
        <v>0</v>
      </c>
      <c r="M15" s="33"/>
      <c r="N15" s="34" t="s">
        <v>63</v>
      </c>
      <c r="O15" s="36">
        <f>SUM(O5:O14)</f>
        <v>0</v>
      </c>
      <c r="P15" s="33"/>
      <c r="Q15" s="34" t="s">
        <v>63</v>
      </c>
      <c r="R15" s="36">
        <f>SUM(R5:R14)</f>
        <v>0</v>
      </c>
      <c r="S15" s="33"/>
      <c r="T15" s="34" t="s">
        <v>63</v>
      </c>
      <c r="U15" s="36">
        <f>SUM(U5:U14)</f>
        <v>0</v>
      </c>
      <c r="V15" s="33"/>
      <c r="W15" s="34" t="s">
        <v>63</v>
      </c>
      <c r="X15" s="36">
        <f>SUM(X5:X14)</f>
        <v>0</v>
      </c>
      <c r="Y15" s="33"/>
      <c r="Z15" s="34" t="s">
        <v>63</v>
      </c>
      <c r="AA15" s="36">
        <f>SUM(AA5:AA14)</f>
        <v>0</v>
      </c>
      <c r="AB15" s="33"/>
      <c r="AC15" s="34" t="s">
        <v>63</v>
      </c>
      <c r="AD15" s="36">
        <f>SUM(AD5:AD14)</f>
        <v>0</v>
      </c>
      <c r="AE15" s="33"/>
      <c r="AF15" s="34" t="s">
        <v>63</v>
      </c>
      <c r="AG15" s="36">
        <f>SUM(AG5:AG14)</f>
        <v>0</v>
      </c>
      <c r="AH15" s="33"/>
      <c r="AI15" s="34" t="s">
        <v>63</v>
      </c>
      <c r="AJ15" s="36">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0" spans="2:14" x14ac:dyDescent="0.2">
      <c r="C30" s="26" t="s">
        <v>86</v>
      </c>
      <c r="D30" s="25"/>
      <c r="E30" s="25"/>
      <c r="F30" s="25"/>
      <c r="G30" s="25"/>
      <c r="H30" s="25"/>
      <c r="I30" s="25"/>
      <c r="J30" s="25"/>
      <c r="K30" s="25"/>
      <c r="L30" s="25"/>
      <c r="M30" s="25"/>
      <c r="N30" s="25"/>
    </row>
    <row r="31" spans="2:14" x14ac:dyDescent="0.2">
      <c r="C31" s="25" t="s">
        <v>62</v>
      </c>
      <c r="D31" s="25" t="s">
        <v>87</v>
      </c>
      <c r="E31" s="25" t="s">
        <v>88</v>
      </c>
      <c r="F31" s="25" t="s">
        <v>89</v>
      </c>
      <c r="G31" s="25" t="s">
        <v>90</v>
      </c>
      <c r="H31" s="25" t="s">
        <v>91</v>
      </c>
      <c r="I31" s="25" t="s">
        <v>92</v>
      </c>
      <c r="J31" s="25" t="s">
        <v>93</v>
      </c>
      <c r="K31" s="25" t="s">
        <v>94</v>
      </c>
      <c r="L31" s="25" t="s">
        <v>95</v>
      </c>
      <c r="M31" s="25" t="s">
        <v>96</v>
      </c>
      <c r="N31" s="25" t="s">
        <v>97</v>
      </c>
    </row>
    <row r="32" spans="2:14" x14ac:dyDescent="0.2">
      <c r="C32" s="25">
        <f ca="1">OFFSET($C$15,0,(COLUMN(C32)-COLUMN($C$15))*3)</f>
        <v>0</v>
      </c>
      <c r="D32" s="25">
        <f t="shared" ref="D32:N32" ca="1" si="0">OFFSET($C$15,0,(COLUMN(D32)-COLUMN($C$15))*3)</f>
        <v>0</v>
      </c>
      <c r="E32" s="25">
        <f t="shared" ca="1" si="0"/>
        <v>0</v>
      </c>
      <c r="F32" s="25">
        <f t="shared" ca="1" si="0"/>
        <v>0</v>
      </c>
      <c r="G32" s="25">
        <f t="shared" ca="1" si="0"/>
        <v>0</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2"/>
  <sheetViews>
    <sheetView workbookViewId="0">
      <selection activeCell="M13" sqref="M13"/>
    </sheetView>
  </sheetViews>
  <sheetFormatPr defaultRowHeight="12.75" x14ac:dyDescent="0.2"/>
  <cols>
    <col min="2" max="2" width="9.85546875" customWidth="1"/>
    <col min="3" max="3" width="9.85546875" style="55" customWidth="1"/>
    <col min="4" max="36" width="9.85546875" customWidth="1"/>
  </cols>
  <sheetData>
    <row r="2" spans="1:39" x14ac:dyDescent="0.2">
      <c r="A2" s="23"/>
    </row>
    <row r="3" spans="1:39" x14ac:dyDescent="0.2">
      <c r="A3" s="70" t="s">
        <v>46</v>
      </c>
      <c r="B3" s="70"/>
      <c r="C3" s="70"/>
      <c r="D3" s="71" t="s">
        <v>47</v>
      </c>
      <c r="E3" s="71"/>
      <c r="F3" s="71"/>
      <c r="G3" s="72" t="s">
        <v>48</v>
      </c>
      <c r="H3" s="72"/>
      <c r="I3" s="72"/>
      <c r="J3" s="67" t="s">
        <v>49</v>
      </c>
      <c r="K3" s="67"/>
      <c r="L3" s="67"/>
      <c r="M3" s="68" t="s">
        <v>50</v>
      </c>
      <c r="N3" s="68"/>
      <c r="O3" s="68"/>
      <c r="P3" s="69" t="s">
        <v>51</v>
      </c>
      <c r="Q3" s="69"/>
      <c r="R3" s="69"/>
      <c r="S3" s="70" t="s">
        <v>52</v>
      </c>
      <c r="T3" s="70"/>
      <c r="U3" s="70"/>
      <c r="V3" s="71" t="s">
        <v>53</v>
      </c>
      <c r="W3" s="71"/>
      <c r="X3" s="71"/>
      <c r="Y3" s="72" t="s">
        <v>54</v>
      </c>
      <c r="Z3" s="72"/>
      <c r="AA3" s="72"/>
      <c r="AB3" s="67" t="s">
        <v>55</v>
      </c>
      <c r="AC3" s="67"/>
      <c r="AD3" s="67"/>
      <c r="AE3" s="68" t="s">
        <v>56</v>
      </c>
      <c r="AF3" s="68"/>
      <c r="AG3" s="68"/>
      <c r="AH3" s="69" t="s">
        <v>57</v>
      </c>
      <c r="AI3" s="69"/>
      <c r="AJ3" s="69"/>
    </row>
    <row r="4" spans="1:39" x14ac:dyDescent="0.2">
      <c r="A4" s="32" t="s">
        <v>83</v>
      </c>
      <c r="B4" s="32" t="s">
        <v>98</v>
      </c>
      <c r="C4" s="52" t="s">
        <v>59</v>
      </c>
      <c r="D4" s="32" t="s">
        <v>83</v>
      </c>
      <c r="E4" s="32" t="s">
        <v>98</v>
      </c>
      <c r="F4" s="32" t="s">
        <v>59</v>
      </c>
      <c r="G4" s="32" t="s">
        <v>83</v>
      </c>
      <c r="H4" s="32" t="s">
        <v>98</v>
      </c>
      <c r="I4" s="32" t="s">
        <v>59</v>
      </c>
      <c r="J4" s="32" t="s">
        <v>83</v>
      </c>
      <c r="K4" s="32" t="s">
        <v>98</v>
      </c>
      <c r="L4" s="32" t="s">
        <v>59</v>
      </c>
      <c r="M4" s="32" t="s">
        <v>83</v>
      </c>
      <c r="N4" s="32" t="s">
        <v>98</v>
      </c>
      <c r="O4" s="32" t="s">
        <v>59</v>
      </c>
      <c r="P4" s="32" t="s">
        <v>83</v>
      </c>
      <c r="Q4" s="32" t="s">
        <v>98</v>
      </c>
      <c r="R4" s="32" t="s">
        <v>59</v>
      </c>
      <c r="S4" s="32" t="s">
        <v>83</v>
      </c>
      <c r="T4" s="32" t="s">
        <v>98</v>
      </c>
      <c r="U4" s="32" t="s">
        <v>59</v>
      </c>
      <c r="V4" s="32" t="s">
        <v>83</v>
      </c>
      <c r="W4" s="32" t="s">
        <v>98</v>
      </c>
      <c r="X4" s="32" t="s">
        <v>59</v>
      </c>
      <c r="Y4" s="32" t="s">
        <v>83</v>
      </c>
      <c r="Z4" s="32" t="s">
        <v>98</v>
      </c>
      <c r="AA4" s="32" t="s">
        <v>59</v>
      </c>
      <c r="AB4" s="32" t="s">
        <v>83</v>
      </c>
      <c r="AC4" s="32" t="s">
        <v>98</v>
      </c>
      <c r="AD4" s="32" t="s">
        <v>59</v>
      </c>
      <c r="AE4" s="32" t="s">
        <v>83</v>
      </c>
      <c r="AF4" s="32" t="s">
        <v>98</v>
      </c>
      <c r="AG4" s="32" t="s">
        <v>59</v>
      </c>
      <c r="AH4" s="32" t="s">
        <v>83</v>
      </c>
      <c r="AI4" s="32" t="s">
        <v>98</v>
      </c>
      <c r="AJ4" s="32" t="s">
        <v>59</v>
      </c>
    </row>
    <row r="5" spans="1:39" s="25" customFormat="1" x14ac:dyDescent="0.2">
      <c r="A5" s="33">
        <v>2</v>
      </c>
      <c r="B5" s="37" t="s">
        <v>132</v>
      </c>
      <c r="C5" s="45">
        <v>18700</v>
      </c>
      <c r="D5" s="33">
        <v>4.5</v>
      </c>
      <c r="E5" s="37" t="s">
        <v>147</v>
      </c>
      <c r="F5" s="45">
        <v>2160</v>
      </c>
      <c r="G5" s="33"/>
      <c r="H5" s="37" t="s">
        <v>183</v>
      </c>
      <c r="I5" s="33">
        <v>111910</v>
      </c>
      <c r="J5" s="33"/>
      <c r="K5" s="37"/>
      <c r="L5" s="33"/>
      <c r="M5" s="33">
        <v>13</v>
      </c>
      <c r="N5" s="37" t="s">
        <v>200</v>
      </c>
      <c r="O5" s="33">
        <v>1590</v>
      </c>
      <c r="P5" s="33"/>
      <c r="Q5" s="37"/>
      <c r="R5" s="33"/>
      <c r="S5" s="33"/>
      <c r="T5" s="37"/>
      <c r="U5" s="37"/>
      <c r="V5" s="37"/>
      <c r="W5" s="37"/>
      <c r="X5" s="33"/>
      <c r="Y5" s="33"/>
      <c r="Z5" s="37"/>
      <c r="AA5" s="33"/>
      <c r="AB5" s="33"/>
      <c r="AC5" s="37"/>
      <c r="AD5" s="33"/>
      <c r="AE5" s="33"/>
      <c r="AF5" s="37"/>
      <c r="AG5" s="33"/>
      <c r="AH5" s="33"/>
      <c r="AI5" s="37"/>
      <c r="AJ5" s="33"/>
    </row>
    <row r="6" spans="1:39" s="25" customFormat="1" x14ac:dyDescent="0.2">
      <c r="A6" s="34" t="s">
        <v>133</v>
      </c>
      <c r="B6" s="37" t="s">
        <v>134</v>
      </c>
      <c r="C6" s="45">
        <v>10100</v>
      </c>
      <c r="D6" s="33">
        <v>4</v>
      </c>
      <c r="E6" s="37" t="s">
        <v>159</v>
      </c>
      <c r="F6" s="45">
        <v>138</v>
      </c>
      <c r="G6" s="33">
        <v>4</v>
      </c>
      <c r="H6" s="37" t="s">
        <v>184</v>
      </c>
      <c r="I6" s="33">
        <v>1580</v>
      </c>
      <c r="J6" s="33"/>
      <c r="K6" s="37"/>
      <c r="L6" s="33"/>
      <c r="M6" s="33">
        <v>5</v>
      </c>
      <c r="N6" s="37" t="s">
        <v>203</v>
      </c>
      <c r="O6" s="33">
        <v>2808</v>
      </c>
      <c r="P6" s="33"/>
      <c r="Q6" s="37"/>
      <c r="R6" s="33"/>
      <c r="S6" s="33"/>
      <c r="T6" s="37"/>
      <c r="U6" s="33"/>
      <c r="V6" s="33"/>
      <c r="W6" s="37"/>
      <c r="X6" s="33"/>
      <c r="Y6" s="33"/>
      <c r="Z6" s="37"/>
      <c r="AA6" s="33"/>
      <c r="AB6" s="33"/>
      <c r="AC6" s="37"/>
      <c r="AD6" s="33"/>
      <c r="AE6" s="33"/>
      <c r="AF6" s="37"/>
      <c r="AG6" s="33"/>
      <c r="AH6" s="33"/>
      <c r="AI6" s="37"/>
      <c r="AJ6" s="33"/>
    </row>
    <row r="7" spans="1:39" s="25" customFormat="1" x14ac:dyDescent="0.2">
      <c r="A7" s="33">
        <v>28</v>
      </c>
      <c r="B7" s="37" t="s">
        <v>135</v>
      </c>
      <c r="C7" s="45">
        <v>2190</v>
      </c>
      <c r="D7" s="33">
        <v>4</v>
      </c>
      <c r="E7" s="37" t="s">
        <v>160</v>
      </c>
      <c r="F7" s="45">
        <v>2475</v>
      </c>
      <c r="G7" s="33"/>
      <c r="H7" s="37"/>
      <c r="I7" s="33"/>
      <c r="J7" s="33"/>
      <c r="K7" s="37"/>
      <c r="L7" s="33"/>
      <c r="M7" s="33">
        <v>28</v>
      </c>
      <c r="N7" s="37" t="s">
        <v>204</v>
      </c>
      <c r="O7" s="33">
        <v>1110</v>
      </c>
      <c r="P7" s="33"/>
      <c r="Q7" s="37"/>
      <c r="R7" s="33"/>
      <c r="S7" s="33"/>
      <c r="T7" s="37"/>
      <c r="U7" s="33"/>
      <c r="V7" s="33"/>
      <c r="W7" s="37"/>
      <c r="X7" s="33"/>
      <c r="Y7" s="33"/>
      <c r="Z7" s="37"/>
      <c r="AA7" s="33"/>
      <c r="AB7" s="33"/>
      <c r="AC7" s="37"/>
      <c r="AD7" s="33"/>
      <c r="AE7" s="33"/>
      <c r="AF7" s="37"/>
      <c r="AG7" s="33"/>
      <c r="AH7" s="33"/>
      <c r="AI7" s="37"/>
      <c r="AJ7" s="33"/>
    </row>
    <row r="8" spans="1:39" s="25" customFormat="1" x14ac:dyDescent="0.2">
      <c r="A8" s="33"/>
      <c r="B8" s="37"/>
      <c r="C8" s="45"/>
      <c r="D8" s="33">
        <v>4</v>
      </c>
      <c r="E8" s="37" t="s">
        <v>161</v>
      </c>
      <c r="F8" s="45">
        <v>1000</v>
      </c>
      <c r="G8" s="33"/>
      <c r="H8" s="37"/>
      <c r="I8" s="33"/>
      <c r="J8" s="33"/>
      <c r="K8" s="37"/>
      <c r="L8" s="33"/>
      <c r="M8" s="33">
        <v>4</v>
      </c>
      <c r="N8" s="37" t="s">
        <v>204</v>
      </c>
      <c r="O8" s="33">
        <v>1460</v>
      </c>
      <c r="P8" s="33"/>
      <c r="Q8" s="37"/>
      <c r="R8" s="33"/>
      <c r="S8" s="33"/>
      <c r="T8" s="37"/>
      <c r="U8" s="33"/>
      <c r="V8" s="33"/>
      <c r="W8" s="37"/>
      <c r="X8" s="33"/>
      <c r="Y8" s="33"/>
      <c r="Z8" s="37"/>
      <c r="AA8" s="33"/>
      <c r="AB8" s="33"/>
      <c r="AC8" s="37"/>
      <c r="AD8" s="33"/>
      <c r="AE8" s="33"/>
      <c r="AF8" s="37"/>
      <c r="AG8" s="33"/>
      <c r="AH8" s="33"/>
      <c r="AI8" s="37"/>
      <c r="AJ8" s="33"/>
    </row>
    <row r="9" spans="1:39" s="25" customFormat="1" x14ac:dyDescent="0.2">
      <c r="A9" s="33"/>
      <c r="B9" s="37"/>
      <c r="C9" s="45"/>
      <c r="D9" s="33">
        <v>4</v>
      </c>
      <c r="E9" s="37" t="s">
        <v>162</v>
      </c>
      <c r="F9" s="45">
        <v>494</v>
      </c>
      <c r="G9" s="33"/>
      <c r="H9" s="37"/>
      <c r="I9" s="33"/>
      <c r="J9" s="33"/>
      <c r="K9" s="37"/>
      <c r="L9" s="33"/>
      <c r="M9" s="33">
        <v>4</v>
      </c>
      <c r="N9" s="37" t="s">
        <v>205</v>
      </c>
      <c r="O9" s="33">
        <v>730</v>
      </c>
      <c r="P9" s="33"/>
      <c r="Q9" s="37"/>
      <c r="R9" s="33"/>
      <c r="S9" s="33"/>
      <c r="T9" s="37"/>
      <c r="U9" s="33"/>
      <c r="V9" s="33"/>
      <c r="W9" s="37"/>
      <c r="X9" s="33"/>
      <c r="Y9" s="33"/>
      <c r="Z9" s="37"/>
      <c r="AA9" s="33"/>
      <c r="AB9" s="33"/>
      <c r="AC9" s="37"/>
      <c r="AD9" s="33"/>
      <c r="AE9" s="33"/>
      <c r="AF9" s="37"/>
      <c r="AG9" s="33"/>
      <c r="AH9" s="33"/>
      <c r="AI9" s="37"/>
      <c r="AJ9" s="33"/>
    </row>
    <row r="10" spans="1:39" s="25" customFormat="1" x14ac:dyDescent="0.2">
      <c r="A10" s="33"/>
      <c r="B10" s="37"/>
      <c r="C10" s="45"/>
      <c r="D10" s="33">
        <v>4</v>
      </c>
      <c r="E10" s="37" t="s">
        <v>163</v>
      </c>
      <c r="F10" s="45">
        <v>5599</v>
      </c>
      <c r="G10" s="33"/>
      <c r="H10" s="37"/>
      <c r="I10" s="33"/>
      <c r="J10" s="33"/>
      <c r="K10" s="37"/>
      <c r="L10" s="33"/>
      <c r="M10" s="33">
        <v>4</v>
      </c>
      <c r="N10" s="37" t="s">
        <v>206</v>
      </c>
      <c r="O10" s="33">
        <v>1100</v>
      </c>
      <c r="P10" s="33"/>
      <c r="Q10" s="37"/>
      <c r="R10" s="33"/>
      <c r="S10" s="33"/>
      <c r="T10" s="37"/>
      <c r="U10" s="33"/>
      <c r="V10" s="33"/>
      <c r="W10" s="37"/>
      <c r="X10" s="33"/>
      <c r="Y10" s="33"/>
      <c r="Z10" s="37"/>
      <c r="AA10" s="33"/>
      <c r="AB10" s="33"/>
      <c r="AC10" s="37"/>
      <c r="AD10" s="33"/>
      <c r="AE10" s="33"/>
      <c r="AF10" s="37"/>
      <c r="AG10" s="33"/>
      <c r="AH10" s="33"/>
      <c r="AI10" s="37"/>
      <c r="AJ10" s="33"/>
    </row>
    <row r="11" spans="1:39" s="25" customFormat="1" ht="15" x14ac:dyDescent="0.2">
      <c r="A11" s="33"/>
      <c r="B11" s="37"/>
      <c r="C11" s="56"/>
      <c r="D11" s="61">
        <v>5</v>
      </c>
      <c r="E11" s="37" t="s">
        <v>164</v>
      </c>
      <c r="F11" s="45">
        <v>1005</v>
      </c>
      <c r="G11" s="33"/>
      <c r="H11" s="37"/>
      <c r="I11" s="33"/>
      <c r="J11" s="33"/>
      <c r="K11" s="37"/>
      <c r="L11" s="33"/>
      <c r="M11" s="33">
        <v>2</v>
      </c>
      <c r="N11" s="37" t="s">
        <v>207</v>
      </c>
      <c r="O11" s="33">
        <v>1960</v>
      </c>
      <c r="P11" s="33"/>
      <c r="Q11" s="37"/>
      <c r="R11" s="33"/>
      <c r="S11" s="33"/>
      <c r="T11" s="37"/>
      <c r="U11" s="33"/>
      <c r="V11" s="33"/>
      <c r="W11" s="37"/>
      <c r="X11" s="33"/>
      <c r="Y11" s="33"/>
      <c r="Z11" s="37"/>
      <c r="AA11" s="33"/>
      <c r="AB11" s="33"/>
      <c r="AC11" s="37"/>
      <c r="AD11" s="33"/>
      <c r="AE11" s="33"/>
      <c r="AF11" s="37"/>
      <c r="AG11" s="33"/>
      <c r="AH11" s="33"/>
      <c r="AI11" s="37"/>
      <c r="AJ11" s="33"/>
    </row>
    <row r="12" spans="1:39" s="25" customFormat="1" x14ac:dyDescent="0.2">
      <c r="A12" s="33"/>
      <c r="B12" s="37"/>
      <c r="C12" s="45"/>
      <c r="D12" s="33">
        <v>5</v>
      </c>
      <c r="E12" s="37" t="s">
        <v>165</v>
      </c>
      <c r="F12" s="45">
        <v>3960</v>
      </c>
      <c r="G12" s="33"/>
      <c r="H12" s="37"/>
      <c r="I12" s="33"/>
      <c r="J12" s="33"/>
      <c r="K12" s="37"/>
      <c r="L12" s="33"/>
      <c r="M12" s="33">
        <v>18</v>
      </c>
      <c r="N12" s="37" t="s">
        <v>231</v>
      </c>
      <c r="O12" s="33">
        <v>7105</v>
      </c>
      <c r="P12" s="33"/>
      <c r="Q12" s="37"/>
      <c r="R12" s="33"/>
      <c r="S12" s="33"/>
      <c r="T12" s="37"/>
      <c r="U12" s="33"/>
      <c r="V12" s="33"/>
      <c r="W12" s="37"/>
      <c r="X12" s="33"/>
      <c r="Y12" s="33"/>
      <c r="Z12" s="37"/>
      <c r="AA12" s="33"/>
      <c r="AB12" s="33"/>
      <c r="AC12" s="37"/>
      <c r="AD12" s="33"/>
      <c r="AE12" s="33"/>
      <c r="AF12" s="37"/>
      <c r="AG12" s="33"/>
      <c r="AH12" s="33"/>
      <c r="AI12" s="37"/>
      <c r="AJ12" s="33"/>
    </row>
    <row r="13" spans="1:39" s="25" customFormat="1" x14ac:dyDescent="0.2">
      <c r="A13" s="33"/>
      <c r="B13" s="37"/>
      <c r="C13" s="45"/>
      <c r="D13" s="33">
        <v>18</v>
      </c>
      <c r="E13" s="37" t="s">
        <v>135</v>
      </c>
      <c r="F13" s="45">
        <v>3240</v>
      </c>
      <c r="G13" s="33"/>
      <c r="H13" s="37"/>
      <c r="I13" s="33"/>
      <c r="J13" s="33"/>
      <c r="K13" s="37"/>
      <c r="L13" s="33"/>
      <c r="M13" s="33"/>
      <c r="N13" s="37"/>
      <c r="O13" s="33"/>
      <c r="P13" s="33"/>
      <c r="Q13" s="37"/>
      <c r="R13" s="33"/>
      <c r="S13" s="33"/>
      <c r="T13" s="37"/>
      <c r="U13" s="33"/>
      <c r="V13" s="33"/>
      <c r="W13" s="37"/>
      <c r="X13" s="33"/>
      <c r="Y13" s="33"/>
      <c r="Z13" s="37"/>
      <c r="AA13" s="33"/>
      <c r="AB13" s="33"/>
      <c r="AC13" s="37"/>
      <c r="AD13" s="33"/>
      <c r="AE13" s="33"/>
      <c r="AF13" s="37"/>
      <c r="AG13" s="33"/>
      <c r="AH13" s="33"/>
      <c r="AI13" s="37"/>
      <c r="AJ13" s="33"/>
    </row>
    <row r="14" spans="1:39" s="25" customFormat="1" x14ac:dyDescent="0.2">
      <c r="A14" s="33"/>
      <c r="B14" s="37"/>
      <c r="C14" s="45"/>
      <c r="D14" s="33">
        <v>22</v>
      </c>
      <c r="E14" s="37" t="s">
        <v>166</v>
      </c>
      <c r="F14" s="45">
        <v>3440</v>
      </c>
      <c r="G14" s="33"/>
      <c r="H14" s="37"/>
      <c r="I14" s="33"/>
      <c r="J14" s="33"/>
      <c r="K14" s="37"/>
      <c r="L14" s="33"/>
      <c r="M14" s="33"/>
      <c r="N14" s="37"/>
      <c r="O14" s="33"/>
      <c r="P14" s="33"/>
      <c r="Q14" s="37"/>
      <c r="R14" s="33"/>
      <c r="S14" s="33"/>
      <c r="T14" s="37"/>
      <c r="U14" s="33"/>
      <c r="V14" s="33"/>
      <c r="W14" s="37"/>
      <c r="X14" s="33"/>
      <c r="Y14" s="33"/>
      <c r="Z14" s="37"/>
      <c r="AA14" s="33"/>
      <c r="AB14" s="33"/>
      <c r="AC14" s="37"/>
      <c r="AD14" s="33"/>
      <c r="AE14" s="33"/>
      <c r="AF14" s="37"/>
      <c r="AG14" s="33"/>
      <c r="AH14" s="33"/>
      <c r="AI14" s="37"/>
      <c r="AJ14" s="33"/>
    </row>
    <row r="15" spans="1:39" x14ac:dyDescent="0.2">
      <c r="A15" s="33"/>
      <c r="B15" s="34" t="s">
        <v>63</v>
      </c>
      <c r="C15" s="53">
        <f>SUM(C5:C14)</f>
        <v>30990</v>
      </c>
      <c r="D15" s="33"/>
      <c r="E15" s="34" t="s">
        <v>63</v>
      </c>
      <c r="F15" s="53">
        <f>SUM(F5:F14)</f>
        <v>23511</v>
      </c>
      <c r="G15" s="33"/>
      <c r="H15" s="34" t="s">
        <v>63</v>
      </c>
      <c r="I15" s="36">
        <f>SUM(I5:I14)</f>
        <v>113490</v>
      </c>
      <c r="J15" s="33"/>
      <c r="K15" s="34" t="s">
        <v>63</v>
      </c>
      <c r="L15" s="36">
        <f>SUM(L5:L14)</f>
        <v>0</v>
      </c>
      <c r="M15" s="33"/>
      <c r="N15" s="34" t="s">
        <v>63</v>
      </c>
      <c r="O15" s="36">
        <f>SUM(O5:O14)</f>
        <v>17863</v>
      </c>
      <c r="P15" s="33"/>
      <c r="Q15" s="34" t="s">
        <v>63</v>
      </c>
      <c r="R15" s="36">
        <f>SUM(R5:R14)</f>
        <v>0</v>
      </c>
      <c r="S15" s="33"/>
      <c r="T15" s="34" t="s">
        <v>63</v>
      </c>
      <c r="U15" s="36">
        <f>SUM(U5:U14)</f>
        <v>0</v>
      </c>
      <c r="V15" s="33"/>
      <c r="W15" s="34" t="s">
        <v>63</v>
      </c>
      <c r="X15" s="36">
        <f>SUM(X5:X14)</f>
        <v>0</v>
      </c>
      <c r="Y15" s="33"/>
      <c r="Z15" s="34" t="s">
        <v>63</v>
      </c>
      <c r="AA15" s="36">
        <f>SUM(AA5:AA14)</f>
        <v>0</v>
      </c>
      <c r="AB15" s="33"/>
      <c r="AC15" s="34" t="s">
        <v>63</v>
      </c>
      <c r="AD15" s="36">
        <f>SUM(AD5:AD14)</f>
        <v>0</v>
      </c>
      <c r="AE15" s="33"/>
      <c r="AF15" s="34" t="s">
        <v>63</v>
      </c>
      <c r="AG15" s="36">
        <f>SUM(AG5:AG14)</f>
        <v>0</v>
      </c>
      <c r="AH15" s="33"/>
      <c r="AI15" s="34" t="s">
        <v>63</v>
      </c>
      <c r="AJ15" s="36">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0" spans="2:14" x14ac:dyDescent="0.2">
      <c r="C30" s="54" t="s">
        <v>86</v>
      </c>
      <c r="D30" s="25"/>
      <c r="E30" s="25"/>
      <c r="F30" s="25"/>
      <c r="G30" s="25"/>
      <c r="H30" s="25"/>
      <c r="I30" s="25"/>
      <c r="J30" s="25"/>
      <c r="K30" s="25"/>
      <c r="L30" s="25"/>
      <c r="M30" s="25"/>
      <c r="N30" s="25"/>
    </row>
    <row r="31" spans="2:14" x14ac:dyDescent="0.2">
      <c r="C31" s="43" t="s">
        <v>62</v>
      </c>
      <c r="D31" s="25" t="s">
        <v>87</v>
      </c>
      <c r="E31" s="25" t="s">
        <v>88</v>
      </c>
      <c r="F31" s="25" t="s">
        <v>89</v>
      </c>
      <c r="G31" s="25" t="s">
        <v>90</v>
      </c>
      <c r="H31" s="25" t="s">
        <v>91</v>
      </c>
      <c r="I31" s="25" t="s">
        <v>92</v>
      </c>
      <c r="J31" s="25" t="s">
        <v>93</v>
      </c>
      <c r="K31" s="25" t="s">
        <v>94</v>
      </c>
      <c r="L31" s="25" t="s">
        <v>95</v>
      </c>
      <c r="M31" s="25" t="s">
        <v>96</v>
      </c>
      <c r="N31" s="25" t="s">
        <v>97</v>
      </c>
    </row>
    <row r="32" spans="2:14" x14ac:dyDescent="0.2">
      <c r="C32" s="43">
        <f ca="1">OFFSET($C$15,0,(COLUMN(C32)-COLUMN($C$15))*3)</f>
        <v>30990</v>
      </c>
      <c r="D32" s="25">
        <f t="shared" ref="D32:N32" ca="1" si="0">OFFSET($C$15,0,(COLUMN(D32)-COLUMN($C$15))*3)</f>
        <v>23511</v>
      </c>
      <c r="E32" s="25">
        <f t="shared" ca="1" si="0"/>
        <v>113490</v>
      </c>
      <c r="F32" s="25">
        <f t="shared" ca="1" si="0"/>
        <v>0</v>
      </c>
      <c r="G32" s="25">
        <f t="shared" ca="1" si="0"/>
        <v>17863</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12" workbookViewId="0">
      <selection activeCell="A39" sqref="A39"/>
    </sheetView>
  </sheetViews>
  <sheetFormatPr defaultColWidth="8.7109375" defaultRowHeight="12.75" x14ac:dyDescent="0.2"/>
  <cols>
    <col min="1" max="1" width="8.7109375" style="25"/>
    <col min="2" max="2" width="5.85546875" style="25" customWidth="1"/>
    <col min="3" max="3" width="19.85546875" style="25" customWidth="1"/>
    <col min="4" max="4" width="5.42578125" style="42" customWidth="1"/>
    <col min="5" max="5" width="7.85546875" style="43" customWidth="1"/>
    <col min="6" max="6" width="5.42578125" style="51" customWidth="1"/>
    <col min="7" max="8" width="8.7109375" style="43"/>
    <col min="9" max="16384" width="8.7109375" style="25"/>
  </cols>
  <sheetData>
    <row r="1" spans="1:8" x14ac:dyDescent="0.2">
      <c r="A1" s="26" t="s">
        <v>112</v>
      </c>
      <c r="E1" s="63"/>
      <c r="F1" s="49"/>
    </row>
    <row r="3" spans="1:8" s="48" customFormat="1" ht="21.95" customHeight="1" x14ac:dyDescent="0.2">
      <c r="A3" s="46" t="s">
        <v>103</v>
      </c>
      <c r="B3" s="46" t="s">
        <v>106</v>
      </c>
      <c r="C3" s="46" t="s">
        <v>104</v>
      </c>
      <c r="D3" s="46" t="s">
        <v>105</v>
      </c>
      <c r="E3" s="47" t="s">
        <v>109</v>
      </c>
      <c r="F3" s="50"/>
      <c r="G3" s="47" t="s">
        <v>60</v>
      </c>
      <c r="H3" s="47" t="s">
        <v>61</v>
      </c>
    </row>
    <row r="4" spans="1:8" x14ac:dyDescent="0.2">
      <c r="A4" s="38">
        <v>44927</v>
      </c>
      <c r="B4" s="38" t="s">
        <v>107</v>
      </c>
      <c r="C4" s="34" t="s">
        <v>111</v>
      </c>
      <c r="D4" s="44" t="s">
        <v>108</v>
      </c>
      <c r="E4" s="45">
        <v>0</v>
      </c>
      <c r="F4" s="51" t="str">
        <f>IF(AND(G4&lt;&gt;"",G5=""),"小計","")</f>
        <v/>
      </c>
      <c r="G4" s="45">
        <v>12523</v>
      </c>
      <c r="H4" s="45">
        <v>18160</v>
      </c>
    </row>
    <row r="5" spans="1:8" x14ac:dyDescent="0.2">
      <c r="A5" s="38">
        <v>44947</v>
      </c>
      <c r="B5" s="33" t="s">
        <v>107</v>
      </c>
      <c r="C5" s="34" t="s">
        <v>129</v>
      </c>
      <c r="D5" s="44" t="s">
        <v>108</v>
      </c>
      <c r="E5" s="45">
        <v>110</v>
      </c>
      <c r="G5" s="45">
        <f>IF(E4="","",IF(B4="翔太",IF(D4="+",G4+E4,G4-E4),G4))</f>
        <v>12523</v>
      </c>
      <c r="H5" s="45">
        <f>IF(E4="","",IF(B4="愛美",IF(D4="+",H4+E4,H4-E4),H4))</f>
        <v>18160</v>
      </c>
    </row>
    <row r="6" spans="1:8" x14ac:dyDescent="0.2">
      <c r="A6" s="38">
        <v>44948</v>
      </c>
      <c r="B6" s="33" t="s">
        <v>110</v>
      </c>
      <c r="C6" s="34" t="s">
        <v>138</v>
      </c>
      <c r="D6" s="44" t="s">
        <v>108</v>
      </c>
      <c r="E6" s="45">
        <v>110</v>
      </c>
      <c r="G6" s="45">
        <f t="shared" ref="G6:G33" si="0">IF(E5="","",IF(B5="翔太",IF(D5="+",G5+E5,G5-E5),G5))</f>
        <v>12633</v>
      </c>
      <c r="H6" s="45">
        <f t="shared" ref="H6:H33" si="1">IF(E5="","",IF(B5="愛美",IF(D5="+",H5+E5,H5-E5),H5))</f>
        <v>18160</v>
      </c>
    </row>
    <row r="7" spans="1:8" x14ac:dyDescent="0.2">
      <c r="A7" s="38">
        <v>44949</v>
      </c>
      <c r="B7" s="33" t="s">
        <v>110</v>
      </c>
      <c r="C7" s="34" t="s">
        <v>129</v>
      </c>
      <c r="D7" s="44" t="s">
        <v>108</v>
      </c>
      <c r="E7" s="45">
        <v>110</v>
      </c>
      <c r="G7" s="45">
        <f t="shared" si="0"/>
        <v>12633</v>
      </c>
      <c r="H7" s="45">
        <f t="shared" si="1"/>
        <v>18270</v>
      </c>
    </row>
    <row r="8" spans="1:8" x14ac:dyDescent="0.2">
      <c r="A8" s="38">
        <v>44954</v>
      </c>
      <c r="B8" s="33" t="s">
        <v>107</v>
      </c>
      <c r="C8" s="34" t="s">
        <v>169</v>
      </c>
      <c r="D8" s="44" t="s">
        <v>108</v>
      </c>
      <c r="E8" s="45">
        <v>2190</v>
      </c>
      <c r="G8" s="45">
        <f t="shared" ref="G8:G9" si="2">IF(E7="","",IF(B7="翔太",IF(D7="+",G7+E7,G7-E7),G7))</f>
        <v>12633</v>
      </c>
      <c r="H8" s="45">
        <f t="shared" ref="H8:H9" si="3">IF(E7="","",IF(B7="愛美",IF(D7="+",H7+E7,H7-E7),H7))</f>
        <v>18380</v>
      </c>
    </row>
    <row r="9" spans="1:8" x14ac:dyDescent="0.2">
      <c r="A9" s="57" t="s">
        <v>139</v>
      </c>
      <c r="B9" s="33" t="s">
        <v>107</v>
      </c>
      <c r="C9" s="34" t="s">
        <v>140</v>
      </c>
      <c r="D9" s="44" t="s">
        <v>108</v>
      </c>
      <c r="E9" s="45">
        <v>660</v>
      </c>
      <c r="G9" s="45">
        <f t="shared" si="2"/>
        <v>14823</v>
      </c>
      <c r="H9" s="45">
        <f t="shared" si="3"/>
        <v>18380</v>
      </c>
    </row>
    <row r="10" spans="1:8" x14ac:dyDescent="0.2">
      <c r="A10" s="34" t="s">
        <v>139</v>
      </c>
      <c r="B10" s="33" t="s">
        <v>107</v>
      </c>
      <c r="C10" s="34" t="s">
        <v>134</v>
      </c>
      <c r="D10" s="44" t="s">
        <v>108</v>
      </c>
      <c r="E10" s="45">
        <v>10100</v>
      </c>
      <c r="F10" s="51" t="str">
        <f t="shared" ref="F10:F51" si="4">IF(AND(G10&lt;&gt;"",G11=""),"小計","")</f>
        <v/>
      </c>
      <c r="G10" s="45">
        <f t="shared" si="0"/>
        <v>15483</v>
      </c>
      <c r="H10" s="45">
        <f t="shared" si="1"/>
        <v>18380</v>
      </c>
    </row>
    <row r="11" spans="1:8" x14ac:dyDescent="0.2">
      <c r="A11" s="38">
        <v>44975</v>
      </c>
      <c r="B11" s="33" t="s">
        <v>107</v>
      </c>
      <c r="C11" s="34" t="s">
        <v>167</v>
      </c>
      <c r="D11" s="44" t="s">
        <v>108</v>
      </c>
      <c r="E11" s="45">
        <v>1500</v>
      </c>
      <c r="F11" s="51" t="str">
        <f t="shared" si="4"/>
        <v/>
      </c>
      <c r="G11" s="45">
        <f t="shared" si="0"/>
        <v>25583</v>
      </c>
      <c r="H11" s="45">
        <f t="shared" si="1"/>
        <v>18380</v>
      </c>
    </row>
    <row r="12" spans="1:8" x14ac:dyDescent="0.2">
      <c r="A12" s="38">
        <v>44968</v>
      </c>
      <c r="B12" s="33" t="s">
        <v>107</v>
      </c>
      <c r="C12" s="34" t="s">
        <v>168</v>
      </c>
      <c r="D12" s="44" t="s">
        <v>108</v>
      </c>
      <c r="E12" s="45">
        <v>4642</v>
      </c>
      <c r="F12" s="51" t="str">
        <f t="shared" si="4"/>
        <v/>
      </c>
      <c r="G12" s="45">
        <f t="shared" si="0"/>
        <v>27083</v>
      </c>
      <c r="H12" s="45">
        <f t="shared" si="1"/>
        <v>18380</v>
      </c>
    </row>
    <row r="13" spans="1:8" x14ac:dyDescent="0.2">
      <c r="A13" s="38">
        <v>44975</v>
      </c>
      <c r="B13" s="33" t="s">
        <v>107</v>
      </c>
      <c r="C13" s="34" t="s">
        <v>169</v>
      </c>
      <c r="D13" s="44" t="s">
        <v>108</v>
      </c>
      <c r="E13" s="45">
        <v>3240</v>
      </c>
      <c r="F13" s="51" t="str">
        <f t="shared" si="4"/>
        <v/>
      </c>
      <c r="G13" s="45">
        <f t="shared" si="0"/>
        <v>31725</v>
      </c>
      <c r="H13" s="45">
        <f t="shared" si="1"/>
        <v>18380</v>
      </c>
    </row>
    <row r="14" spans="1:8" x14ac:dyDescent="0.2">
      <c r="A14" s="38">
        <v>44961</v>
      </c>
      <c r="B14" s="33" t="s">
        <v>110</v>
      </c>
      <c r="C14" s="34" t="s">
        <v>64</v>
      </c>
      <c r="D14" s="44" t="s">
        <v>108</v>
      </c>
      <c r="E14" s="45">
        <v>2000</v>
      </c>
      <c r="F14" s="51" t="str">
        <f t="shared" si="4"/>
        <v/>
      </c>
      <c r="G14" s="45">
        <f t="shared" si="0"/>
        <v>34965</v>
      </c>
      <c r="H14" s="45">
        <f t="shared" si="1"/>
        <v>18380</v>
      </c>
    </row>
    <row r="15" spans="1:8" x14ac:dyDescent="0.2">
      <c r="A15" s="38">
        <v>44973</v>
      </c>
      <c r="B15" s="33" t="s">
        <v>110</v>
      </c>
      <c r="C15" s="34" t="s">
        <v>129</v>
      </c>
      <c r="D15" s="44" t="s">
        <v>108</v>
      </c>
      <c r="E15" s="45">
        <v>220</v>
      </c>
      <c r="F15" s="51" t="str">
        <f t="shared" si="4"/>
        <v/>
      </c>
      <c r="G15" s="45">
        <f t="shared" si="0"/>
        <v>34965</v>
      </c>
      <c r="H15" s="45">
        <f t="shared" si="1"/>
        <v>20380</v>
      </c>
    </row>
    <row r="16" spans="1:8" x14ac:dyDescent="0.2">
      <c r="A16" s="38">
        <v>44976</v>
      </c>
      <c r="B16" s="33" t="s">
        <v>110</v>
      </c>
      <c r="C16" s="34" t="s">
        <v>127</v>
      </c>
      <c r="D16" s="44" t="s">
        <v>108</v>
      </c>
      <c r="E16" s="45">
        <v>440</v>
      </c>
      <c r="F16" s="51" t="str">
        <f t="shared" si="4"/>
        <v/>
      </c>
      <c r="G16" s="45">
        <f t="shared" si="0"/>
        <v>34965</v>
      </c>
      <c r="H16" s="45">
        <f t="shared" si="1"/>
        <v>20600</v>
      </c>
    </row>
    <row r="17" spans="1:8" x14ac:dyDescent="0.2">
      <c r="A17" s="38">
        <v>44979</v>
      </c>
      <c r="B17" s="33" t="s">
        <v>110</v>
      </c>
      <c r="C17" s="34" t="s">
        <v>170</v>
      </c>
      <c r="D17" s="44" t="s">
        <v>108</v>
      </c>
      <c r="E17" s="45">
        <v>3440</v>
      </c>
      <c r="F17" s="51" t="str">
        <f t="shared" si="4"/>
        <v/>
      </c>
      <c r="G17" s="45">
        <f t="shared" si="0"/>
        <v>34965</v>
      </c>
      <c r="H17" s="45">
        <f t="shared" si="1"/>
        <v>21040</v>
      </c>
    </row>
    <row r="18" spans="1:8" x14ac:dyDescent="0.2">
      <c r="A18" s="38">
        <v>44980</v>
      </c>
      <c r="B18" s="33" t="s">
        <v>110</v>
      </c>
      <c r="C18" s="34" t="s">
        <v>171</v>
      </c>
      <c r="D18" s="44" t="s">
        <v>108</v>
      </c>
      <c r="E18" s="45">
        <v>775</v>
      </c>
      <c r="F18" s="51" t="str">
        <f t="shared" si="4"/>
        <v/>
      </c>
      <c r="G18" s="45">
        <f t="shared" si="0"/>
        <v>34965</v>
      </c>
      <c r="H18" s="45">
        <f t="shared" si="1"/>
        <v>24480</v>
      </c>
    </row>
    <row r="19" spans="1:8" x14ac:dyDescent="0.2">
      <c r="A19" s="38">
        <v>44980</v>
      </c>
      <c r="B19" s="33" t="s">
        <v>110</v>
      </c>
      <c r="C19" s="34" t="s">
        <v>172</v>
      </c>
      <c r="D19" s="44" t="s">
        <v>108</v>
      </c>
      <c r="E19" s="45">
        <v>1300</v>
      </c>
      <c r="F19" s="51" t="str">
        <f t="shared" si="4"/>
        <v/>
      </c>
      <c r="G19" s="45">
        <f t="shared" si="0"/>
        <v>34965</v>
      </c>
      <c r="H19" s="45">
        <f t="shared" si="1"/>
        <v>25255</v>
      </c>
    </row>
    <row r="20" spans="1:8" x14ac:dyDescent="0.2">
      <c r="A20" s="38">
        <v>44980</v>
      </c>
      <c r="B20" s="33" t="s">
        <v>110</v>
      </c>
      <c r="C20" s="34" t="s">
        <v>173</v>
      </c>
      <c r="D20" s="44" t="s">
        <v>108</v>
      </c>
      <c r="E20" s="45">
        <v>140</v>
      </c>
      <c r="F20" s="51" t="str">
        <f>IF(AND(G20&lt;&gt;"",G21=""),"小計","")</f>
        <v/>
      </c>
      <c r="G20" s="45">
        <f t="shared" si="0"/>
        <v>34965</v>
      </c>
      <c r="H20" s="45">
        <f t="shared" si="1"/>
        <v>26555</v>
      </c>
    </row>
    <row r="21" spans="1:8" x14ac:dyDescent="0.2">
      <c r="A21" s="38">
        <v>44989</v>
      </c>
      <c r="B21" s="33" t="s">
        <v>107</v>
      </c>
      <c r="C21" s="34" t="s">
        <v>174</v>
      </c>
      <c r="D21" s="44" t="s">
        <v>175</v>
      </c>
      <c r="E21" s="45">
        <v>30000</v>
      </c>
      <c r="F21" s="51" t="str">
        <f t="shared" si="4"/>
        <v/>
      </c>
      <c r="G21" s="45">
        <f>IF(E20="","",IF(B20="翔太",IF(D20="+",G20+E20,G20-E20),G20))</f>
        <v>34965</v>
      </c>
      <c r="H21" s="45">
        <f>IF(E20="","",IF(B20="愛美",IF(D20="+",H20+E20,H20-E20),H20))</f>
        <v>26695</v>
      </c>
    </row>
    <row r="22" spans="1:8" x14ac:dyDescent="0.2">
      <c r="A22" s="38">
        <v>44989</v>
      </c>
      <c r="B22" s="33" t="s">
        <v>110</v>
      </c>
      <c r="C22" s="34" t="s">
        <v>174</v>
      </c>
      <c r="D22" s="44" t="s">
        <v>175</v>
      </c>
      <c r="E22" s="45">
        <v>25000</v>
      </c>
      <c r="F22" s="51" t="str">
        <f t="shared" si="4"/>
        <v/>
      </c>
      <c r="G22" s="45">
        <f t="shared" si="0"/>
        <v>4965</v>
      </c>
      <c r="H22" s="45">
        <f t="shared" si="1"/>
        <v>26695</v>
      </c>
    </row>
    <row r="23" spans="1:8" x14ac:dyDescent="0.2">
      <c r="A23" s="38">
        <v>44980</v>
      </c>
      <c r="B23" s="33" t="s">
        <v>110</v>
      </c>
      <c r="C23" s="34" t="s">
        <v>177</v>
      </c>
      <c r="D23" s="44" t="s">
        <v>108</v>
      </c>
      <c r="E23" s="45">
        <v>340</v>
      </c>
      <c r="F23" s="51" t="str">
        <f t="shared" si="4"/>
        <v/>
      </c>
      <c r="G23" s="45">
        <f t="shared" si="0"/>
        <v>4965</v>
      </c>
      <c r="H23" s="45">
        <f t="shared" si="1"/>
        <v>1695</v>
      </c>
    </row>
    <row r="24" spans="1:8" x14ac:dyDescent="0.2">
      <c r="A24" s="38">
        <v>44989</v>
      </c>
      <c r="B24" s="33" t="s">
        <v>110</v>
      </c>
      <c r="C24" s="34" t="s">
        <v>189</v>
      </c>
      <c r="D24" s="44" t="s">
        <v>108</v>
      </c>
      <c r="E24" s="45">
        <v>195</v>
      </c>
      <c r="F24" s="51" t="str">
        <f t="shared" si="4"/>
        <v/>
      </c>
      <c r="G24" s="45">
        <f t="shared" si="0"/>
        <v>4965</v>
      </c>
      <c r="H24" s="45">
        <f t="shared" si="1"/>
        <v>2035</v>
      </c>
    </row>
    <row r="25" spans="1:8" x14ac:dyDescent="0.2">
      <c r="A25" s="38">
        <v>44989</v>
      </c>
      <c r="B25" s="33" t="s">
        <v>107</v>
      </c>
      <c r="C25" s="34" t="s">
        <v>190</v>
      </c>
      <c r="D25" s="44" t="s">
        <v>108</v>
      </c>
      <c r="E25" s="45">
        <v>1580</v>
      </c>
      <c r="F25" s="51" t="str">
        <f t="shared" si="4"/>
        <v/>
      </c>
      <c r="G25" s="45">
        <f t="shared" si="0"/>
        <v>4965</v>
      </c>
      <c r="H25" s="45">
        <f t="shared" si="1"/>
        <v>2230</v>
      </c>
    </row>
    <row r="26" spans="1:8" x14ac:dyDescent="0.2">
      <c r="A26" s="38">
        <v>45017</v>
      </c>
      <c r="B26" s="33" t="s">
        <v>110</v>
      </c>
      <c r="C26" s="34" t="s">
        <v>129</v>
      </c>
      <c r="D26" s="44" t="s">
        <v>108</v>
      </c>
      <c r="E26" s="45">
        <v>440</v>
      </c>
      <c r="F26" s="51" t="str">
        <f t="shared" si="4"/>
        <v/>
      </c>
      <c r="G26" s="45">
        <f t="shared" si="0"/>
        <v>6545</v>
      </c>
      <c r="H26" s="45">
        <f t="shared" si="1"/>
        <v>2230</v>
      </c>
    </row>
    <row r="27" spans="1:8" x14ac:dyDescent="0.2">
      <c r="A27" s="57">
        <v>45050</v>
      </c>
      <c r="B27" s="33" t="s">
        <v>107</v>
      </c>
      <c r="C27" s="34" t="s">
        <v>64</v>
      </c>
      <c r="D27" s="75" t="s">
        <v>208</v>
      </c>
      <c r="E27" s="45">
        <v>1000</v>
      </c>
      <c r="F27" s="51" t="str">
        <f t="shared" si="4"/>
        <v/>
      </c>
      <c r="G27" s="45">
        <f t="shared" si="0"/>
        <v>6545</v>
      </c>
      <c r="H27" s="45">
        <f t="shared" si="1"/>
        <v>2670</v>
      </c>
    </row>
    <row r="28" spans="1:8" x14ac:dyDescent="0.2">
      <c r="A28" s="38">
        <v>45050</v>
      </c>
      <c r="B28" s="34" t="s">
        <v>209</v>
      </c>
      <c r="C28" s="34" t="s">
        <v>210</v>
      </c>
      <c r="D28" s="75" t="s">
        <v>208</v>
      </c>
      <c r="E28" s="45">
        <v>730</v>
      </c>
      <c r="F28" s="51" t="str">
        <f t="shared" si="4"/>
        <v/>
      </c>
      <c r="G28" s="45">
        <f t="shared" si="0"/>
        <v>7545</v>
      </c>
      <c r="H28" s="45">
        <f t="shared" si="1"/>
        <v>2670</v>
      </c>
    </row>
    <row r="29" spans="1:8" x14ac:dyDescent="0.2">
      <c r="A29" s="38">
        <v>45050</v>
      </c>
      <c r="B29" s="34" t="s">
        <v>211</v>
      </c>
      <c r="C29" s="34" t="s">
        <v>206</v>
      </c>
      <c r="D29" s="75" t="s">
        <v>212</v>
      </c>
      <c r="E29" s="45">
        <v>1100</v>
      </c>
      <c r="F29" s="51" t="str">
        <f t="shared" si="4"/>
        <v/>
      </c>
      <c r="G29" s="45">
        <f t="shared" si="0"/>
        <v>7545</v>
      </c>
      <c r="H29" s="45">
        <f t="shared" si="1"/>
        <v>3400</v>
      </c>
    </row>
    <row r="30" spans="1:8" x14ac:dyDescent="0.2">
      <c r="A30" s="38">
        <v>45048</v>
      </c>
      <c r="B30" s="34" t="s">
        <v>213</v>
      </c>
      <c r="C30" s="34" t="s">
        <v>214</v>
      </c>
      <c r="D30" s="75" t="s">
        <v>208</v>
      </c>
      <c r="E30" s="45">
        <v>1960</v>
      </c>
      <c r="F30" s="51" t="str">
        <f t="shared" si="4"/>
        <v/>
      </c>
      <c r="G30" s="45">
        <f t="shared" si="0"/>
        <v>8645</v>
      </c>
      <c r="H30" s="45">
        <f t="shared" si="1"/>
        <v>3400</v>
      </c>
    </row>
    <row r="31" spans="1:8" x14ac:dyDescent="0.2">
      <c r="A31" s="38">
        <v>45066</v>
      </c>
      <c r="B31" s="34" t="s">
        <v>216</v>
      </c>
      <c r="C31" s="34" t="s">
        <v>217</v>
      </c>
      <c r="D31" s="75" t="s">
        <v>208</v>
      </c>
      <c r="E31" s="45">
        <v>830</v>
      </c>
      <c r="F31" s="51" t="str">
        <f t="shared" si="4"/>
        <v/>
      </c>
      <c r="G31" s="45">
        <f t="shared" si="0"/>
        <v>10605</v>
      </c>
      <c r="H31" s="45">
        <f t="shared" si="1"/>
        <v>3400</v>
      </c>
    </row>
    <row r="32" spans="1:8" x14ac:dyDescent="0.2">
      <c r="A32" s="38">
        <v>45051</v>
      </c>
      <c r="B32" s="34" t="s">
        <v>216</v>
      </c>
      <c r="C32" s="34" t="s">
        <v>218</v>
      </c>
      <c r="D32" s="75" t="s">
        <v>208</v>
      </c>
      <c r="E32" s="45">
        <v>2808</v>
      </c>
      <c r="F32" s="51" t="str">
        <f t="shared" si="4"/>
        <v/>
      </c>
      <c r="G32" s="45">
        <f t="shared" si="0"/>
        <v>10605</v>
      </c>
      <c r="H32" s="45">
        <f t="shared" si="1"/>
        <v>4230</v>
      </c>
    </row>
    <row r="33" spans="1:8" x14ac:dyDescent="0.2">
      <c r="A33" s="38">
        <v>45059</v>
      </c>
      <c r="B33" s="34" t="s">
        <v>216</v>
      </c>
      <c r="C33" s="34" t="s">
        <v>64</v>
      </c>
      <c r="D33" s="75" t="s">
        <v>208</v>
      </c>
      <c r="E33" s="45">
        <v>2000</v>
      </c>
      <c r="F33" s="51" t="str">
        <f t="shared" si="4"/>
        <v/>
      </c>
      <c r="G33" s="45">
        <f t="shared" si="0"/>
        <v>10605</v>
      </c>
      <c r="H33" s="45">
        <f t="shared" si="1"/>
        <v>7038</v>
      </c>
    </row>
    <row r="34" spans="1:8" x14ac:dyDescent="0.2">
      <c r="A34" s="38">
        <v>45066</v>
      </c>
      <c r="B34" s="34" t="s">
        <v>216</v>
      </c>
      <c r="C34" s="34" t="s">
        <v>219</v>
      </c>
      <c r="D34" s="75" t="s">
        <v>220</v>
      </c>
      <c r="E34" s="45">
        <v>1650</v>
      </c>
      <c r="F34" s="51" t="str">
        <f t="shared" si="4"/>
        <v/>
      </c>
      <c r="G34" s="45">
        <f t="shared" ref="G34:G51" si="5">IF(E33="","",IF(B33="翔太",IF(D33="+",G33+E33,G33-E33),G33))</f>
        <v>10605</v>
      </c>
      <c r="H34" s="45">
        <f t="shared" ref="H34:H51" si="6">IF(E33="","",IF(B33="愛美",IF(D33="+",H33+E33,H33-E33),H33))</f>
        <v>9038</v>
      </c>
    </row>
    <row r="35" spans="1:8" x14ac:dyDescent="0.2">
      <c r="A35" s="38">
        <v>45066</v>
      </c>
      <c r="B35" s="34" t="s">
        <v>216</v>
      </c>
      <c r="C35" s="34" t="s">
        <v>221</v>
      </c>
      <c r="D35" s="75" t="s">
        <v>208</v>
      </c>
      <c r="E35" s="45">
        <v>220</v>
      </c>
      <c r="F35" s="51" t="str">
        <f t="shared" si="4"/>
        <v/>
      </c>
      <c r="G35" s="45">
        <f t="shared" si="5"/>
        <v>10605</v>
      </c>
      <c r="H35" s="45">
        <f t="shared" si="6"/>
        <v>10688</v>
      </c>
    </row>
    <row r="36" spans="1:8" x14ac:dyDescent="0.2">
      <c r="A36" s="38">
        <v>45059</v>
      </c>
      <c r="B36" s="34" t="s">
        <v>222</v>
      </c>
      <c r="C36" s="34" t="s">
        <v>190</v>
      </c>
      <c r="D36" s="75" t="s">
        <v>208</v>
      </c>
      <c r="E36" s="45">
        <v>1590</v>
      </c>
      <c r="F36" s="51" t="str">
        <f t="shared" si="4"/>
        <v/>
      </c>
      <c r="G36" s="45">
        <f t="shared" si="5"/>
        <v>10605</v>
      </c>
      <c r="H36" s="45">
        <f t="shared" si="6"/>
        <v>10908</v>
      </c>
    </row>
    <row r="37" spans="1:8" x14ac:dyDescent="0.2">
      <c r="A37" s="38">
        <v>45067</v>
      </c>
      <c r="B37" s="34" t="s">
        <v>216</v>
      </c>
      <c r="C37" s="34" t="s">
        <v>223</v>
      </c>
      <c r="D37" s="75" t="s">
        <v>224</v>
      </c>
      <c r="E37" s="45">
        <v>537</v>
      </c>
      <c r="F37" s="51" t="str">
        <f t="shared" si="4"/>
        <v/>
      </c>
      <c r="G37" s="45">
        <f t="shared" si="5"/>
        <v>12195</v>
      </c>
      <c r="H37" s="45">
        <f t="shared" si="6"/>
        <v>10908</v>
      </c>
    </row>
    <row r="38" spans="1:8" x14ac:dyDescent="0.2">
      <c r="A38" s="34" t="s">
        <v>225</v>
      </c>
      <c r="B38" s="34" t="s">
        <v>226</v>
      </c>
      <c r="C38" s="34" t="s">
        <v>227</v>
      </c>
      <c r="D38" s="75" t="s">
        <v>228</v>
      </c>
      <c r="E38" s="45">
        <v>500</v>
      </c>
      <c r="F38" s="51" t="str">
        <f t="shared" si="4"/>
        <v/>
      </c>
      <c r="G38" s="45">
        <f t="shared" si="5"/>
        <v>12195</v>
      </c>
      <c r="H38" s="45">
        <f t="shared" si="6"/>
        <v>11445</v>
      </c>
    </row>
    <row r="39" spans="1:8" x14ac:dyDescent="0.2">
      <c r="A39" s="33"/>
      <c r="B39" s="33"/>
      <c r="C39" s="33"/>
      <c r="D39" s="44"/>
      <c r="E39" s="45"/>
      <c r="F39" s="51" t="str">
        <f t="shared" si="4"/>
        <v>小計</v>
      </c>
      <c r="G39" s="45">
        <f t="shared" si="5"/>
        <v>12695</v>
      </c>
      <c r="H39" s="45">
        <f t="shared" si="6"/>
        <v>11445</v>
      </c>
    </row>
    <row r="40" spans="1:8" x14ac:dyDescent="0.2">
      <c r="A40" s="33"/>
      <c r="B40" s="33"/>
      <c r="C40" s="33"/>
      <c r="D40" s="44"/>
      <c r="E40" s="45"/>
      <c r="F40" s="51" t="str">
        <f t="shared" si="4"/>
        <v/>
      </c>
      <c r="G40" s="45" t="str">
        <f t="shared" si="5"/>
        <v/>
      </c>
      <c r="H40" s="45" t="str">
        <f t="shared" si="6"/>
        <v/>
      </c>
    </row>
    <row r="41" spans="1:8" x14ac:dyDescent="0.2">
      <c r="A41" s="33"/>
      <c r="B41" s="33"/>
      <c r="C41" s="33"/>
      <c r="D41" s="44"/>
      <c r="E41" s="45"/>
      <c r="F41" s="51" t="str">
        <f t="shared" si="4"/>
        <v/>
      </c>
      <c r="G41" s="45" t="str">
        <f t="shared" si="5"/>
        <v/>
      </c>
      <c r="H41" s="45" t="str">
        <f t="shared" si="6"/>
        <v/>
      </c>
    </row>
    <row r="42" spans="1:8" x14ac:dyDescent="0.2">
      <c r="A42" s="33"/>
      <c r="B42" s="33"/>
      <c r="C42" s="33"/>
      <c r="D42" s="44"/>
      <c r="E42" s="45"/>
      <c r="F42" s="51" t="str">
        <f t="shared" si="4"/>
        <v/>
      </c>
      <c r="G42" s="45" t="str">
        <f t="shared" si="5"/>
        <v/>
      </c>
      <c r="H42" s="45" t="str">
        <f t="shared" si="6"/>
        <v/>
      </c>
    </row>
    <row r="43" spans="1:8" x14ac:dyDescent="0.2">
      <c r="A43" s="33"/>
      <c r="B43" s="33"/>
      <c r="C43" s="33"/>
      <c r="D43" s="44"/>
      <c r="E43" s="45"/>
      <c r="F43" s="51" t="str">
        <f t="shared" si="4"/>
        <v/>
      </c>
      <c r="G43" s="45" t="str">
        <f t="shared" si="5"/>
        <v/>
      </c>
      <c r="H43" s="45" t="str">
        <f t="shared" si="6"/>
        <v/>
      </c>
    </row>
    <row r="44" spans="1:8" x14ac:dyDescent="0.2">
      <c r="A44" s="33"/>
      <c r="B44" s="33"/>
      <c r="C44" s="33"/>
      <c r="D44" s="44"/>
      <c r="E44" s="45"/>
      <c r="F44" s="51" t="str">
        <f t="shared" si="4"/>
        <v/>
      </c>
      <c r="G44" s="45" t="str">
        <f t="shared" si="5"/>
        <v/>
      </c>
      <c r="H44" s="45" t="str">
        <f t="shared" si="6"/>
        <v/>
      </c>
    </row>
    <row r="45" spans="1:8" x14ac:dyDescent="0.2">
      <c r="A45" s="33"/>
      <c r="B45" s="33"/>
      <c r="C45" s="33"/>
      <c r="D45" s="44"/>
      <c r="E45" s="45"/>
      <c r="F45" s="51" t="str">
        <f t="shared" si="4"/>
        <v/>
      </c>
      <c r="G45" s="45" t="str">
        <f t="shared" si="5"/>
        <v/>
      </c>
      <c r="H45" s="45" t="str">
        <f t="shared" si="6"/>
        <v/>
      </c>
    </row>
    <row r="46" spans="1:8" x14ac:dyDescent="0.2">
      <c r="A46" s="33"/>
      <c r="B46" s="33"/>
      <c r="C46" s="33"/>
      <c r="D46" s="44"/>
      <c r="E46" s="45"/>
      <c r="F46" s="51" t="str">
        <f t="shared" si="4"/>
        <v/>
      </c>
      <c r="G46" s="45" t="str">
        <f t="shared" si="5"/>
        <v/>
      </c>
      <c r="H46" s="45" t="str">
        <f t="shared" si="6"/>
        <v/>
      </c>
    </row>
    <row r="47" spans="1:8" x14ac:dyDescent="0.2">
      <c r="A47" s="33"/>
      <c r="B47" s="33"/>
      <c r="C47" s="33"/>
      <c r="D47" s="44"/>
      <c r="E47" s="45"/>
      <c r="F47" s="51" t="str">
        <f t="shared" si="4"/>
        <v/>
      </c>
      <c r="G47" s="45" t="str">
        <f t="shared" si="5"/>
        <v/>
      </c>
      <c r="H47" s="45" t="str">
        <f t="shared" si="6"/>
        <v/>
      </c>
    </row>
    <row r="48" spans="1:8" x14ac:dyDescent="0.2">
      <c r="A48" s="33"/>
      <c r="B48" s="33"/>
      <c r="C48" s="33"/>
      <c r="D48" s="44"/>
      <c r="E48" s="45"/>
      <c r="F48" s="51" t="str">
        <f t="shared" si="4"/>
        <v/>
      </c>
      <c r="G48" s="45" t="str">
        <f t="shared" si="5"/>
        <v/>
      </c>
      <c r="H48" s="45" t="str">
        <f t="shared" si="6"/>
        <v/>
      </c>
    </row>
    <row r="49" spans="1:8" x14ac:dyDescent="0.2">
      <c r="A49" s="33"/>
      <c r="B49" s="33"/>
      <c r="C49" s="33"/>
      <c r="D49" s="44"/>
      <c r="E49" s="45"/>
      <c r="F49" s="51" t="str">
        <f t="shared" si="4"/>
        <v/>
      </c>
      <c r="G49" s="45" t="str">
        <f t="shared" si="5"/>
        <v/>
      </c>
      <c r="H49" s="45" t="str">
        <f t="shared" si="6"/>
        <v/>
      </c>
    </row>
    <row r="50" spans="1:8" x14ac:dyDescent="0.2">
      <c r="A50" s="33"/>
      <c r="B50" s="33"/>
      <c r="C50" s="33"/>
      <c r="D50" s="44"/>
      <c r="E50" s="45"/>
      <c r="F50" s="51" t="str">
        <f t="shared" si="4"/>
        <v/>
      </c>
      <c r="G50" s="45" t="str">
        <f t="shared" si="5"/>
        <v/>
      </c>
      <c r="H50" s="45" t="str">
        <f t="shared" si="6"/>
        <v/>
      </c>
    </row>
    <row r="51" spans="1:8" x14ac:dyDescent="0.2">
      <c r="A51" s="33"/>
      <c r="B51" s="33"/>
      <c r="C51" s="33"/>
      <c r="D51" s="44"/>
      <c r="E51" s="45"/>
      <c r="F51" s="51" t="str">
        <f t="shared" si="4"/>
        <v/>
      </c>
      <c r="G51" s="45" t="str">
        <f t="shared" si="5"/>
        <v/>
      </c>
      <c r="H51" s="45" t="str">
        <f t="shared" si="6"/>
        <v/>
      </c>
    </row>
  </sheetData>
  <phoneticPr fontId="7"/>
  <conditionalFormatting sqref="F1:F1048576">
    <cfRule type="containsText" dxfId="15" priority="1" operator="containsText" text="小計">
      <formula>NOT(ISERROR(SEARCH("小計",F1)))</formula>
    </cfRule>
  </conditionalFormatting>
  <dataValidations count="2">
    <dataValidation type="list" allowBlank="1" showInputMessage="1" showErrorMessage="1" sqref="B4:B27">
      <formula1>"翔太,愛美"</formula1>
    </dataValidation>
    <dataValidation type="list" allowBlank="1" showInputMessage="1" showErrorMessage="1" sqref="D4:D26">
      <formula1>"+,－"</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emplateFile" ma:contentTypeID="0x010100F6E1CA76AAD4564AAF106FC3CFA868360400186944AA932D8046A3B88E9B37BEBDF5" ma:contentTypeVersion="57" ma:contentTypeDescription="Create a new document." ma:contentTypeScope="" ma:versionID="99516f8994b63f46a279aa564b61ee37">
  <xsd:schema xmlns:xsd="http://www.w3.org/2001/XMLSchema" xmlns:xs="http://www.w3.org/2001/XMLSchema" xmlns:p="http://schemas.microsoft.com/office/2006/metadata/properties" xmlns:ns2="1119c2e5-8fb9-4d5f-baf1-202c530f2c34" targetNamespace="http://schemas.microsoft.com/office/2006/metadata/properties" ma:root="true" ma:fieldsID="4ccc0999b57010467b6aff3ba0e15941" ns2:_="">
    <xsd:import namespace="1119c2e5-8fb9-4d5f-baf1-202c530f2c34"/>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19c2e5-8fb9-4d5f-baf1-202c530f2c34"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04032b9e-8ee6-4e89-b9db-4ffff205d025}"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388FC2BA-F530-4FF7-911A-621CAE6AFBD3}" ma:internalName="CSXSubmissionMarket" ma:readOnly="false" ma:showField="MarketName" ma:web="1119c2e5-8fb9-4d5f-baf1-202c530f2c34">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5dcf7547-996b-4a0e-b7d1-0f761d14131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4D83B164-8C00-474C-8363-38E0B8FF22E3}" ma:internalName="InProjectListLookup" ma:readOnly="true" ma:showField="InProjectList"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e5aec8e1-0842-4156-acaa-2defcf90540a}"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4D83B164-8C00-474C-8363-38E0B8FF22E3}" ma:internalName="LastCompleteVersionLookup" ma:readOnly="true" ma:showField="LastCompleteVersion"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4D83B164-8C00-474C-8363-38E0B8FF22E3}" ma:internalName="LastPreviewErrorLookup" ma:readOnly="true" ma:showField="LastPreviewError"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4D83B164-8C00-474C-8363-38E0B8FF22E3}" ma:internalName="LastPreviewResultLookup" ma:readOnly="true" ma:showField="LastPreviewResult"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4D83B164-8C00-474C-8363-38E0B8FF22E3}" ma:internalName="LastPreviewAttemptDateLookup" ma:readOnly="true" ma:showField="LastPreviewAttemptDat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4D83B164-8C00-474C-8363-38E0B8FF22E3}" ma:internalName="LastPreviewedByLookup" ma:readOnly="true" ma:showField="LastPreviewedBy"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4D83B164-8C00-474C-8363-38E0B8FF22E3}" ma:internalName="LastPreviewTimeLookup" ma:readOnly="true" ma:showField="LastPreviewTim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4D83B164-8C00-474C-8363-38E0B8FF22E3}" ma:internalName="LastPreviewVersionLookup" ma:readOnly="true" ma:showField="LastPreviewVersion"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4D83B164-8C00-474C-8363-38E0B8FF22E3}" ma:internalName="LastPublishErrorLookup" ma:readOnly="true" ma:showField="LastPublishError"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4D83B164-8C00-474C-8363-38E0B8FF22E3}" ma:internalName="LastPublishResultLookup" ma:readOnly="true" ma:showField="LastPublishResult"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4D83B164-8C00-474C-8363-38E0B8FF22E3}" ma:internalName="LastPublishAttemptDateLookup" ma:readOnly="true" ma:showField="LastPublishAttemptDat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4D83B164-8C00-474C-8363-38E0B8FF22E3}" ma:internalName="LastPublishedByLookup" ma:readOnly="true" ma:showField="LastPublishedBy"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4D83B164-8C00-474C-8363-38E0B8FF22E3}" ma:internalName="LastPublishTimeLookup" ma:readOnly="true" ma:showField="LastPublishTim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4D83B164-8C00-474C-8363-38E0B8FF22E3}" ma:internalName="LastPublishVersionLookup" ma:readOnly="true" ma:showField="LastPublishVersion"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BC39992D-5589-4A4E-8B38-02E0637E5C25}" ma:internalName="LocLastLocAttemptVersionLookup" ma:readOnly="false" ma:showField="LastLocAttemptVersion" ma:web="1119c2e5-8fb9-4d5f-baf1-202c530f2c34">
      <xsd:simpleType>
        <xsd:restriction base="dms:Lookup"/>
      </xsd:simpleType>
    </xsd:element>
    <xsd:element name="LocLastLocAttemptVersionTypeLookup" ma:index="72" nillable="true" ma:displayName="Loc Last Loc Attempt Version Type" ma:default="" ma:list="{BC39992D-5589-4A4E-8B38-02E0637E5C25}" ma:internalName="LocLastLocAttemptVersionTypeLookup" ma:readOnly="true" ma:showField="LastLocAttemptVersionType" ma:web="1119c2e5-8fb9-4d5f-baf1-202c530f2c34">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BC39992D-5589-4A4E-8B38-02E0637E5C25}" ma:internalName="LocNewPublishedVersionLookup" ma:readOnly="true" ma:showField="NewPublishedVersion" ma:web="1119c2e5-8fb9-4d5f-baf1-202c530f2c34">
      <xsd:simpleType>
        <xsd:restriction base="dms:Lookup"/>
      </xsd:simpleType>
    </xsd:element>
    <xsd:element name="LocOverallHandbackStatusLookup" ma:index="76" nillable="true" ma:displayName="Loc Overall Handback Status" ma:default="" ma:list="{BC39992D-5589-4A4E-8B38-02E0637E5C25}" ma:internalName="LocOverallHandbackStatusLookup" ma:readOnly="true" ma:showField="OverallHandbackStatus" ma:web="1119c2e5-8fb9-4d5f-baf1-202c530f2c34">
      <xsd:simpleType>
        <xsd:restriction base="dms:Lookup"/>
      </xsd:simpleType>
    </xsd:element>
    <xsd:element name="LocOverallLocStatusLookup" ma:index="77" nillable="true" ma:displayName="Loc Overall Localize Status" ma:default="" ma:list="{BC39992D-5589-4A4E-8B38-02E0637E5C25}" ma:internalName="LocOverallLocStatusLookup" ma:readOnly="true" ma:showField="OverallLocStatus" ma:web="1119c2e5-8fb9-4d5f-baf1-202c530f2c34">
      <xsd:simpleType>
        <xsd:restriction base="dms:Lookup"/>
      </xsd:simpleType>
    </xsd:element>
    <xsd:element name="LocOverallPreviewStatusLookup" ma:index="78" nillable="true" ma:displayName="Loc Overall Preview Status" ma:default="" ma:list="{BC39992D-5589-4A4E-8B38-02E0637E5C25}" ma:internalName="LocOverallPreviewStatusLookup" ma:readOnly="true" ma:showField="OverallPreviewStatus" ma:web="1119c2e5-8fb9-4d5f-baf1-202c530f2c34">
      <xsd:simpleType>
        <xsd:restriction base="dms:Lookup"/>
      </xsd:simpleType>
    </xsd:element>
    <xsd:element name="LocOverallPublishStatusLookup" ma:index="79" nillable="true" ma:displayName="Loc Overall Publish Status" ma:default="" ma:list="{BC39992D-5589-4A4E-8B38-02E0637E5C25}" ma:internalName="LocOverallPublishStatusLookup" ma:readOnly="true" ma:showField="OverallPublishStatus" ma:web="1119c2e5-8fb9-4d5f-baf1-202c530f2c34">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BC39992D-5589-4A4E-8B38-02E0637E5C25}" ma:internalName="LocProcessedForHandoffsLookup" ma:readOnly="true" ma:showField="ProcessedForHandoffs" ma:web="1119c2e5-8fb9-4d5f-baf1-202c530f2c34">
      <xsd:simpleType>
        <xsd:restriction base="dms:Lookup"/>
      </xsd:simpleType>
    </xsd:element>
    <xsd:element name="LocProcessedForMarketsLookup" ma:index="82" nillable="true" ma:displayName="Loc Processed For Markets" ma:default="" ma:list="{BC39992D-5589-4A4E-8B38-02E0637E5C25}" ma:internalName="LocProcessedForMarketsLookup" ma:readOnly="true" ma:showField="ProcessedForMarkets" ma:web="1119c2e5-8fb9-4d5f-baf1-202c530f2c34">
      <xsd:simpleType>
        <xsd:restriction base="dms:Lookup"/>
      </xsd:simpleType>
    </xsd:element>
    <xsd:element name="LocPublishedDependentAssetsLookup" ma:index="83" nillable="true" ma:displayName="Loc Published Dependent Assets" ma:default="" ma:list="{BC39992D-5589-4A4E-8B38-02E0637E5C25}" ma:internalName="LocPublishedDependentAssetsLookup" ma:readOnly="true" ma:showField="PublishedDependentAssets" ma:web="1119c2e5-8fb9-4d5f-baf1-202c530f2c34">
      <xsd:simpleType>
        <xsd:restriction base="dms:Lookup"/>
      </xsd:simpleType>
    </xsd:element>
    <xsd:element name="LocPublishedLinkedAssetsLookup" ma:index="84" nillable="true" ma:displayName="Loc Published Linked Assets" ma:default="" ma:list="{BC39992D-5589-4A4E-8B38-02E0637E5C25}" ma:internalName="LocPublishedLinkedAssetsLookup" ma:readOnly="true" ma:showField="PublishedLinkedAssets" ma:web="1119c2e5-8fb9-4d5f-baf1-202c530f2c34">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28ca5b26-415b-4822-b35b-d9a845b1b83b}"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388FC2BA-F530-4FF7-911A-621CAE6AFBD3}" ma:internalName="Markets" ma:readOnly="false" ma:showField="MarketNam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4D83B164-8C00-474C-8363-38E0B8FF22E3}" ma:internalName="NumOfRatingsLookup" ma:readOnly="true" ma:showField="NumOfRatings"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4D83B164-8C00-474C-8363-38E0B8FF22E3}" ma:internalName="PublishStatusLookup" ma:readOnly="false" ma:showField="PublishStatus"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1c8e7b99-44ca-46c8-84b8-12cd8d7cf8ee}"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c59171da-55f1-4c8b-8421-0d1d3f99d741}" ma:internalName="TaxCatchAll" ma:showField="CatchAllData"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c59171da-55f1-4c8b-8421-0d1d3f99d741}" ma:internalName="TaxCatchAllLabel" ma:readOnly="true" ma:showField="CatchAllDataLabel"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PDescription xmlns="1119c2e5-8fb9-4d5f-baf1-202c530f2c34" xsi:nil="true"/>
    <AssetExpire xmlns="1119c2e5-8fb9-4d5f-baf1-202c530f2c34">2029-01-01T08:00:00+00:00</AssetExpire>
    <CampaignTagsTaxHTField0 xmlns="1119c2e5-8fb9-4d5f-baf1-202c530f2c34">
      <Terms xmlns="http://schemas.microsoft.com/office/infopath/2007/PartnerControls"/>
    </CampaignTagsTaxHTField0>
    <IntlLangReviewDate xmlns="1119c2e5-8fb9-4d5f-baf1-202c530f2c34" xsi:nil="true"/>
    <TPFriendlyName xmlns="1119c2e5-8fb9-4d5f-baf1-202c530f2c34" xsi:nil="true"/>
    <IntlLangReview xmlns="1119c2e5-8fb9-4d5f-baf1-202c530f2c34">false</IntlLangReview>
    <LocLastLocAttemptVersionLookup xmlns="1119c2e5-8fb9-4d5f-baf1-202c530f2c34">845871</LocLastLocAttemptVersionLookup>
    <PolicheckWords xmlns="1119c2e5-8fb9-4d5f-baf1-202c530f2c34" xsi:nil="true"/>
    <SubmitterId xmlns="1119c2e5-8fb9-4d5f-baf1-202c530f2c34" xsi:nil="true"/>
    <AcquiredFrom xmlns="1119c2e5-8fb9-4d5f-baf1-202c530f2c34">Internal MS</AcquiredFrom>
    <EditorialStatus xmlns="1119c2e5-8fb9-4d5f-baf1-202c530f2c34" xsi:nil="true"/>
    <Markets xmlns="1119c2e5-8fb9-4d5f-baf1-202c530f2c34"/>
    <OriginAsset xmlns="1119c2e5-8fb9-4d5f-baf1-202c530f2c34" xsi:nil="true"/>
    <AssetStart xmlns="1119c2e5-8fb9-4d5f-baf1-202c530f2c34">2012-06-28T22:26:37+00:00</AssetStart>
    <FriendlyTitle xmlns="1119c2e5-8fb9-4d5f-baf1-202c530f2c34" xsi:nil="true"/>
    <MarketSpecific xmlns="1119c2e5-8fb9-4d5f-baf1-202c530f2c34">false</MarketSpecific>
    <TPNamespace xmlns="1119c2e5-8fb9-4d5f-baf1-202c530f2c34" xsi:nil="true"/>
    <PublishStatusLookup xmlns="1119c2e5-8fb9-4d5f-baf1-202c530f2c34">
      <Value>604269</Value>
    </PublishStatusLookup>
    <APAuthor xmlns="1119c2e5-8fb9-4d5f-baf1-202c530f2c34">
      <UserInfo>
        <DisplayName/>
        <AccountId>2566</AccountId>
        <AccountType/>
      </UserInfo>
    </APAuthor>
    <TPCommandLine xmlns="1119c2e5-8fb9-4d5f-baf1-202c530f2c34" xsi:nil="true"/>
    <IntlLangReviewer xmlns="1119c2e5-8fb9-4d5f-baf1-202c530f2c34" xsi:nil="true"/>
    <OpenTemplate xmlns="1119c2e5-8fb9-4d5f-baf1-202c530f2c34">true</OpenTemplate>
    <CSXSubmissionDate xmlns="1119c2e5-8fb9-4d5f-baf1-202c530f2c34" xsi:nil="true"/>
    <TaxCatchAll xmlns="1119c2e5-8fb9-4d5f-baf1-202c530f2c34"/>
    <Manager xmlns="1119c2e5-8fb9-4d5f-baf1-202c530f2c34" xsi:nil="true"/>
    <NumericId xmlns="1119c2e5-8fb9-4d5f-baf1-202c530f2c34" xsi:nil="true"/>
    <ParentAssetId xmlns="1119c2e5-8fb9-4d5f-baf1-202c530f2c34" xsi:nil="true"/>
    <OriginalSourceMarket xmlns="1119c2e5-8fb9-4d5f-baf1-202c530f2c34">english</OriginalSourceMarket>
    <ApprovalStatus xmlns="1119c2e5-8fb9-4d5f-baf1-202c530f2c34">InProgress</ApprovalStatus>
    <TPComponent xmlns="1119c2e5-8fb9-4d5f-baf1-202c530f2c34" xsi:nil="true"/>
    <EditorialTags xmlns="1119c2e5-8fb9-4d5f-baf1-202c530f2c34" xsi:nil="true"/>
    <TPExecutable xmlns="1119c2e5-8fb9-4d5f-baf1-202c530f2c34" xsi:nil="true"/>
    <TPLaunchHelpLink xmlns="1119c2e5-8fb9-4d5f-baf1-202c530f2c34" xsi:nil="true"/>
    <LocComments xmlns="1119c2e5-8fb9-4d5f-baf1-202c530f2c34" xsi:nil="true"/>
    <LocRecommendedHandoff xmlns="1119c2e5-8fb9-4d5f-baf1-202c530f2c34" xsi:nil="true"/>
    <SourceTitle xmlns="1119c2e5-8fb9-4d5f-baf1-202c530f2c34" xsi:nil="true"/>
    <CSXUpdate xmlns="1119c2e5-8fb9-4d5f-baf1-202c530f2c34">false</CSXUpdate>
    <IntlLocPriority xmlns="1119c2e5-8fb9-4d5f-baf1-202c530f2c34" xsi:nil="true"/>
    <UAProjectedTotalWords xmlns="1119c2e5-8fb9-4d5f-baf1-202c530f2c34" xsi:nil="true"/>
    <AssetType xmlns="1119c2e5-8fb9-4d5f-baf1-202c530f2c34" xsi:nil="true"/>
    <MachineTranslated xmlns="1119c2e5-8fb9-4d5f-baf1-202c530f2c34">false</MachineTranslated>
    <OutputCachingOn xmlns="1119c2e5-8fb9-4d5f-baf1-202c530f2c34">false</OutputCachingOn>
    <TemplateStatus xmlns="1119c2e5-8fb9-4d5f-baf1-202c530f2c34">Complete</TemplateStatus>
    <IsSearchable xmlns="1119c2e5-8fb9-4d5f-baf1-202c530f2c34">false</IsSearchable>
    <ContentItem xmlns="1119c2e5-8fb9-4d5f-baf1-202c530f2c34" xsi:nil="true"/>
    <HandoffToMSDN xmlns="1119c2e5-8fb9-4d5f-baf1-202c530f2c34" xsi:nil="true"/>
    <ShowIn xmlns="1119c2e5-8fb9-4d5f-baf1-202c530f2c34">Show everywhere</ShowIn>
    <ThumbnailAssetId xmlns="1119c2e5-8fb9-4d5f-baf1-202c530f2c34" xsi:nil="true"/>
    <UALocComments xmlns="1119c2e5-8fb9-4d5f-baf1-202c530f2c34" xsi:nil="true"/>
    <UALocRecommendation xmlns="1119c2e5-8fb9-4d5f-baf1-202c530f2c34">Localize</UALocRecommendation>
    <LastModifiedDateTime xmlns="1119c2e5-8fb9-4d5f-baf1-202c530f2c34" xsi:nil="true"/>
    <LegacyData xmlns="1119c2e5-8fb9-4d5f-baf1-202c530f2c34" xsi:nil="true"/>
    <LocManualTestRequired xmlns="1119c2e5-8fb9-4d5f-baf1-202c530f2c34">false</LocManualTestRequired>
    <LocMarketGroupTiers2 xmlns="1119c2e5-8fb9-4d5f-baf1-202c530f2c34" xsi:nil="true"/>
    <ClipArtFilename xmlns="1119c2e5-8fb9-4d5f-baf1-202c530f2c34" xsi:nil="true"/>
    <TPApplication xmlns="1119c2e5-8fb9-4d5f-baf1-202c530f2c34" xsi:nil="true"/>
    <CSXHash xmlns="1119c2e5-8fb9-4d5f-baf1-202c530f2c34" xsi:nil="true"/>
    <DirectSourceMarket xmlns="1119c2e5-8fb9-4d5f-baf1-202c530f2c34">english</DirectSourceMarket>
    <PrimaryImageGen xmlns="1119c2e5-8fb9-4d5f-baf1-202c530f2c34">false</PrimaryImageGen>
    <PlannedPubDate xmlns="1119c2e5-8fb9-4d5f-baf1-202c530f2c34" xsi:nil="true"/>
    <CSXSubmissionMarket xmlns="1119c2e5-8fb9-4d5f-baf1-202c530f2c34" xsi:nil="true"/>
    <Downloads xmlns="1119c2e5-8fb9-4d5f-baf1-202c530f2c34">0</Downloads>
    <ArtSampleDocs xmlns="1119c2e5-8fb9-4d5f-baf1-202c530f2c34" xsi:nil="true"/>
    <TrustLevel xmlns="1119c2e5-8fb9-4d5f-baf1-202c530f2c34">1 Microsoft Managed Content</TrustLevel>
    <BlockPublish xmlns="1119c2e5-8fb9-4d5f-baf1-202c530f2c34">false</BlockPublish>
    <TPLaunchHelpLinkType xmlns="1119c2e5-8fb9-4d5f-baf1-202c530f2c34">Template</TPLaunchHelpLinkType>
    <LocalizationTagsTaxHTField0 xmlns="1119c2e5-8fb9-4d5f-baf1-202c530f2c34">
      <Terms xmlns="http://schemas.microsoft.com/office/infopath/2007/PartnerControls"/>
    </LocalizationTagsTaxHTField0>
    <BusinessGroup xmlns="1119c2e5-8fb9-4d5f-baf1-202c530f2c34" xsi:nil="true"/>
    <Providers xmlns="1119c2e5-8fb9-4d5f-baf1-202c530f2c34" xsi:nil="true"/>
    <TemplateTemplateType xmlns="1119c2e5-8fb9-4d5f-baf1-202c530f2c34">Excel Spreadsheet Template</TemplateTemplateType>
    <TimesCloned xmlns="1119c2e5-8fb9-4d5f-baf1-202c530f2c34" xsi:nil="true"/>
    <TPAppVersion xmlns="1119c2e5-8fb9-4d5f-baf1-202c530f2c34" xsi:nil="true"/>
    <VoteCount xmlns="1119c2e5-8fb9-4d5f-baf1-202c530f2c34" xsi:nil="true"/>
    <AverageRating xmlns="1119c2e5-8fb9-4d5f-baf1-202c530f2c34" xsi:nil="true"/>
    <FeatureTagsTaxHTField0 xmlns="1119c2e5-8fb9-4d5f-baf1-202c530f2c34">
      <Terms xmlns="http://schemas.microsoft.com/office/infopath/2007/PartnerControls"/>
    </FeatureTagsTaxHTField0>
    <Provider xmlns="1119c2e5-8fb9-4d5f-baf1-202c530f2c34" xsi:nil="true"/>
    <UACurrentWords xmlns="1119c2e5-8fb9-4d5f-baf1-202c530f2c34" xsi:nil="true"/>
    <AssetId xmlns="1119c2e5-8fb9-4d5f-baf1-202c530f2c34">TP102929965</AssetId>
    <TPClientViewer xmlns="1119c2e5-8fb9-4d5f-baf1-202c530f2c34" xsi:nil="true"/>
    <DSATActionTaken xmlns="1119c2e5-8fb9-4d5f-baf1-202c530f2c34" xsi:nil="true"/>
    <APEditor xmlns="1119c2e5-8fb9-4d5f-baf1-202c530f2c34">
      <UserInfo>
        <DisplayName/>
        <AccountId xsi:nil="true"/>
        <AccountType/>
      </UserInfo>
    </APEditor>
    <TPInstallLocation xmlns="1119c2e5-8fb9-4d5f-baf1-202c530f2c34" xsi:nil="true"/>
    <OOCacheId xmlns="1119c2e5-8fb9-4d5f-baf1-202c530f2c34" xsi:nil="true"/>
    <IsDeleted xmlns="1119c2e5-8fb9-4d5f-baf1-202c530f2c34">false</IsDeleted>
    <PublishTargets xmlns="1119c2e5-8fb9-4d5f-baf1-202c530f2c34">OfficeOnlineVNext</PublishTargets>
    <ApprovalLog xmlns="1119c2e5-8fb9-4d5f-baf1-202c530f2c34" xsi:nil="true"/>
    <BugNumber xmlns="1119c2e5-8fb9-4d5f-baf1-202c530f2c34" xsi:nil="true"/>
    <CrawlForDependencies xmlns="1119c2e5-8fb9-4d5f-baf1-202c530f2c34">false</CrawlForDependencies>
    <InternalTagsTaxHTField0 xmlns="1119c2e5-8fb9-4d5f-baf1-202c530f2c34">
      <Terms xmlns="http://schemas.microsoft.com/office/infopath/2007/PartnerControls"/>
    </InternalTagsTaxHTField0>
    <LastHandOff xmlns="1119c2e5-8fb9-4d5f-baf1-202c530f2c34" xsi:nil="true"/>
    <Milestone xmlns="1119c2e5-8fb9-4d5f-baf1-202c530f2c34" xsi:nil="true"/>
    <OriginalRelease xmlns="1119c2e5-8fb9-4d5f-baf1-202c530f2c34">15</OriginalRelease>
    <RecommendationsModifier xmlns="1119c2e5-8fb9-4d5f-baf1-202c530f2c34" xsi:nil="true"/>
    <ScenarioTagsTaxHTField0 xmlns="1119c2e5-8fb9-4d5f-baf1-202c530f2c34">
      <Terms xmlns="http://schemas.microsoft.com/office/infopath/2007/PartnerControls"/>
    </ScenarioTagsTaxHTField0>
    <UANotes xmlns="1119c2e5-8fb9-4d5f-baf1-202c530f2c34" xsi:nil="true"/>
  </documentManagement>
</p:properties>
</file>

<file path=customXml/itemProps1.xml><?xml version="1.0" encoding="utf-8"?>
<ds:datastoreItem xmlns:ds="http://schemas.openxmlformats.org/officeDocument/2006/customXml" ds:itemID="{F25E1ED9-A64D-4557-A31C-3D71608F2322}">
  <ds:schemaRefs>
    <ds:schemaRef ds:uri="http://schemas.microsoft.com/sharepoint/v3/contenttype/forms"/>
  </ds:schemaRefs>
</ds:datastoreItem>
</file>

<file path=customXml/itemProps2.xml><?xml version="1.0" encoding="utf-8"?>
<ds:datastoreItem xmlns:ds="http://schemas.openxmlformats.org/officeDocument/2006/customXml" ds:itemID="{2D905F6C-900E-481B-A882-173843411C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19c2e5-8fb9-4d5f-baf1-202c530f2c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CA15C1-3827-4217-A448-03C920E3BB2F}">
  <ds:schemaRefs>
    <ds:schemaRef ds:uri="http://purl.org/dc/terms/"/>
    <ds:schemaRef ds:uri="http://schemas.microsoft.com/office/2006/documentManagement/types"/>
    <ds:schemaRef ds:uri="1119c2e5-8fb9-4d5f-baf1-202c530f2c34"/>
    <ds:schemaRef ds:uri="http://purl.org/dc/elements/1.1/"/>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vt:i4>
      </vt:variant>
    </vt:vector>
  </HeadingPairs>
  <TitlesOfParts>
    <vt:vector size="13" baseType="lpstr">
      <vt:lpstr>家計費</vt:lpstr>
      <vt:lpstr>食費</vt:lpstr>
      <vt:lpstr>外食費</vt:lpstr>
      <vt:lpstr>日用品費</vt:lpstr>
      <vt:lpstr>ガソリン</vt:lpstr>
      <vt:lpstr>娯楽費</vt:lpstr>
      <vt:lpstr>ふるさと納税</vt:lpstr>
      <vt:lpstr>特別費</vt:lpstr>
      <vt:lpstr>残精算分</vt:lpstr>
      <vt:lpstr>来年改善案</vt:lpstr>
      <vt:lpstr>フォーマット</vt:lpstr>
      <vt:lpstr>BudgetYear</vt:lpstr>
      <vt:lpstr>家計費!Print_Titles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2011-05-16T20:41:26Z</dcterms:created>
  <dcterms:modified xsi:type="dcterms:W3CDTF">2023-06-11T06:53:07Z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0x010100F6E1CA76AAD4564AAF106FC3CFA868360400186944AA932D8046A3B88E9B37BEBDF5</vt:lpwstr>
  </property>
  <property fmtid="{D5CDD505-2E9C-101B-9397-08002B2CF9AE}" pid="3" name="HiddenCategoryTags">
    <vt:lpwstr/>
  </property>
  <property fmtid="{D5CDD505-2E9C-101B-9397-08002B2CF9AE}" pid="4" name="InternalTags">
    <vt:lpwstr/>
  </property>
  <property fmtid="{D5CDD505-2E9C-101B-9397-08002B2CF9AE}" pid="5" name="FeatureTags">
    <vt:lpwstr/>
  </property>
  <property fmtid="{D5CDD505-2E9C-101B-9397-08002B2CF9AE}" pid="6" name="LocalizationTags">
    <vt:lpwstr/>
  </property>
  <property fmtid="{D5CDD505-2E9C-101B-9397-08002B2CF9AE}" pid="7" name="CategoryTags">
    <vt:lpwstr/>
  </property>
  <property fmtid="{D5CDD505-2E9C-101B-9397-08002B2CF9AE}" pid="8" name="ScenarioTags">
    <vt:lpwstr/>
  </property>
  <property fmtid="{D5CDD505-2E9C-101B-9397-08002B2CF9AE}" pid="9" name="CategoryTagsTaxHTField0">
    <vt:lpwstr/>
  </property>
  <property fmtid="{D5CDD505-2E9C-101B-9397-08002B2CF9AE}" pid="10" name="CampaignTags">
    <vt:lpwstr/>
  </property>
  <property fmtid="{D5CDD505-2E9C-101B-9397-08002B2CF9AE}" pid="11" name="HiddenCategoryTagsTaxHTField0">
    <vt:lpwstr/>
  </property>
</Properties>
</file>