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xutiantong/Desktop/"/>
    </mc:Choice>
  </mc:AlternateContent>
  <xr:revisionPtr revIDLastSave="0" documentId="13_ncr:1_{3A45C9B4-0704-C648-B8BC-F2FC47CF16DB}" xr6:coauthVersionLast="43" xr6:coauthVersionMax="43" xr10:uidLastSave="{00000000-0000-0000-0000-000000000000}"/>
  <bookViews>
    <workbookView xWindow="6700" yWindow="860" windowWidth="27240" windowHeight="14900" activeTab="1" xr2:uid="{00000000-000D-0000-FFFF-FFFF00000000}"/>
  </bookViews>
  <sheets>
    <sheet name="常规模式BIZ CASE2.3" sheetId="5" r:id="rId1"/>
    <sheet name="经销商模式BIZ CASE2.3" sheetId="7" r:id="rId2"/>
    <sheet name="附录-各品类成本概要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" i="7" l="1"/>
  <c r="L9" i="7"/>
  <c r="M9" i="7"/>
  <c r="N9" i="7"/>
  <c r="D9" i="7"/>
  <c r="E9" i="7"/>
  <c r="F9" i="7"/>
  <c r="G9" i="7"/>
  <c r="H9" i="7"/>
  <c r="I9" i="7"/>
  <c r="J9" i="7"/>
  <c r="C9" i="7"/>
  <c r="N17" i="7" l="1"/>
  <c r="N22" i="7"/>
  <c r="N19" i="7"/>
  <c r="N20" i="7" s="1"/>
  <c r="N27" i="7" s="1"/>
  <c r="N28" i="7" s="1"/>
  <c r="M17" i="7"/>
  <c r="M22" i="7"/>
  <c r="M19" i="7"/>
  <c r="M20" i="7" s="1"/>
  <c r="M27" i="7" s="1"/>
  <c r="M28" i="7" s="1"/>
  <c r="L17" i="7"/>
  <c r="L22" i="7"/>
  <c r="L19" i="7"/>
  <c r="L20" i="7" s="1"/>
  <c r="L27" i="7" s="1"/>
  <c r="L28" i="7" s="1"/>
  <c r="K17" i="7"/>
  <c r="K22" i="7"/>
  <c r="K19" i="7"/>
  <c r="K20" i="7" s="1"/>
  <c r="K27" i="7" s="1"/>
  <c r="K28" i="7" s="1"/>
  <c r="J17" i="7"/>
  <c r="J22" i="7"/>
  <c r="J19" i="7"/>
  <c r="J20" i="7" s="1"/>
  <c r="J27" i="7" s="1"/>
  <c r="J28" i="7" s="1"/>
  <c r="I17" i="7"/>
  <c r="I22" i="7"/>
  <c r="I19" i="7"/>
  <c r="I20" i="7" s="1"/>
  <c r="I27" i="7" s="1"/>
  <c r="I28" i="7" s="1"/>
  <c r="H17" i="7"/>
  <c r="H27" i="7" s="1"/>
  <c r="H28" i="7" s="1"/>
  <c r="H22" i="7"/>
  <c r="H19" i="7"/>
  <c r="H20" i="7" s="1"/>
  <c r="G17" i="7"/>
  <c r="G22" i="7"/>
  <c r="G19" i="7"/>
  <c r="G20" i="7" s="1"/>
  <c r="G27" i="7" s="1"/>
  <c r="G28" i="7" s="1"/>
  <c r="F17" i="7"/>
  <c r="F22" i="7"/>
  <c r="F19" i="7"/>
  <c r="F20" i="7" s="1"/>
  <c r="F27" i="7" s="1"/>
  <c r="F28" i="7" s="1"/>
  <c r="E17" i="7"/>
  <c r="E22" i="7"/>
  <c r="E19" i="7"/>
  <c r="E20" i="7" s="1"/>
  <c r="E27" i="7" s="1"/>
  <c r="E28" i="7" s="1"/>
  <c r="D17" i="7"/>
  <c r="D22" i="7"/>
  <c r="D19" i="7"/>
  <c r="D20" i="7" s="1"/>
  <c r="D27" i="7" s="1"/>
  <c r="D28" i="7" s="1"/>
  <c r="C17" i="7"/>
  <c r="C22" i="7"/>
  <c r="C19" i="7"/>
  <c r="C20" i="7" s="1"/>
  <c r="C27" i="7" s="1"/>
  <c r="C28" i="7" s="1"/>
  <c r="N26" i="7"/>
  <c r="M26" i="7"/>
  <c r="L26" i="7"/>
  <c r="K26" i="7"/>
  <c r="J26" i="7"/>
  <c r="I26" i="7"/>
  <c r="H26" i="7"/>
  <c r="G26" i="7"/>
  <c r="F26" i="7"/>
  <c r="E26" i="7"/>
  <c r="D26" i="7"/>
  <c r="C26" i="7"/>
  <c r="N12" i="7"/>
  <c r="N11" i="7"/>
  <c r="M12" i="7"/>
  <c r="M11" i="7"/>
  <c r="L11" i="7"/>
  <c r="L12" i="7"/>
  <c r="L23" i="7" s="1"/>
  <c r="L24" i="7" s="1"/>
  <c r="K11" i="7"/>
  <c r="K12" i="7" s="1"/>
  <c r="J12" i="7"/>
  <c r="J11" i="7"/>
  <c r="I12" i="7"/>
  <c r="I11" i="7"/>
  <c r="H11" i="7"/>
  <c r="H12" i="7"/>
  <c r="H13" i="7" s="1"/>
  <c r="H23" i="7"/>
  <c r="G11" i="7"/>
  <c r="G12" i="7"/>
  <c r="G23" i="7" s="1"/>
  <c r="G24" i="7" s="1"/>
  <c r="F12" i="7"/>
  <c r="F11" i="7"/>
  <c r="E12" i="7"/>
  <c r="E11" i="7"/>
  <c r="D11" i="7"/>
  <c r="D12" i="7"/>
  <c r="D13" i="7" s="1"/>
  <c r="C11" i="7"/>
  <c r="C12" i="7"/>
  <c r="C23" i="7" s="1"/>
  <c r="N5" i="7"/>
  <c r="M5" i="7"/>
  <c r="L5" i="7"/>
  <c r="K5" i="7"/>
  <c r="J5" i="7"/>
  <c r="I5" i="7"/>
  <c r="H5" i="7"/>
  <c r="G5" i="7"/>
  <c r="F5" i="7"/>
  <c r="E5" i="7"/>
  <c r="D5" i="7"/>
  <c r="C5" i="7"/>
  <c r="N9" i="5"/>
  <c r="N12" i="5" s="1"/>
  <c r="N11" i="5"/>
  <c r="N17" i="5"/>
  <c r="N18" i="5"/>
  <c r="N20" i="5"/>
  <c r="M9" i="5"/>
  <c r="M12" i="5" s="1"/>
  <c r="M11" i="5"/>
  <c r="M17" i="5"/>
  <c r="M18" i="5"/>
  <c r="M20" i="5"/>
  <c r="L9" i="5"/>
  <c r="L12" i="5" s="1"/>
  <c r="L11" i="5"/>
  <c r="L17" i="5"/>
  <c r="L18" i="5"/>
  <c r="L20" i="5"/>
  <c r="K9" i="5"/>
  <c r="K12" i="5" s="1"/>
  <c r="K11" i="5"/>
  <c r="K17" i="5"/>
  <c r="K18" i="5"/>
  <c r="K20" i="5"/>
  <c r="J9" i="5"/>
  <c r="J12" i="5" s="1"/>
  <c r="J11" i="5"/>
  <c r="J17" i="5"/>
  <c r="J18" i="5"/>
  <c r="J20" i="5"/>
  <c r="I9" i="5"/>
  <c r="I12" i="5" s="1"/>
  <c r="I11" i="5"/>
  <c r="I17" i="5"/>
  <c r="I18" i="5"/>
  <c r="I20" i="5"/>
  <c r="H9" i="5"/>
  <c r="H12" i="5" s="1"/>
  <c r="H11" i="5"/>
  <c r="H17" i="5"/>
  <c r="H18" i="5"/>
  <c r="H20" i="5"/>
  <c r="G9" i="5"/>
  <c r="G12" i="5" s="1"/>
  <c r="G11" i="5"/>
  <c r="G17" i="5"/>
  <c r="G18" i="5"/>
  <c r="G20" i="5"/>
  <c r="F9" i="5"/>
  <c r="F12" i="5" s="1"/>
  <c r="F11" i="5"/>
  <c r="F17" i="5"/>
  <c r="F18" i="5"/>
  <c r="F20" i="5"/>
  <c r="E9" i="5"/>
  <c r="E12" i="5" s="1"/>
  <c r="E11" i="5"/>
  <c r="E17" i="5"/>
  <c r="E18" i="5"/>
  <c r="E20" i="5"/>
  <c r="D11" i="5"/>
  <c r="D9" i="5"/>
  <c r="D12" i="5" s="1"/>
  <c r="D17" i="5"/>
  <c r="D18" i="5"/>
  <c r="D20" i="5"/>
  <c r="C11" i="5"/>
  <c r="C9" i="5"/>
  <c r="C12" i="5" s="1"/>
  <c r="C17" i="5"/>
  <c r="C18" i="5"/>
  <c r="C20" i="5"/>
  <c r="N24" i="5"/>
  <c r="M24" i="5"/>
  <c r="L24" i="5"/>
  <c r="K24" i="5"/>
  <c r="J24" i="5"/>
  <c r="I24" i="5"/>
  <c r="H24" i="5"/>
  <c r="G24" i="5"/>
  <c r="F24" i="5"/>
  <c r="E24" i="5"/>
  <c r="D24" i="5"/>
  <c r="C24" i="5"/>
  <c r="N5" i="5"/>
  <c r="M5" i="5"/>
  <c r="L5" i="5"/>
  <c r="K5" i="5"/>
  <c r="J5" i="5"/>
  <c r="I5" i="5"/>
  <c r="H5" i="5"/>
  <c r="G5" i="5"/>
  <c r="F5" i="5"/>
  <c r="E5" i="5"/>
  <c r="D5" i="5"/>
  <c r="C5" i="5"/>
  <c r="D23" i="7" l="1"/>
  <c r="D24" i="7" s="1"/>
  <c r="F25" i="5"/>
  <c r="F13" i="5"/>
  <c r="N25" i="5"/>
  <c r="N13" i="5"/>
  <c r="I23" i="7"/>
  <c r="I24" i="7" s="1"/>
  <c r="I13" i="7"/>
  <c r="D25" i="5"/>
  <c r="D13" i="5"/>
  <c r="K25" i="5"/>
  <c r="K13" i="5"/>
  <c r="L25" i="5"/>
  <c r="L13" i="5"/>
  <c r="J13" i="7"/>
  <c r="J23" i="7"/>
  <c r="J24" i="7" s="1"/>
  <c r="C25" i="5"/>
  <c r="C13" i="5"/>
  <c r="J25" i="5"/>
  <c r="J13" i="5"/>
  <c r="G25" i="5"/>
  <c r="G13" i="5"/>
  <c r="C24" i="7"/>
  <c r="E13" i="7"/>
  <c r="E23" i="7"/>
  <c r="E24" i="7" s="1"/>
  <c r="M23" i="7"/>
  <c r="M24" i="7" s="1"/>
  <c r="M13" i="7"/>
  <c r="H25" i="5"/>
  <c r="H13" i="5"/>
  <c r="E25" i="5"/>
  <c r="E13" i="5"/>
  <c r="I25" i="5"/>
  <c r="I13" i="5"/>
  <c r="M25" i="5"/>
  <c r="M13" i="5"/>
  <c r="F13" i="7"/>
  <c r="F23" i="7"/>
  <c r="F24" i="7" s="1"/>
  <c r="H24" i="7"/>
  <c r="K23" i="7"/>
  <c r="K24" i="7" s="1"/>
  <c r="K13" i="7"/>
  <c r="N13" i="7"/>
  <c r="N23" i="7"/>
  <c r="N24" i="7" s="1"/>
  <c r="C13" i="7"/>
  <c r="G13" i="7"/>
  <c r="L13" i="7"/>
  <c r="E22" i="5" l="1"/>
  <c r="E26" i="5"/>
  <c r="C26" i="5"/>
  <c r="C22" i="5"/>
  <c r="D22" i="5"/>
  <c r="D26" i="5"/>
  <c r="N26" i="5"/>
  <c r="N22" i="5"/>
  <c r="I26" i="5"/>
  <c r="I22" i="5"/>
  <c r="H22" i="5"/>
  <c r="H26" i="5"/>
  <c r="M22" i="5"/>
  <c r="M26" i="5"/>
  <c r="G26" i="5"/>
  <c r="G22" i="5"/>
  <c r="L22" i="5"/>
  <c r="L26" i="5"/>
  <c r="J22" i="5"/>
  <c r="J26" i="5"/>
  <c r="K26" i="5"/>
  <c r="K22" i="5"/>
  <c r="F26" i="5"/>
  <c r="F22" i="5"/>
</calcChain>
</file>

<file path=xl/sharedStrings.xml><?xml version="1.0" encoding="utf-8"?>
<sst xmlns="http://schemas.openxmlformats.org/spreadsheetml/2006/main" count="178" uniqueCount="110">
  <si>
    <t>品牌名：</t>
  </si>
  <si>
    <t>计算方式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</si>
  <si>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</si>
  <si>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</si>
  <si>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</si>
  <si>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</si>
  <si>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</si>
  <si>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</si>
  <si>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</si>
  <si>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</si>
  <si>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</si>
  <si>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</si>
  <si>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</si>
  <si>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</si>
  <si>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GMV</t>
  </si>
  <si>
    <t>手动填写</t>
  </si>
  <si>
    <t>门店数</t>
  </si>
  <si>
    <t>按照双平台门店数均值计算</t>
  </si>
  <si>
    <t>不可修改</t>
  </si>
  <si>
    <t>客单价</t>
  </si>
  <si>
    <t>重点数据</t>
  </si>
  <si>
    <t>订单量</t>
  </si>
  <si>
    <t>GMV/客单价</t>
  </si>
  <si>
    <t>配送费用</t>
  </si>
  <si>
    <t>平台扣点保底</t>
  </si>
  <si>
    <t>平台扣点比例</t>
  </si>
  <si>
    <t>平台扣点费用</t>
  </si>
  <si>
    <t>如果客单价&lt;(平台扣点保底/平台扣点比例)：平台扣点保底*客单价
否则：(GMV-自营销费用)*平台扣点比例</t>
  </si>
  <si>
    <t>自营销比例</t>
  </si>
  <si>
    <t>自营销费用</t>
  </si>
  <si>
    <t>GMV*自营销比例</t>
  </si>
  <si>
    <t>线上实收</t>
  </si>
  <si>
    <t>GMV-自营销费用-平台扣点费用-配送费用</t>
  </si>
  <si>
    <t>到手率%</t>
  </si>
  <si>
    <t>线上实收/GMV</t>
  </si>
  <si>
    <t>CPC</t>
  </si>
  <si>
    <t>溢价率%</t>
  </si>
  <si>
    <t>食材成本率</t>
  </si>
  <si>
    <t>溢价后食材成本率</t>
  </si>
  <si>
    <t>原食材成本率/（1+溢价率）</t>
  </si>
  <si>
    <t>食材成本</t>
  </si>
  <si>
    <t>GMV*溢价后食材成本率</t>
  </si>
  <si>
    <t>包装成本率</t>
  </si>
  <si>
    <t>包装费用/GMV</t>
  </si>
  <si>
    <t>包装成本</t>
  </si>
  <si>
    <t>GMV*包装成本率</t>
  </si>
  <si>
    <t>食亨服务费</t>
  </si>
  <si>
    <t>根据合同条件设置公式</t>
  </si>
  <si>
    <t>食亨服务费比率</t>
  </si>
  <si>
    <t>食亨服务费/（食亨服务费+净利润）</t>
  </si>
  <si>
    <t>其他费用</t>
  </si>
  <si>
    <t>根据需要填写</t>
  </si>
  <si>
    <t>其他费用比率</t>
  </si>
  <si>
    <t>其他费用/GMV</t>
  </si>
  <si>
    <t>客户净利润</t>
  </si>
  <si>
    <t>线上实收-CPC-食材成本-包装成本-食亨服务费-其他费用</t>
  </si>
  <si>
    <t>线上净利润率</t>
  </si>
  <si>
    <t>净利润/GMV</t>
  </si>
  <si>
    <t xml:space="preserve">                                                                                                                                                     </t>
  </si>
  <si>
    <t>手动修改</t>
  </si>
  <si>
    <t>配送费</t>
  </si>
  <si>
    <t>经销折扣率</t>
  </si>
  <si>
    <t>根据合同填写</t>
  </si>
  <si>
    <t>客户实收</t>
  </si>
  <si>
    <t>GMV/(1+溢价率)*经销商折扣率</t>
  </si>
  <si>
    <t>溢价后食材成本率%</t>
  </si>
  <si>
    <t>食亨利润</t>
  </si>
  <si>
    <t>线上实收-客户实收</t>
  </si>
  <si>
    <t>食亨利润率</t>
  </si>
  <si>
    <t>食亨利润/（食亨利润+客户净利润）</t>
  </si>
  <si>
    <t xml:space="preserve">客户实收-食材成本-包装成本-其他费用           </t>
  </si>
  <si>
    <t xml:space="preserve">    </t>
  </si>
  <si>
    <t xml:space="preserve"> 餐饮企业食材成本率概要</t>
  </si>
  <si>
    <t>序号</t>
  </si>
  <si>
    <t>餐饮类别</t>
  </si>
  <si>
    <t>成本率区间</t>
  </si>
  <si>
    <t>中式正餐类</t>
  </si>
  <si>
    <t>35%-40%</t>
  </si>
  <si>
    <t>中式快餐类</t>
  </si>
  <si>
    <t>40%-45%</t>
  </si>
  <si>
    <t>火锅类</t>
  </si>
  <si>
    <t>30%-35%</t>
  </si>
  <si>
    <t>茶饮类</t>
  </si>
  <si>
    <t>20%-25%</t>
  </si>
  <si>
    <t>包子类</t>
  </si>
  <si>
    <t>粥铺类</t>
  </si>
  <si>
    <t>面包类</t>
  </si>
  <si>
    <t>咖啡类</t>
  </si>
  <si>
    <t>西式正餐类</t>
  </si>
  <si>
    <t>卤味类</t>
  </si>
  <si>
    <t>茶餐厅</t>
  </si>
  <si>
    <t>西式快餐类</t>
  </si>
  <si>
    <t>蛋糕类</t>
  </si>
  <si>
    <t>15%-20%</t>
  </si>
  <si>
    <t>生鲜类</t>
  </si>
  <si>
    <t>30%-40%</t>
  </si>
  <si>
    <t>水果类</t>
  </si>
  <si>
    <t>米线类</t>
  </si>
  <si>
    <t>香锅类</t>
  </si>
  <si>
    <t>冒菜类</t>
  </si>
  <si>
    <t>面条类</t>
  </si>
  <si>
    <t>捞饭类</t>
  </si>
  <si>
    <t>甜品类</t>
  </si>
  <si>
    <t>馄饨类</t>
  </si>
  <si>
    <t>35%-37%</t>
  </si>
  <si>
    <t>水饺类</t>
  </si>
  <si>
    <t>铁板烧类</t>
  </si>
  <si>
    <t>烧烤类</t>
  </si>
  <si>
    <t>休闲食品</t>
  </si>
  <si>
    <t>62%-65%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</si>
</sst>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 * #,##0_ ;_ * \-#,##0_ ;_ * &quot;-&quot;_ ;_ @_ "/>
    <numFmt numFmtId="177" formatCode="_ * #,##0.00_ ;_ * \-#,##0.00_ ;_ * &quot;-&quot;??_ ;_ @_ "/>
    <numFmt numFmtId="178" formatCode="0.0%"/>
    <numFmt numFmtId="179" formatCode="_ * #,##0_ ;_ * \-#,##0_ ;_ * &quot;-&quot;??_ ;_ @_ "/>
  </numFmts>
  <fonts count="12">
    <font>
      <sz val="11"/>
      <color indexed="8"/>
      <name val="宋体"/>
      <charset val="134"/>
      <scheme val="minor"/>
    </font>
    <font>
      <sz val="18"/>
      <name val="微软雅黑"/>
      <family val="3"/>
      <charset val="134"/>
    </font>
    <font>
      <sz val="14"/>
      <name val="微软雅黑"/>
      <family val="3"/>
      <charset val="134"/>
    </font>
    <font>
      <sz val="12"/>
      <name val="微软雅黑"/>
      <family val="3"/>
      <charset val="134"/>
    </font>
    <font>
      <sz val="11"/>
      <color indexed="8"/>
      <name val="宋体"/>
      <family val="3"/>
      <charset val="134"/>
      <scheme val="minor"/>
    </font>
    <font>
      <b/>
      <sz val="10"/>
      <color indexed="8"/>
      <name val="微软雅黑"/>
      <family val="3"/>
      <charset val="134"/>
    </font>
    <font>
      <sz val="10"/>
      <color indexed="8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0"/>
      <color indexed="8"/>
      <name val="华文楷体"/>
      <family val="3"/>
      <charset val="134"/>
    </font>
    <font>
      <sz val="10"/>
      <color indexed="8"/>
      <name val="Abadi MT Condensed Extra Bold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177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</cellStyleXfs>
  <cellXfs count="49">
    <xf numFmtId="0" fontId="0" fillId="0" borderId="0" xfId="0" applyFont="1">
      <alignment vertical="center"/>
    </xf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Protection="1">
      <alignment vertical="center"/>
    </xf>
    <xf numFmtId="0" fontId="4" fillId="0" borderId="0" xfId="0" applyFont="1" applyFill="1" applyAlignment="1" applyProtection="1">
      <alignment vertical="center"/>
    </xf>
    <xf numFmtId="0" fontId="0" fillId="0" borderId="0" xfId="0" applyProtection="1">
      <alignment vertical="center"/>
      <protection locked="0"/>
    </xf>
    <xf numFmtId="179" fontId="5" fillId="0" borderId="1" xfId="1" applyNumberFormat="1" applyFont="1" applyBorder="1" applyAlignment="1" applyProtection="1">
      <alignment horizontal="left" vertical="center"/>
      <protection locked="0"/>
    </xf>
    <xf numFmtId="179" fontId="5" fillId="0" borderId="1" xfId="1" applyNumberFormat="1" applyFont="1" applyFill="1" applyBorder="1" applyAlignment="1" applyProtection="1">
      <alignment horizontal="left" vertical="center"/>
      <protection locked="0"/>
    </xf>
    <xf numFmtId="179" fontId="6" fillId="0" borderId="1" xfId="1" applyNumberFormat="1" applyFont="1" applyBorder="1" applyAlignment="1" applyProtection="1">
      <alignment horizontal="center" vertical="center"/>
      <protection locked="0"/>
    </xf>
    <xf numFmtId="179" fontId="6" fillId="0" borderId="1" xfId="1" applyNumberFormat="1" applyFont="1" applyFill="1" applyBorder="1" applyAlignment="1" applyProtection="1">
      <alignment horizontal="left" vertical="center"/>
    </xf>
    <xf numFmtId="179" fontId="6" fillId="0" borderId="1" xfId="1" applyNumberFormat="1" applyFont="1" applyFill="1" applyBorder="1" applyAlignment="1" applyProtection="1">
      <alignment horizontal="center" vertical="center"/>
      <protection locked="0"/>
    </xf>
    <xf numFmtId="179" fontId="6" fillId="0" borderId="1" xfId="1" applyNumberFormat="1" applyFont="1" applyFill="1" applyBorder="1" applyAlignment="1" applyProtection="1">
      <alignment horizontal="left" vertical="center"/>
      <protection locked="0"/>
    </xf>
    <xf numFmtId="179" fontId="6" fillId="2" borderId="1" xfId="1" applyNumberFormat="1" applyFont="1" applyFill="1" applyBorder="1" applyAlignment="1" applyProtection="1">
      <alignment horizontal="center" vertical="center"/>
      <protection locked="0"/>
    </xf>
    <xf numFmtId="179" fontId="6" fillId="0" borderId="1" xfId="1" applyNumberFormat="1" applyFont="1" applyBorder="1" applyAlignment="1" applyProtection="1">
      <alignment horizontal="left" vertical="center"/>
    </xf>
    <xf numFmtId="179" fontId="6" fillId="0" borderId="1" xfId="1" applyNumberFormat="1" applyFont="1" applyBorder="1" applyAlignment="1" applyProtection="1">
      <alignment horizontal="left" vertical="center"/>
      <protection locked="0"/>
    </xf>
    <xf numFmtId="9" fontId="6" fillId="0" borderId="1" xfId="2" applyFont="1" applyBorder="1" applyAlignment="1" applyProtection="1">
      <alignment horizontal="center" vertical="center"/>
      <protection locked="0"/>
    </xf>
    <xf numFmtId="179" fontId="6" fillId="0" borderId="1" xfId="1" applyNumberFormat="1" applyFont="1" applyFill="1" applyBorder="1" applyAlignment="1" applyProtection="1">
      <alignment horizontal="left" vertical="center" wrapText="1"/>
    </xf>
    <xf numFmtId="179" fontId="6" fillId="2" borderId="1" xfId="1" applyNumberFormat="1" applyFont="1" applyFill="1" applyBorder="1" applyAlignment="1" applyProtection="1">
      <alignment horizontal="center" vertical="center"/>
    </xf>
    <xf numFmtId="179" fontId="6" fillId="3" borderId="1" xfId="1" applyNumberFormat="1" applyFont="1" applyFill="1" applyBorder="1" applyAlignment="1" applyProtection="1">
      <alignment horizontal="left" vertical="center"/>
    </xf>
    <xf numFmtId="179" fontId="6" fillId="3" borderId="1" xfId="1" applyNumberFormat="1" applyFont="1" applyFill="1" applyBorder="1" applyAlignment="1" applyProtection="1">
      <alignment horizontal="center" vertical="center"/>
    </xf>
    <xf numFmtId="9" fontId="6" fillId="2" borderId="1" xfId="2" applyFont="1" applyFill="1" applyBorder="1" applyAlignment="1" applyProtection="1">
      <alignment horizontal="center" vertical="center"/>
    </xf>
    <xf numFmtId="9" fontId="6" fillId="0" borderId="1" xfId="2" applyFont="1" applyFill="1" applyBorder="1" applyAlignment="1" applyProtection="1">
      <alignment horizontal="center" vertical="center"/>
      <protection locked="0"/>
    </xf>
    <xf numFmtId="9" fontId="6" fillId="0" borderId="1" xfId="1" applyNumberFormat="1" applyFont="1" applyFill="1" applyBorder="1" applyAlignment="1" applyProtection="1">
      <alignment horizontal="left" vertical="center"/>
      <protection locked="0"/>
    </xf>
    <xf numFmtId="9" fontId="6" fillId="0" borderId="1" xfId="1" applyNumberFormat="1" applyFont="1" applyFill="1" applyBorder="1" applyAlignment="1" applyProtection="1">
      <alignment horizontal="center" vertical="center"/>
      <protection locked="0"/>
    </xf>
    <xf numFmtId="9" fontId="6" fillId="0" borderId="1" xfId="1" applyNumberFormat="1" applyFont="1" applyFill="1" applyBorder="1" applyAlignment="1" applyProtection="1">
      <alignment horizontal="left" vertical="center"/>
    </xf>
    <xf numFmtId="0" fontId="6" fillId="2" borderId="1" xfId="1" applyNumberFormat="1" applyFont="1" applyFill="1" applyBorder="1" applyAlignment="1" applyProtection="1">
      <alignment horizontal="center" vertical="center"/>
    </xf>
    <xf numFmtId="9" fontId="6" fillId="0" borderId="1" xfId="2" applyNumberFormat="1" applyFont="1" applyFill="1" applyBorder="1" applyAlignment="1" applyProtection="1">
      <alignment horizontal="center" vertical="center"/>
      <protection locked="0"/>
    </xf>
    <xf numFmtId="179" fontId="6" fillId="0" borderId="1" xfId="1" applyNumberFormat="1" applyFont="1" applyFill="1" applyBorder="1" applyAlignment="1" applyProtection="1">
      <alignment vertical="center"/>
      <protection locked="0"/>
    </xf>
    <xf numFmtId="176" fontId="6" fillId="2" borderId="1" xfId="1" applyNumberFormat="1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  <protection locked="0"/>
    </xf>
    <xf numFmtId="179" fontId="6" fillId="0" borderId="0" xfId="1" applyNumberFormat="1" applyFont="1" applyFill="1" applyBorder="1" applyAlignment="1" applyProtection="1">
      <alignment vertical="center"/>
    </xf>
    <xf numFmtId="179" fontId="6" fillId="0" borderId="0" xfId="1" applyNumberFormat="1" applyFont="1" applyFill="1" applyBorder="1" applyAlignment="1" applyProtection="1">
      <alignment vertical="center"/>
      <protection locked="0"/>
    </xf>
    <xf numFmtId="179" fontId="6" fillId="0" borderId="0" xfId="1" applyNumberFormat="1" applyFont="1" applyFill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vertical="center"/>
    </xf>
    <xf numFmtId="0" fontId="7" fillId="0" borderId="0" xfId="0" applyFont="1" applyFill="1" applyBorder="1" applyAlignment="1" applyProtection="1">
      <alignment vertical="center"/>
      <protection locked="0"/>
    </xf>
    <xf numFmtId="0" fontId="7" fillId="0" borderId="0" xfId="0" applyFont="1" applyFill="1" applyAlignment="1" applyProtection="1">
      <alignment horizontal="left" vertical="center"/>
      <protection locked="0"/>
    </xf>
    <xf numFmtId="179" fontId="6" fillId="4" borderId="1" xfId="1" applyNumberFormat="1" applyFont="1" applyFill="1" applyBorder="1" applyAlignment="1" applyProtection="1">
      <alignment horizontal="center" vertical="center"/>
      <protection locked="0"/>
    </xf>
    <xf numFmtId="179" fontId="6" fillId="3" borderId="1" xfId="1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Protection="1">
      <alignment vertical="center"/>
    </xf>
    <xf numFmtId="0" fontId="0" fillId="0" borderId="0" xfId="0" applyFont="1" applyProtection="1">
      <alignment vertical="center"/>
      <protection locked="0"/>
    </xf>
    <xf numFmtId="9" fontId="6" fillId="0" borderId="1" xfId="2" applyNumberFormat="1" applyFont="1" applyBorder="1" applyAlignment="1" applyProtection="1">
      <alignment horizontal="center" vertical="center"/>
      <protection locked="0"/>
    </xf>
    <xf numFmtId="9" fontId="6" fillId="0" borderId="1" xfId="1" applyNumberFormat="1" applyFont="1" applyBorder="1" applyAlignment="1" applyProtection="1">
      <alignment horizontal="center" vertical="center"/>
      <protection locked="0"/>
    </xf>
    <xf numFmtId="178" fontId="6" fillId="2" borderId="1" xfId="2" applyNumberFormat="1" applyFont="1" applyFill="1" applyBorder="1" applyAlignment="1" applyProtection="1">
      <alignment horizontal="center" vertical="center"/>
    </xf>
    <xf numFmtId="179" fontId="8" fillId="0" borderId="0" xfId="1" applyNumberFormat="1" applyFont="1" applyFill="1" applyBorder="1" applyAlignment="1" applyProtection="1">
      <alignment horizontal="left" vertical="center"/>
      <protection locked="0"/>
    </xf>
    <xf numFmtId="179" fontId="9" fillId="0" borderId="0" xfId="1" applyNumberFormat="1" applyFont="1" applyFill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</xf>
    <xf numFmtId="0" fontId="1" fillId="0" borderId="1" xfId="0" applyFont="1" applyBorder="1" applyAlignment="1">
      <alignment horizontal="center" vertical="center" wrapText="1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"/>
  <sheetViews>
    <sheetView zoomScale="115" zoomScaleNormal="79" zoomScalePageLayoutView="79" workbookViewId="0">
      <selection activeCell="A22" sqref="A22:B22"/>
    </sheetView>
  </sheetViews>
  <sheetFormatPr baseColWidth="10" defaultColWidth="8.83203125" defaultRowHeight="14"/>
  <cols>
    <col min="1" max="1" width="17.5" style="40" customWidth="1"/>
    <col min="2" max="2" width="52.83203125" style="40" customWidth="1"/>
    <col min="3" max="3" width="14.83203125" style="40" customWidth="1"/>
    <col min="4" max="4" width="13.1640625" style="40" customWidth="1"/>
    <col min="5" max="6" width="8.33203125" style="40" customWidth="1"/>
    <col min="7" max="7" width="11" style="40" customWidth="1"/>
    <col min="8" max="16384" width="8.83203125" style="40"/>
  </cols>
  <sheetData>
    <row r="1" spans="1:17" ht="16">
      <c r="A1" s="7" t="s">
        <v>0</v>
      </c>
      <c r="B1" s="7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</row>
    <row r="2" spans="1:17" ht="16">
      <c r="A2" s="10" t="s">
        <v>14</v>
      </c>
      <c r="B2" s="12"/>
      <c r="C2" s="11">
        <v>100000</v>
      </c>
      <c r="D2" s="11">
        <v>400000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P2" s="11"/>
      <c r="Q2" s="9" t="s">
        <v>15</v>
      </c>
    </row>
    <row r="3" spans="1:17" ht="16">
      <c r="A3" s="10" t="s">
        <v>16</v>
      </c>
      <c r="B3" s="12" t="s">
        <v>17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P3" s="37"/>
      <c r="Q3" s="9" t="s">
        <v>18</v>
      </c>
    </row>
    <row r="4" spans="1:17" ht="16">
      <c r="A4" s="10" t="s">
        <v>19</v>
      </c>
      <c r="B4" s="12"/>
      <c r="C4" s="11">
        <v>23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P4" s="38"/>
      <c r="Q4" s="9" t="s">
        <v>20</v>
      </c>
    </row>
    <row r="5" spans="1:17" ht="16">
      <c r="A5" s="10" t="s">
        <v>21</v>
      </c>
      <c r="B5" s="12" t="s">
        <v>22</v>
      </c>
      <c r="C5" s="13">
        <f>C2/C4</f>
        <v>4347.826086956522</v>
      </c>
      <c r="D5" s="13" t="e">
        <f t="shared" ref="D5:N5" si="0">D2/D4</f>
        <v>#DIV/0!</v>
      </c>
      <c r="E5" s="13" t="e">
        <f t="shared" si="0"/>
        <v>#DIV/0!</v>
      </c>
      <c r="F5" s="13" t="e">
        <f t="shared" si="0"/>
        <v>#DIV/0!</v>
      </c>
      <c r="G5" s="13" t="e">
        <f t="shared" si="0"/>
        <v>#DIV/0!</v>
      </c>
      <c r="H5" s="13" t="e">
        <f t="shared" si="0"/>
        <v>#DIV/0!</v>
      </c>
      <c r="I5" s="13" t="e">
        <f t="shared" si="0"/>
        <v>#DIV/0!</v>
      </c>
      <c r="J5" s="13" t="e">
        <f t="shared" si="0"/>
        <v>#DIV/0!</v>
      </c>
      <c r="K5" s="13" t="e">
        <f t="shared" si="0"/>
        <v>#DIV/0!</v>
      </c>
      <c r="L5" s="13" t="e">
        <f t="shared" si="0"/>
        <v>#DIV/0!</v>
      </c>
      <c r="M5" s="13" t="e">
        <f t="shared" si="0"/>
        <v>#DIV/0!</v>
      </c>
      <c r="N5" s="13" t="e">
        <f t="shared" si="0"/>
        <v>#DIV/0!</v>
      </c>
    </row>
    <row r="6" spans="1:17" ht="16">
      <c r="A6" s="14" t="s">
        <v>23</v>
      </c>
      <c r="B6" s="15"/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P6" s="39"/>
      <c r="Q6" s="39"/>
    </row>
    <row r="7" spans="1:17" ht="16">
      <c r="A7" s="14" t="s">
        <v>24</v>
      </c>
      <c r="B7" s="15"/>
      <c r="C7" s="11">
        <v>4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P7" s="39"/>
      <c r="Q7" s="39"/>
    </row>
    <row r="8" spans="1:17" ht="16">
      <c r="A8" s="14" t="s">
        <v>25</v>
      </c>
      <c r="B8" s="15"/>
      <c r="C8" s="16">
        <v>0.18</v>
      </c>
      <c r="D8" s="16">
        <v>0.18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</row>
    <row r="9" spans="1:17" s="39" customFormat="1" ht="34">
      <c r="A9" s="10" t="s">
        <v>26</v>
      </c>
      <c r="B9" s="17" t="s">
        <v>27</v>
      </c>
      <c r="C9" s="18">
        <f t="shared" ref="C9:N9" si="1">IF(C4&lt;(C7/C8),C7*C5,(C2-C11)*C8)</f>
        <v>15840</v>
      </c>
      <c r="D9" s="18">
        <f t="shared" si="1"/>
        <v>56880</v>
      </c>
      <c r="E9" s="18" t="e">
        <f t="shared" si="1"/>
        <v>#DIV/0!</v>
      </c>
      <c r="F9" s="18" t="e">
        <f t="shared" si="1"/>
        <v>#DIV/0!</v>
      </c>
      <c r="G9" s="18" t="e">
        <f t="shared" si="1"/>
        <v>#DIV/0!</v>
      </c>
      <c r="H9" s="18" t="e">
        <f t="shared" si="1"/>
        <v>#DIV/0!</v>
      </c>
      <c r="I9" s="18" t="e">
        <f t="shared" si="1"/>
        <v>#DIV/0!</v>
      </c>
      <c r="J9" s="18" t="e">
        <f t="shared" si="1"/>
        <v>#DIV/0!</v>
      </c>
      <c r="K9" s="18" t="e">
        <f t="shared" si="1"/>
        <v>#DIV/0!</v>
      </c>
      <c r="L9" s="18" t="e">
        <f t="shared" si="1"/>
        <v>#DIV/0!</v>
      </c>
      <c r="M9" s="18" t="e">
        <f t="shared" si="1"/>
        <v>#DIV/0!</v>
      </c>
      <c r="N9" s="18" t="e">
        <f t="shared" si="1"/>
        <v>#DIV/0!</v>
      </c>
      <c r="P9" s="40"/>
      <c r="Q9" s="40"/>
    </row>
    <row r="10" spans="1:17" ht="16">
      <c r="A10" s="10" t="s">
        <v>28</v>
      </c>
      <c r="B10" s="12"/>
      <c r="C10" s="41">
        <v>0.12</v>
      </c>
      <c r="D10" s="41">
        <v>0.21</v>
      </c>
      <c r="E10" s="41">
        <v>0</v>
      </c>
      <c r="F10" s="41">
        <v>0</v>
      </c>
      <c r="G10" s="41">
        <v>0</v>
      </c>
      <c r="H10" s="41">
        <v>0</v>
      </c>
      <c r="I10" s="41">
        <v>0</v>
      </c>
      <c r="J10" s="41">
        <v>0</v>
      </c>
      <c r="K10" s="41">
        <v>0</v>
      </c>
      <c r="L10" s="41">
        <v>0</v>
      </c>
      <c r="M10" s="41">
        <v>0</v>
      </c>
      <c r="N10" s="41">
        <v>0</v>
      </c>
    </row>
    <row r="11" spans="1:17" s="39" customFormat="1" ht="16">
      <c r="A11" s="10" t="s">
        <v>29</v>
      </c>
      <c r="B11" s="10" t="s">
        <v>30</v>
      </c>
      <c r="C11" s="18">
        <f t="shared" ref="C11:N11" si="2">C10*C2</f>
        <v>12000</v>
      </c>
      <c r="D11" s="18">
        <f t="shared" si="2"/>
        <v>84000</v>
      </c>
      <c r="E11" s="18">
        <f t="shared" si="2"/>
        <v>0</v>
      </c>
      <c r="F11" s="18">
        <f t="shared" si="2"/>
        <v>0</v>
      </c>
      <c r="G11" s="18">
        <f t="shared" si="2"/>
        <v>0</v>
      </c>
      <c r="H11" s="18">
        <f t="shared" si="2"/>
        <v>0</v>
      </c>
      <c r="I11" s="18">
        <f t="shared" si="2"/>
        <v>0</v>
      </c>
      <c r="J11" s="18">
        <f t="shared" si="2"/>
        <v>0</v>
      </c>
      <c r="K11" s="18">
        <f t="shared" si="2"/>
        <v>0</v>
      </c>
      <c r="L11" s="18">
        <f t="shared" si="2"/>
        <v>0</v>
      </c>
      <c r="M11" s="18">
        <f t="shared" si="2"/>
        <v>0</v>
      </c>
      <c r="N11" s="18">
        <f t="shared" si="2"/>
        <v>0</v>
      </c>
    </row>
    <row r="12" spans="1:17" s="39" customFormat="1" ht="16">
      <c r="A12" s="19" t="s">
        <v>31</v>
      </c>
      <c r="B12" s="19" t="s">
        <v>32</v>
      </c>
      <c r="C12" s="20">
        <f t="shared" ref="C12:N12" si="3">C2-C9-C11-C6</f>
        <v>72160</v>
      </c>
      <c r="D12" s="20">
        <f t="shared" si="3"/>
        <v>259120</v>
      </c>
      <c r="E12" s="20" t="e">
        <f t="shared" si="3"/>
        <v>#DIV/0!</v>
      </c>
      <c r="F12" s="20" t="e">
        <f t="shared" si="3"/>
        <v>#DIV/0!</v>
      </c>
      <c r="G12" s="20" t="e">
        <f t="shared" si="3"/>
        <v>#DIV/0!</v>
      </c>
      <c r="H12" s="20" t="e">
        <f t="shared" si="3"/>
        <v>#DIV/0!</v>
      </c>
      <c r="I12" s="20" t="e">
        <f t="shared" si="3"/>
        <v>#DIV/0!</v>
      </c>
      <c r="J12" s="20" t="e">
        <f t="shared" si="3"/>
        <v>#DIV/0!</v>
      </c>
      <c r="K12" s="20" t="e">
        <f t="shared" si="3"/>
        <v>#DIV/0!</v>
      </c>
      <c r="L12" s="20" t="e">
        <f t="shared" si="3"/>
        <v>#DIV/0!</v>
      </c>
      <c r="M12" s="20" t="e">
        <f t="shared" si="3"/>
        <v>#DIV/0!</v>
      </c>
      <c r="N12" s="20" t="e">
        <f t="shared" si="3"/>
        <v>#DIV/0!</v>
      </c>
    </row>
    <row r="13" spans="1:17" s="39" customFormat="1" ht="16">
      <c r="A13" s="14" t="s">
        <v>33</v>
      </c>
      <c r="B13" s="14" t="s">
        <v>34</v>
      </c>
      <c r="C13" s="21">
        <f t="shared" ref="C13:N13" si="4">C12/C2</f>
        <v>0.72160000000000002</v>
      </c>
      <c r="D13" s="21">
        <f t="shared" si="4"/>
        <v>0.64780000000000004</v>
      </c>
      <c r="E13" s="21" t="e">
        <f t="shared" si="4"/>
        <v>#DIV/0!</v>
      </c>
      <c r="F13" s="21" t="e">
        <f t="shared" si="4"/>
        <v>#DIV/0!</v>
      </c>
      <c r="G13" s="21" t="e">
        <f t="shared" si="4"/>
        <v>#DIV/0!</v>
      </c>
      <c r="H13" s="21" t="e">
        <f t="shared" si="4"/>
        <v>#DIV/0!</v>
      </c>
      <c r="I13" s="21" t="e">
        <f t="shared" si="4"/>
        <v>#DIV/0!</v>
      </c>
      <c r="J13" s="21" t="e">
        <f t="shared" si="4"/>
        <v>#DIV/0!</v>
      </c>
      <c r="K13" s="21" t="e">
        <f t="shared" si="4"/>
        <v>#DIV/0!</v>
      </c>
      <c r="L13" s="21" t="e">
        <f t="shared" si="4"/>
        <v>#DIV/0!</v>
      </c>
      <c r="M13" s="21" t="e">
        <f t="shared" si="4"/>
        <v>#DIV/0!</v>
      </c>
      <c r="N13" s="21" t="e">
        <f t="shared" si="4"/>
        <v>#DIV/0!</v>
      </c>
    </row>
    <row r="14" spans="1:17" ht="16">
      <c r="A14" s="10" t="s">
        <v>35</v>
      </c>
      <c r="B14" s="12"/>
      <c r="C14" s="11">
        <v>0</v>
      </c>
      <c r="D14" s="11">
        <v>10000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</row>
    <row r="15" spans="1:17" ht="16">
      <c r="A15" s="14" t="s">
        <v>36</v>
      </c>
      <c r="B15" s="15"/>
      <c r="C15" s="41">
        <v>0</v>
      </c>
      <c r="D15" s="41">
        <v>0</v>
      </c>
      <c r="E15" s="41">
        <v>0</v>
      </c>
      <c r="F15" s="41">
        <v>0</v>
      </c>
      <c r="G15" s="41">
        <v>0</v>
      </c>
      <c r="H15" s="41">
        <v>0</v>
      </c>
      <c r="I15" s="41">
        <v>0</v>
      </c>
      <c r="J15" s="41">
        <v>0</v>
      </c>
      <c r="K15" s="41">
        <v>0</v>
      </c>
      <c r="L15" s="41">
        <v>0</v>
      </c>
      <c r="M15" s="41">
        <v>0</v>
      </c>
      <c r="N15" s="41">
        <v>0</v>
      </c>
    </row>
    <row r="16" spans="1:17" ht="16">
      <c r="A16" s="14" t="s">
        <v>37</v>
      </c>
      <c r="B16" s="15"/>
      <c r="C16" s="22">
        <v>0.4</v>
      </c>
      <c r="D16" s="22">
        <v>0.4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</row>
    <row r="17" spans="1:14" s="39" customFormat="1" ht="16">
      <c r="A17" s="14" t="s">
        <v>38</v>
      </c>
      <c r="B17" s="14" t="s">
        <v>39</v>
      </c>
      <c r="C17" s="21">
        <f>C16/(1+C15)</f>
        <v>0.4</v>
      </c>
      <c r="D17" s="21">
        <f t="shared" ref="D17:N17" si="5">D16/(1+D15)</f>
        <v>0.4</v>
      </c>
      <c r="E17" s="21">
        <f t="shared" si="5"/>
        <v>0</v>
      </c>
      <c r="F17" s="21">
        <f t="shared" si="5"/>
        <v>0</v>
      </c>
      <c r="G17" s="21">
        <f t="shared" si="5"/>
        <v>0</v>
      </c>
      <c r="H17" s="21">
        <f t="shared" si="5"/>
        <v>0</v>
      </c>
      <c r="I17" s="21">
        <f t="shared" si="5"/>
        <v>0</v>
      </c>
      <c r="J17" s="21">
        <f t="shared" si="5"/>
        <v>0</v>
      </c>
      <c r="K17" s="21">
        <f t="shared" si="5"/>
        <v>0</v>
      </c>
      <c r="L17" s="21">
        <f t="shared" si="5"/>
        <v>0</v>
      </c>
      <c r="M17" s="21">
        <f t="shared" si="5"/>
        <v>0</v>
      </c>
      <c r="N17" s="21">
        <f t="shared" si="5"/>
        <v>0</v>
      </c>
    </row>
    <row r="18" spans="1:14" s="39" customFormat="1" ht="16">
      <c r="A18" s="10" t="s">
        <v>40</v>
      </c>
      <c r="B18" s="10" t="s">
        <v>41</v>
      </c>
      <c r="C18" s="18">
        <f t="shared" ref="C18:N18" si="6">C17*C2</f>
        <v>40000</v>
      </c>
      <c r="D18" s="18">
        <f t="shared" si="6"/>
        <v>160000</v>
      </c>
      <c r="E18" s="18">
        <f t="shared" si="6"/>
        <v>0</v>
      </c>
      <c r="F18" s="18">
        <f t="shared" si="6"/>
        <v>0</v>
      </c>
      <c r="G18" s="18">
        <f t="shared" si="6"/>
        <v>0</v>
      </c>
      <c r="H18" s="18">
        <f t="shared" si="6"/>
        <v>0</v>
      </c>
      <c r="I18" s="18">
        <f t="shared" si="6"/>
        <v>0</v>
      </c>
      <c r="J18" s="18">
        <f t="shared" si="6"/>
        <v>0</v>
      </c>
      <c r="K18" s="18">
        <f t="shared" si="6"/>
        <v>0</v>
      </c>
      <c r="L18" s="18">
        <f t="shared" si="6"/>
        <v>0</v>
      </c>
      <c r="M18" s="18">
        <f t="shared" si="6"/>
        <v>0</v>
      </c>
      <c r="N18" s="18">
        <f t="shared" si="6"/>
        <v>0</v>
      </c>
    </row>
    <row r="19" spans="1:14" ht="16">
      <c r="A19" s="10" t="s">
        <v>42</v>
      </c>
      <c r="B19" s="12" t="s">
        <v>43</v>
      </c>
      <c r="C19" s="42">
        <v>0.08</v>
      </c>
      <c r="D19" s="42">
        <v>0.08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</row>
    <row r="20" spans="1:14" s="39" customFormat="1" ht="16">
      <c r="A20" s="10" t="s">
        <v>44</v>
      </c>
      <c r="B20" s="10" t="s">
        <v>45</v>
      </c>
      <c r="C20" s="18">
        <f t="shared" ref="C20:N20" si="7">C2*C19</f>
        <v>8000</v>
      </c>
      <c r="D20" s="18">
        <f t="shared" si="7"/>
        <v>32000</v>
      </c>
      <c r="E20" s="18">
        <f t="shared" si="7"/>
        <v>0</v>
      </c>
      <c r="F20" s="18">
        <f t="shared" si="7"/>
        <v>0</v>
      </c>
      <c r="G20" s="18">
        <f t="shared" si="7"/>
        <v>0</v>
      </c>
      <c r="H20" s="18">
        <f t="shared" si="7"/>
        <v>0</v>
      </c>
      <c r="I20" s="18">
        <f t="shared" si="7"/>
        <v>0</v>
      </c>
      <c r="J20" s="18">
        <f t="shared" si="7"/>
        <v>0</v>
      </c>
      <c r="K20" s="18">
        <f t="shared" si="7"/>
        <v>0</v>
      </c>
      <c r="L20" s="18">
        <f t="shared" si="7"/>
        <v>0</v>
      </c>
      <c r="M20" s="18">
        <f t="shared" si="7"/>
        <v>0</v>
      </c>
      <c r="N20" s="18">
        <f t="shared" si="7"/>
        <v>0</v>
      </c>
    </row>
    <row r="21" spans="1:14" ht="16">
      <c r="A21" s="14" t="s">
        <v>46</v>
      </c>
      <c r="B21" s="15" t="s">
        <v>47</v>
      </c>
      <c r="C21" s="11">
        <v>0</v>
      </c>
      <c r="D21" s="11">
        <v>20000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</row>
    <row r="22" spans="1:14" s="39" customFormat="1" ht="16">
      <c r="A22" s="14" t="s">
        <v>48</v>
      </c>
      <c r="B22" s="14" t="s">
        <v>49</v>
      </c>
      <c r="C22" s="43">
        <f>C21/(C21+C25)</f>
        <v>0</v>
      </c>
      <c r="D22" s="43">
        <f t="shared" ref="D22:N22" si="8">D21/(D21+D25)</f>
        <v>0.35014005602240894</v>
      </c>
      <c r="E22" s="43" t="e">
        <f t="shared" si="8"/>
        <v>#DIV/0!</v>
      </c>
      <c r="F22" s="43" t="e">
        <f t="shared" si="8"/>
        <v>#DIV/0!</v>
      </c>
      <c r="G22" s="43" t="e">
        <f t="shared" si="8"/>
        <v>#DIV/0!</v>
      </c>
      <c r="H22" s="43" t="e">
        <f t="shared" si="8"/>
        <v>#DIV/0!</v>
      </c>
      <c r="I22" s="43" t="e">
        <f t="shared" si="8"/>
        <v>#DIV/0!</v>
      </c>
      <c r="J22" s="43" t="e">
        <f t="shared" si="8"/>
        <v>#DIV/0!</v>
      </c>
      <c r="K22" s="43" t="e">
        <f t="shared" si="8"/>
        <v>#DIV/0!</v>
      </c>
      <c r="L22" s="43" t="e">
        <f t="shared" si="8"/>
        <v>#DIV/0!</v>
      </c>
      <c r="M22" s="43" t="e">
        <f t="shared" si="8"/>
        <v>#DIV/0!</v>
      </c>
      <c r="N22" s="43" t="e">
        <f t="shared" si="8"/>
        <v>#DIV/0!</v>
      </c>
    </row>
    <row r="23" spans="1:14" ht="16">
      <c r="A23" s="14" t="s">
        <v>50</v>
      </c>
      <c r="B23" s="15" t="s">
        <v>51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</row>
    <row r="24" spans="1:14" ht="16">
      <c r="A24" s="14" t="s">
        <v>52</v>
      </c>
      <c r="B24" s="15" t="s">
        <v>53</v>
      </c>
      <c r="C24" s="21">
        <f t="shared" ref="C24:N24" si="9">C23/C2</f>
        <v>0</v>
      </c>
      <c r="D24" s="21">
        <f t="shared" si="9"/>
        <v>0</v>
      </c>
      <c r="E24" s="21" t="e">
        <f t="shared" si="9"/>
        <v>#DIV/0!</v>
      </c>
      <c r="F24" s="21" t="e">
        <f t="shared" si="9"/>
        <v>#DIV/0!</v>
      </c>
      <c r="G24" s="21" t="e">
        <f t="shared" si="9"/>
        <v>#DIV/0!</v>
      </c>
      <c r="H24" s="21" t="e">
        <f t="shared" si="9"/>
        <v>#DIV/0!</v>
      </c>
      <c r="I24" s="21" t="e">
        <f t="shared" si="9"/>
        <v>#DIV/0!</v>
      </c>
      <c r="J24" s="21" t="e">
        <f t="shared" si="9"/>
        <v>#DIV/0!</v>
      </c>
      <c r="K24" s="21" t="e">
        <f t="shared" si="9"/>
        <v>#DIV/0!</v>
      </c>
      <c r="L24" s="21" t="e">
        <f t="shared" si="9"/>
        <v>#DIV/0!</v>
      </c>
      <c r="M24" s="21" t="e">
        <f t="shared" si="9"/>
        <v>#DIV/0!</v>
      </c>
      <c r="N24" s="21" t="e">
        <f t="shared" si="9"/>
        <v>#DIV/0!</v>
      </c>
    </row>
    <row r="25" spans="1:14" s="39" customFormat="1" ht="16">
      <c r="A25" s="19" t="s">
        <v>54</v>
      </c>
      <c r="B25" s="19" t="s">
        <v>55</v>
      </c>
      <c r="C25" s="20">
        <f t="shared" ref="C25:N25" si="10">C12-C14-C18-C20-C21-C23</f>
        <v>24160</v>
      </c>
      <c r="D25" s="20">
        <f t="shared" si="10"/>
        <v>37120</v>
      </c>
      <c r="E25" s="20" t="e">
        <f t="shared" si="10"/>
        <v>#DIV/0!</v>
      </c>
      <c r="F25" s="20" t="e">
        <f t="shared" si="10"/>
        <v>#DIV/0!</v>
      </c>
      <c r="G25" s="20" t="e">
        <f t="shared" si="10"/>
        <v>#DIV/0!</v>
      </c>
      <c r="H25" s="20" t="e">
        <f t="shared" si="10"/>
        <v>#DIV/0!</v>
      </c>
      <c r="I25" s="20" t="e">
        <f t="shared" si="10"/>
        <v>#DIV/0!</v>
      </c>
      <c r="J25" s="20" t="e">
        <f t="shared" si="10"/>
        <v>#DIV/0!</v>
      </c>
      <c r="K25" s="20" t="e">
        <f t="shared" si="10"/>
        <v>#DIV/0!</v>
      </c>
      <c r="L25" s="20" t="e">
        <f t="shared" si="10"/>
        <v>#DIV/0!</v>
      </c>
      <c r="M25" s="20" t="e">
        <f t="shared" si="10"/>
        <v>#DIV/0!</v>
      </c>
      <c r="N25" s="20" t="e">
        <f t="shared" si="10"/>
        <v>#DIV/0!</v>
      </c>
    </row>
    <row r="26" spans="1:14" s="39" customFormat="1" ht="16">
      <c r="A26" s="14" t="s">
        <v>56</v>
      </c>
      <c r="B26" s="14" t="s">
        <v>57</v>
      </c>
      <c r="C26" s="21">
        <f t="shared" ref="C26:N26" si="11">C25/C2</f>
        <v>0.24160000000000001</v>
      </c>
      <c r="D26" s="21">
        <f t="shared" si="11"/>
        <v>9.2799999999999994E-2</v>
      </c>
      <c r="E26" s="21" t="e">
        <f t="shared" si="11"/>
        <v>#DIV/0!</v>
      </c>
      <c r="F26" s="21" t="e">
        <f t="shared" si="11"/>
        <v>#DIV/0!</v>
      </c>
      <c r="G26" s="21" t="e">
        <f t="shared" si="11"/>
        <v>#DIV/0!</v>
      </c>
      <c r="H26" s="21" t="e">
        <f t="shared" si="11"/>
        <v>#DIV/0!</v>
      </c>
      <c r="I26" s="21" t="e">
        <f t="shared" si="11"/>
        <v>#DIV/0!</v>
      </c>
      <c r="J26" s="21" t="e">
        <f t="shared" si="11"/>
        <v>#DIV/0!</v>
      </c>
      <c r="K26" s="21" t="e">
        <f t="shared" si="11"/>
        <v>#DIV/0!</v>
      </c>
      <c r="L26" s="21" t="e">
        <f t="shared" si="11"/>
        <v>#DIV/0!</v>
      </c>
      <c r="M26" s="21" t="e">
        <f t="shared" si="11"/>
        <v>#DIV/0!</v>
      </c>
      <c r="N26" s="21" t="e">
        <f t="shared" si="11"/>
        <v>#DIV/0!</v>
      </c>
    </row>
    <row r="29" spans="1:14">
      <c r="A29" s="44"/>
    </row>
    <row r="30" spans="1:14">
      <c r="A30" s="44"/>
      <c r="B30" s="44"/>
    </row>
    <row r="31" spans="1:14">
      <c r="A31" s="44"/>
      <c r="B31" s="44"/>
    </row>
    <row r="32" spans="1:14">
      <c r="A32" s="44"/>
    </row>
    <row r="33" spans="1:7">
      <c r="A33" s="44"/>
    </row>
    <row r="35" spans="1:7">
      <c r="B35" s="44"/>
      <c r="G35" s="40" t="s">
        <v>58</v>
      </c>
    </row>
    <row r="38" spans="1:7">
      <c r="A38" s="45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5"/>
  <sheetViews>
    <sheetView tabSelected="1" topLeftCell="B1" zoomScale="113" zoomScaleNormal="80" zoomScalePageLayoutView="80" workbookViewId="0">
      <selection activeCell="N9" sqref="N9"/>
    </sheetView>
  </sheetViews>
  <sheetFormatPr baseColWidth="10" defaultColWidth="9" defaultRowHeight="14"/>
  <cols>
    <col min="1" max="1" width="21.33203125" style="4" customWidth="1"/>
    <col min="2" max="2" width="53.6640625" style="6" customWidth="1"/>
    <col min="3" max="3" width="11" style="6" customWidth="1"/>
    <col min="4" max="4" width="10.5" style="6" customWidth="1"/>
    <col min="5" max="14" width="8.6640625" style="6" customWidth="1"/>
    <col min="15" max="16384" width="9" style="6"/>
  </cols>
  <sheetData>
    <row r="1" spans="1:17" ht="16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</row>
    <row r="2" spans="1:17" ht="16">
      <c r="A2" s="10" t="s">
        <v>14</v>
      </c>
      <c r="C2" s="11">
        <v>800000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P2" s="11"/>
      <c r="Q2" s="9" t="s">
        <v>59</v>
      </c>
    </row>
    <row r="3" spans="1:17" ht="16">
      <c r="A3" s="10" t="s">
        <v>16</v>
      </c>
      <c r="B3" s="12" t="s">
        <v>17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P3" s="37"/>
      <c r="Q3" s="9" t="s">
        <v>18</v>
      </c>
    </row>
    <row r="4" spans="1:17" ht="16">
      <c r="A4" s="10" t="s">
        <v>19</v>
      </c>
      <c r="B4" s="12"/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P4" s="38"/>
      <c r="Q4" s="9" t="s">
        <v>20</v>
      </c>
    </row>
    <row r="5" spans="1:17" ht="16">
      <c r="A5" s="10" t="s">
        <v>21</v>
      </c>
      <c r="B5" s="12" t="s">
        <v>22</v>
      </c>
      <c r="C5" s="13" t="e">
        <f t="shared" ref="C5:N5" si="0">C2/C4</f>
        <v>#DIV/0!</v>
      </c>
      <c r="D5" s="13" t="e">
        <f t="shared" si="0"/>
        <v>#DIV/0!</v>
      </c>
      <c r="E5" s="13" t="e">
        <f t="shared" si="0"/>
        <v>#DIV/0!</v>
      </c>
      <c r="F5" s="13" t="e">
        <f t="shared" si="0"/>
        <v>#DIV/0!</v>
      </c>
      <c r="G5" s="13" t="e">
        <f t="shared" si="0"/>
        <v>#DIV/0!</v>
      </c>
      <c r="H5" s="13" t="e">
        <f t="shared" si="0"/>
        <v>#DIV/0!</v>
      </c>
      <c r="I5" s="13" t="e">
        <f t="shared" si="0"/>
        <v>#DIV/0!</v>
      </c>
      <c r="J5" s="13" t="e">
        <f t="shared" si="0"/>
        <v>#DIV/0!</v>
      </c>
      <c r="K5" s="13" t="e">
        <f t="shared" si="0"/>
        <v>#DIV/0!</v>
      </c>
      <c r="L5" s="13" t="e">
        <f t="shared" si="0"/>
        <v>#DIV/0!</v>
      </c>
      <c r="M5" s="13" t="e">
        <f t="shared" si="0"/>
        <v>#DIV/0!</v>
      </c>
      <c r="N5" s="13" t="e">
        <f t="shared" si="0"/>
        <v>#DIV/0!</v>
      </c>
      <c r="P5" s="4"/>
      <c r="Q5" s="4"/>
    </row>
    <row r="6" spans="1:17" ht="16">
      <c r="A6" s="10" t="s">
        <v>60</v>
      </c>
      <c r="B6" s="12"/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P6" s="4"/>
      <c r="Q6" s="4"/>
    </row>
    <row r="7" spans="1:17" ht="16">
      <c r="A7" s="10" t="s">
        <v>24</v>
      </c>
      <c r="B7" s="12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P7" s="4"/>
      <c r="Q7" s="4"/>
    </row>
    <row r="8" spans="1:17" ht="16">
      <c r="A8" s="14" t="s">
        <v>25</v>
      </c>
      <c r="B8" s="15"/>
      <c r="C8" s="16">
        <v>0.15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P8" s="4"/>
      <c r="Q8" s="4"/>
    </row>
    <row r="9" spans="1:17" s="4" customFormat="1" ht="34">
      <c r="A9" s="10" t="s">
        <v>26</v>
      </c>
      <c r="B9" s="17" t="s">
        <v>27</v>
      </c>
      <c r="C9" s="18">
        <f>IF(C4&lt;(C7/C8),C7*C5,(C2-C11)*C8)</f>
        <v>105600</v>
      </c>
      <c r="D9" s="18" t="e">
        <f>IF(D4&lt;(D7/D8),D7*D5,(D2-D11)*D8)</f>
        <v>#DIV/0!</v>
      </c>
      <c r="E9" s="18" t="e">
        <f t="shared" ref="D9:K9" si="1">IF(E4&lt;(E7/E8),E7*E5,(E2-E11)*E8)</f>
        <v>#DIV/0!</v>
      </c>
      <c r="F9" s="18" t="e">
        <f t="shared" si="1"/>
        <v>#DIV/0!</v>
      </c>
      <c r="G9" s="18" t="e">
        <f t="shared" si="1"/>
        <v>#DIV/0!</v>
      </c>
      <c r="H9" s="18" t="e">
        <f t="shared" si="1"/>
        <v>#DIV/0!</v>
      </c>
      <c r="I9" s="18" t="e">
        <f t="shared" si="1"/>
        <v>#DIV/0!</v>
      </c>
      <c r="J9" s="18" t="e">
        <f t="shared" si="1"/>
        <v>#DIV/0!</v>
      </c>
      <c r="K9" s="18" t="e">
        <f t="shared" ref="K9" si="2">IF(K4&lt;(K7/K8),K7*K5,(K2-K11)*K8)</f>
        <v>#DIV/0!</v>
      </c>
      <c r="L9" s="18" t="e">
        <f t="shared" ref="L9" si="3">IF(L4&lt;(L7/L8),L7*L5,(L2-L11)*L8)</f>
        <v>#DIV/0!</v>
      </c>
      <c r="M9" s="18" t="e">
        <f t="shared" ref="M9" si="4">IF(M4&lt;(M7/M8),M7*M5,(M2-M11)*M8)</f>
        <v>#DIV/0!</v>
      </c>
      <c r="N9" s="18" t="e">
        <f t="shared" ref="N9" si="5">IF(N4&lt;(N7/N8),N7*N5,(N2-N11)*N8)</f>
        <v>#DIV/0!</v>
      </c>
    </row>
    <row r="10" spans="1:17" ht="16">
      <c r="A10" s="10" t="s">
        <v>28</v>
      </c>
      <c r="B10" s="12"/>
      <c r="C10" s="16">
        <v>0.12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</row>
    <row r="11" spans="1:17" s="4" customFormat="1" ht="16">
      <c r="A11" s="10" t="s">
        <v>29</v>
      </c>
      <c r="B11" s="10" t="s">
        <v>30</v>
      </c>
      <c r="C11" s="18">
        <f t="shared" ref="C11:N11" si="6">C10*C2</f>
        <v>96000</v>
      </c>
      <c r="D11" s="18">
        <f t="shared" si="6"/>
        <v>0</v>
      </c>
      <c r="E11" s="18">
        <f t="shared" si="6"/>
        <v>0</v>
      </c>
      <c r="F11" s="18">
        <f t="shared" si="6"/>
        <v>0</v>
      </c>
      <c r="G11" s="18">
        <f t="shared" si="6"/>
        <v>0</v>
      </c>
      <c r="H11" s="18">
        <f t="shared" si="6"/>
        <v>0</v>
      </c>
      <c r="I11" s="18">
        <f t="shared" si="6"/>
        <v>0</v>
      </c>
      <c r="J11" s="18">
        <f t="shared" si="6"/>
        <v>0</v>
      </c>
      <c r="K11" s="18">
        <f t="shared" si="6"/>
        <v>0</v>
      </c>
      <c r="L11" s="18">
        <f t="shared" si="6"/>
        <v>0</v>
      </c>
      <c r="M11" s="18">
        <f t="shared" si="6"/>
        <v>0</v>
      </c>
      <c r="N11" s="18">
        <f t="shared" si="6"/>
        <v>0</v>
      </c>
    </row>
    <row r="12" spans="1:17" s="4" customFormat="1" ht="16">
      <c r="A12" s="19" t="s">
        <v>31</v>
      </c>
      <c r="B12" s="19" t="s">
        <v>32</v>
      </c>
      <c r="C12" s="20">
        <f t="shared" ref="C12:N12" si="7">C2-C9-C11-C6</f>
        <v>598400</v>
      </c>
      <c r="D12" s="20" t="e">
        <f t="shared" si="7"/>
        <v>#DIV/0!</v>
      </c>
      <c r="E12" s="20" t="e">
        <f t="shared" si="7"/>
        <v>#DIV/0!</v>
      </c>
      <c r="F12" s="20" t="e">
        <f t="shared" si="7"/>
        <v>#DIV/0!</v>
      </c>
      <c r="G12" s="20" t="e">
        <f t="shared" si="7"/>
        <v>#DIV/0!</v>
      </c>
      <c r="H12" s="20" t="e">
        <f t="shared" si="7"/>
        <v>#DIV/0!</v>
      </c>
      <c r="I12" s="20" t="e">
        <f t="shared" si="7"/>
        <v>#DIV/0!</v>
      </c>
      <c r="J12" s="20" t="e">
        <f t="shared" si="7"/>
        <v>#DIV/0!</v>
      </c>
      <c r="K12" s="20" t="e">
        <f t="shared" si="7"/>
        <v>#DIV/0!</v>
      </c>
      <c r="L12" s="20" t="e">
        <f t="shared" si="7"/>
        <v>#DIV/0!</v>
      </c>
      <c r="M12" s="20" t="e">
        <f t="shared" si="7"/>
        <v>#DIV/0!</v>
      </c>
      <c r="N12" s="20" t="e">
        <f t="shared" si="7"/>
        <v>#DIV/0!</v>
      </c>
    </row>
    <row r="13" spans="1:17" s="4" customFormat="1" ht="16">
      <c r="A13" s="10" t="s">
        <v>33</v>
      </c>
      <c r="B13" s="10" t="s">
        <v>34</v>
      </c>
      <c r="C13" s="21">
        <f t="shared" ref="C13:N13" si="8">C12/C2</f>
        <v>0.748</v>
      </c>
      <c r="D13" s="21" t="e">
        <f t="shared" si="8"/>
        <v>#DIV/0!</v>
      </c>
      <c r="E13" s="21" t="e">
        <f t="shared" si="8"/>
        <v>#DIV/0!</v>
      </c>
      <c r="F13" s="21" t="e">
        <f t="shared" si="8"/>
        <v>#DIV/0!</v>
      </c>
      <c r="G13" s="21" t="e">
        <f t="shared" si="8"/>
        <v>#DIV/0!</v>
      </c>
      <c r="H13" s="21" t="e">
        <f t="shared" si="8"/>
        <v>#DIV/0!</v>
      </c>
      <c r="I13" s="21" t="e">
        <f t="shared" si="8"/>
        <v>#DIV/0!</v>
      </c>
      <c r="J13" s="21" t="e">
        <f t="shared" si="8"/>
        <v>#DIV/0!</v>
      </c>
      <c r="K13" s="21" t="e">
        <f t="shared" si="8"/>
        <v>#DIV/0!</v>
      </c>
      <c r="L13" s="21" t="e">
        <f t="shared" si="8"/>
        <v>#DIV/0!</v>
      </c>
      <c r="M13" s="21" t="e">
        <f t="shared" si="8"/>
        <v>#DIV/0!</v>
      </c>
      <c r="N13" s="21" t="e">
        <f t="shared" si="8"/>
        <v>#DIV/0!</v>
      </c>
    </row>
    <row r="14" spans="1:17" ht="16">
      <c r="A14" s="10" t="s">
        <v>35</v>
      </c>
      <c r="B14" s="12"/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</row>
    <row r="15" spans="1:17" ht="16">
      <c r="A15" s="10" t="s">
        <v>36</v>
      </c>
      <c r="B15" s="12"/>
      <c r="C15" s="22">
        <v>0.1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</row>
    <row r="16" spans="1:17" ht="16">
      <c r="A16" s="10" t="s">
        <v>61</v>
      </c>
      <c r="B16" s="23" t="s">
        <v>62</v>
      </c>
      <c r="C16" s="24">
        <v>0.68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</row>
    <row r="17" spans="1:19" s="4" customFormat="1" ht="16">
      <c r="A17" s="10" t="s">
        <v>63</v>
      </c>
      <c r="B17" s="25" t="s">
        <v>64</v>
      </c>
      <c r="C17" s="26">
        <f t="shared" ref="C17:N17" si="9">C2/(1+C15)*C16</f>
        <v>494545.45454545453</v>
      </c>
      <c r="D17" s="26">
        <f t="shared" si="9"/>
        <v>0</v>
      </c>
      <c r="E17" s="26">
        <f t="shared" si="9"/>
        <v>0</v>
      </c>
      <c r="F17" s="26">
        <f t="shared" si="9"/>
        <v>0</v>
      </c>
      <c r="G17" s="26">
        <f t="shared" si="9"/>
        <v>0</v>
      </c>
      <c r="H17" s="26">
        <f t="shared" si="9"/>
        <v>0</v>
      </c>
      <c r="I17" s="26">
        <f t="shared" si="9"/>
        <v>0</v>
      </c>
      <c r="J17" s="26">
        <f t="shared" si="9"/>
        <v>0</v>
      </c>
      <c r="K17" s="26">
        <f t="shared" si="9"/>
        <v>0</v>
      </c>
      <c r="L17" s="26">
        <f t="shared" si="9"/>
        <v>0</v>
      </c>
      <c r="M17" s="26">
        <f t="shared" si="9"/>
        <v>0</v>
      </c>
      <c r="N17" s="26">
        <f t="shared" si="9"/>
        <v>0</v>
      </c>
    </row>
    <row r="18" spans="1:19" ht="16">
      <c r="A18" s="10" t="s">
        <v>37</v>
      </c>
      <c r="B18" s="12"/>
      <c r="C18" s="27">
        <v>0.35</v>
      </c>
      <c r="D18" s="27">
        <v>0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</row>
    <row r="19" spans="1:19" s="4" customFormat="1" ht="16">
      <c r="A19" s="10" t="s">
        <v>65</v>
      </c>
      <c r="B19" s="14" t="s">
        <v>39</v>
      </c>
      <c r="C19" s="21">
        <f>C18/(1+C15)</f>
        <v>0.31818181818181812</v>
      </c>
      <c r="D19" s="21">
        <f t="shared" ref="D19:N19" si="10">D18/(1+D15)</f>
        <v>0</v>
      </c>
      <c r="E19" s="21">
        <f t="shared" si="10"/>
        <v>0</v>
      </c>
      <c r="F19" s="21">
        <f t="shared" si="10"/>
        <v>0</v>
      </c>
      <c r="G19" s="21">
        <f t="shared" si="10"/>
        <v>0</v>
      </c>
      <c r="H19" s="21">
        <f t="shared" si="10"/>
        <v>0</v>
      </c>
      <c r="I19" s="21">
        <f t="shared" si="10"/>
        <v>0</v>
      </c>
      <c r="J19" s="21">
        <f t="shared" si="10"/>
        <v>0</v>
      </c>
      <c r="K19" s="21">
        <f t="shared" si="10"/>
        <v>0</v>
      </c>
      <c r="L19" s="21">
        <f t="shared" si="10"/>
        <v>0</v>
      </c>
      <c r="M19" s="21">
        <f t="shared" si="10"/>
        <v>0</v>
      </c>
      <c r="N19" s="21">
        <f t="shared" si="10"/>
        <v>0</v>
      </c>
    </row>
    <row r="20" spans="1:19" s="4" customFormat="1" ht="16">
      <c r="A20" s="10" t="s">
        <v>40</v>
      </c>
      <c r="B20" s="10" t="s">
        <v>41</v>
      </c>
      <c r="C20" s="18">
        <f t="shared" ref="C20:N20" si="11">C19*C2</f>
        <v>254545.4545454545</v>
      </c>
      <c r="D20" s="18">
        <f t="shared" si="11"/>
        <v>0</v>
      </c>
      <c r="E20" s="18">
        <f t="shared" si="11"/>
        <v>0</v>
      </c>
      <c r="F20" s="18">
        <f t="shared" si="11"/>
        <v>0</v>
      </c>
      <c r="G20" s="18">
        <f t="shared" si="11"/>
        <v>0</v>
      </c>
      <c r="H20" s="18">
        <f t="shared" si="11"/>
        <v>0</v>
      </c>
      <c r="I20" s="18">
        <f t="shared" si="11"/>
        <v>0</v>
      </c>
      <c r="J20" s="18">
        <f t="shared" si="11"/>
        <v>0</v>
      </c>
      <c r="K20" s="18">
        <f t="shared" si="11"/>
        <v>0</v>
      </c>
      <c r="L20" s="18">
        <f t="shared" si="11"/>
        <v>0</v>
      </c>
      <c r="M20" s="18">
        <f t="shared" si="11"/>
        <v>0</v>
      </c>
      <c r="N20" s="18">
        <f t="shared" si="11"/>
        <v>0</v>
      </c>
    </row>
    <row r="21" spans="1:19" ht="16">
      <c r="A21" s="10" t="s">
        <v>42</v>
      </c>
      <c r="B21" s="28" t="s">
        <v>43</v>
      </c>
      <c r="C21" s="22">
        <v>0.06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Q21" s="46"/>
      <c r="R21" s="46"/>
      <c r="S21" s="46"/>
    </row>
    <row r="22" spans="1:19" s="4" customFormat="1" ht="16">
      <c r="A22" s="10" t="s">
        <v>44</v>
      </c>
      <c r="B22" s="10" t="s">
        <v>45</v>
      </c>
      <c r="C22" s="29">
        <f t="shared" ref="C22:N22" si="12">C2*C21</f>
        <v>48000</v>
      </c>
      <c r="D22" s="29">
        <f t="shared" si="12"/>
        <v>0</v>
      </c>
      <c r="E22" s="29">
        <f t="shared" si="12"/>
        <v>0</v>
      </c>
      <c r="F22" s="29">
        <f t="shared" si="12"/>
        <v>0</v>
      </c>
      <c r="G22" s="29">
        <f t="shared" si="12"/>
        <v>0</v>
      </c>
      <c r="H22" s="29">
        <f t="shared" si="12"/>
        <v>0</v>
      </c>
      <c r="I22" s="29">
        <f t="shared" si="12"/>
        <v>0</v>
      </c>
      <c r="J22" s="29">
        <f t="shared" si="12"/>
        <v>0</v>
      </c>
      <c r="K22" s="29">
        <f t="shared" si="12"/>
        <v>0</v>
      </c>
      <c r="L22" s="29">
        <f t="shared" si="12"/>
        <v>0</v>
      </c>
      <c r="M22" s="29">
        <f t="shared" si="12"/>
        <v>0</v>
      </c>
      <c r="N22" s="29">
        <f t="shared" si="12"/>
        <v>0</v>
      </c>
      <c r="Q22" s="47"/>
      <c r="R22" s="47"/>
      <c r="S22" s="47"/>
    </row>
    <row r="23" spans="1:19" s="4" customFormat="1" ht="16">
      <c r="A23" s="10" t="s">
        <v>66</v>
      </c>
      <c r="B23" s="10" t="s">
        <v>67</v>
      </c>
      <c r="C23" s="18">
        <f>C12-C17</f>
        <v>103854.54545454547</v>
      </c>
      <c r="D23" s="18" t="e">
        <f t="shared" ref="D23:N23" si="13">D12-D17</f>
        <v>#DIV/0!</v>
      </c>
      <c r="E23" s="18" t="e">
        <f t="shared" si="13"/>
        <v>#DIV/0!</v>
      </c>
      <c r="F23" s="18" t="e">
        <f t="shared" si="13"/>
        <v>#DIV/0!</v>
      </c>
      <c r="G23" s="18" t="e">
        <f t="shared" si="13"/>
        <v>#DIV/0!</v>
      </c>
      <c r="H23" s="18" t="e">
        <f t="shared" si="13"/>
        <v>#DIV/0!</v>
      </c>
      <c r="I23" s="18" t="e">
        <f t="shared" si="13"/>
        <v>#DIV/0!</v>
      </c>
      <c r="J23" s="18" t="e">
        <f t="shared" si="13"/>
        <v>#DIV/0!</v>
      </c>
      <c r="K23" s="18" t="e">
        <f t="shared" si="13"/>
        <v>#DIV/0!</v>
      </c>
      <c r="L23" s="18" t="e">
        <f t="shared" si="13"/>
        <v>#DIV/0!</v>
      </c>
      <c r="M23" s="18" t="e">
        <f t="shared" si="13"/>
        <v>#DIV/0!</v>
      </c>
      <c r="N23" s="18" t="e">
        <f t="shared" si="13"/>
        <v>#DIV/0!</v>
      </c>
      <c r="Q23" s="47"/>
      <c r="R23" s="47"/>
      <c r="S23" s="47"/>
    </row>
    <row r="24" spans="1:19" s="4" customFormat="1" ht="16">
      <c r="A24" s="10" t="s">
        <v>68</v>
      </c>
      <c r="B24" s="10" t="s">
        <v>69</v>
      </c>
      <c r="C24" s="21">
        <f>C23/(C23+C27)</f>
        <v>0.35222297588949864</v>
      </c>
      <c r="D24" s="21" t="e">
        <f t="shared" ref="D24:N24" si="14">D23/(D23+D27)</f>
        <v>#DIV/0!</v>
      </c>
      <c r="E24" s="21" t="e">
        <f t="shared" si="14"/>
        <v>#DIV/0!</v>
      </c>
      <c r="F24" s="21" t="e">
        <f t="shared" si="14"/>
        <v>#DIV/0!</v>
      </c>
      <c r="G24" s="21" t="e">
        <f t="shared" si="14"/>
        <v>#DIV/0!</v>
      </c>
      <c r="H24" s="21" t="e">
        <f t="shared" si="14"/>
        <v>#DIV/0!</v>
      </c>
      <c r="I24" s="21" t="e">
        <f t="shared" si="14"/>
        <v>#DIV/0!</v>
      </c>
      <c r="J24" s="21" t="e">
        <f t="shared" si="14"/>
        <v>#DIV/0!</v>
      </c>
      <c r="K24" s="21" t="e">
        <f t="shared" si="14"/>
        <v>#DIV/0!</v>
      </c>
      <c r="L24" s="21" t="e">
        <f t="shared" si="14"/>
        <v>#DIV/0!</v>
      </c>
      <c r="M24" s="21" t="e">
        <f t="shared" si="14"/>
        <v>#DIV/0!</v>
      </c>
      <c r="N24" s="21" t="e">
        <f t="shared" si="14"/>
        <v>#DIV/0!</v>
      </c>
    </row>
    <row r="25" spans="1:19" s="4" customFormat="1" ht="16">
      <c r="A25" s="10" t="s">
        <v>50</v>
      </c>
      <c r="B25" s="15" t="s">
        <v>51</v>
      </c>
      <c r="C25" s="11">
        <v>1000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</row>
    <row r="26" spans="1:19" s="4" customFormat="1" ht="16">
      <c r="A26" s="10" t="s">
        <v>52</v>
      </c>
      <c r="B26" s="15" t="s">
        <v>53</v>
      </c>
      <c r="C26" s="21">
        <f t="shared" ref="C26:N26" si="15">C25/C2</f>
        <v>1.25E-3</v>
      </c>
      <c r="D26" s="21" t="e">
        <f t="shared" si="15"/>
        <v>#DIV/0!</v>
      </c>
      <c r="E26" s="21" t="e">
        <f t="shared" si="15"/>
        <v>#DIV/0!</v>
      </c>
      <c r="F26" s="21" t="e">
        <f t="shared" si="15"/>
        <v>#DIV/0!</v>
      </c>
      <c r="G26" s="21" t="e">
        <f t="shared" si="15"/>
        <v>#DIV/0!</v>
      </c>
      <c r="H26" s="21" t="e">
        <f t="shared" si="15"/>
        <v>#DIV/0!</v>
      </c>
      <c r="I26" s="21" t="e">
        <f t="shared" si="15"/>
        <v>#DIV/0!</v>
      </c>
      <c r="J26" s="21" t="e">
        <f t="shared" si="15"/>
        <v>#DIV/0!</v>
      </c>
      <c r="K26" s="21" t="e">
        <f t="shared" si="15"/>
        <v>#DIV/0!</v>
      </c>
      <c r="L26" s="21" t="e">
        <f t="shared" si="15"/>
        <v>#DIV/0!</v>
      </c>
      <c r="M26" s="21" t="e">
        <f t="shared" si="15"/>
        <v>#DIV/0!</v>
      </c>
      <c r="N26" s="21" t="e">
        <f t="shared" si="15"/>
        <v>#DIV/0!</v>
      </c>
    </row>
    <row r="27" spans="1:19" s="5" customFormat="1" ht="16">
      <c r="A27" s="19" t="s">
        <v>54</v>
      </c>
      <c r="B27" s="19" t="s">
        <v>70</v>
      </c>
      <c r="C27" s="20">
        <f>C17-C22-C20-C25</f>
        <v>191000.00000000003</v>
      </c>
      <c r="D27" s="20">
        <f t="shared" ref="D27:N27" si="16">D17-D22-D20-D25</f>
        <v>0</v>
      </c>
      <c r="E27" s="20">
        <f t="shared" si="16"/>
        <v>0</v>
      </c>
      <c r="F27" s="20">
        <f t="shared" si="16"/>
        <v>0</v>
      </c>
      <c r="G27" s="20">
        <f t="shared" si="16"/>
        <v>0</v>
      </c>
      <c r="H27" s="20">
        <f t="shared" si="16"/>
        <v>0</v>
      </c>
      <c r="I27" s="20">
        <f t="shared" si="16"/>
        <v>0</v>
      </c>
      <c r="J27" s="20">
        <f t="shared" si="16"/>
        <v>0</v>
      </c>
      <c r="K27" s="20">
        <f t="shared" si="16"/>
        <v>0</v>
      </c>
      <c r="L27" s="20">
        <f t="shared" si="16"/>
        <v>0</v>
      </c>
      <c r="M27" s="20">
        <f t="shared" si="16"/>
        <v>0</v>
      </c>
      <c r="N27" s="20">
        <f t="shared" si="16"/>
        <v>0</v>
      </c>
    </row>
    <row r="28" spans="1:19" s="5" customFormat="1" ht="16">
      <c r="A28" s="14" t="s">
        <v>56</v>
      </c>
      <c r="B28" s="14" t="s">
        <v>57</v>
      </c>
      <c r="C28" s="21">
        <f t="shared" ref="C28:N28" si="17">C27/C2</f>
        <v>0.23875000000000005</v>
      </c>
      <c r="D28" s="21" t="e">
        <f t="shared" si="17"/>
        <v>#DIV/0!</v>
      </c>
      <c r="E28" s="21" t="e">
        <f t="shared" si="17"/>
        <v>#DIV/0!</v>
      </c>
      <c r="F28" s="21" t="e">
        <f t="shared" si="17"/>
        <v>#DIV/0!</v>
      </c>
      <c r="G28" s="21" t="e">
        <f t="shared" si="17"/>
        <v>#DIV/0!</v>
      </c>
      <c r="H28" s="21" t="e">
        <f t="shared" si="17"/>
        <v>#DIV/0!</v>
      </c>
      <c r="I28" s="21" t="e">
        <f t="shared" si="17"/>
        <v>#DIV/0!</v>
      </c>
      <c r="J28" s="21" t="e">
        <f t="shared" si="17"/>
        <v>#DIV/0!</v>
      </c>
      <c r="K28" s="21" t="e">
        <f t="shared" si="17"/>
        <v>#DIV/0!</v>
      </c>
      <c r="L28" s="21" t="e">
        <f t="shared" si="17"/>
        <v>#DIV/0!</v>
      </c>
      <c r="M28" s="21" t="e">
        <f t="shared" si="17"/>
        <v>#DIV/0!</v>
      </c>
      <c r="N28" s="21" t="e">
        <f t="shared" si="17"/>
        <v>#DIV/0!</v>
      </c>
    </row>
    <row r="29" spans="1:19">
      <c r="A29" s="5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</row>
    <row r="30" spans="1:19">
      <c r="A30" s="5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</row>
    <row r="31" spans="1:19" ht="16">
      <c r="A31" s="31"/>
      <c r="B31" s="32"/>
      <c r="C31" s="33"/>
      <c r="D31" s="33"/>
      <c r="E31" s="33"/>
      <c r="F31" s="33"/>
      <c r="G31" s="33"/>
      <c r="H31" s="33"/>
      <c r="I31" s="33"/>
      <c r="J31" s="30"/>
      <c r="K31" s="30"/>
      <c r="L31" s="30"/>
      <c r="M31" s="30"/>
      <c r="N31" s="30"/>
    </row>
    <row r="32" spans="1:19" ht="16">
      <c r="A32" s="31"/>
      <c r="B32" s="32" t="s">
        <v>71</v>
      </c>
      <c r="C32" s="33"/>
      <c r="D32" s="33"/>
      <c r="E32" s="33"/>
      <c r="F32" s="33"/>
      <c r="G32" s="33"/>
      <c r="H32" s="33"/>
      <c r="I32" s="33"/>
      <c r="J32" s="30"/>
      <c r="K32" s="30"/>
      <c r="L32" s="30"/>
      <c r="M32" s="30"/>
      <c r="N32" s="30"/>
    </row>
    <row r="33" spans="1:14" ht="16">
      <c r="A33" s="31"/>
      <c r="B33" s="32"/>
      <c r="C33" s="33"/>
      <c r="D33" s="33"/>
      <c r="E33" s="33"/>
      <c r="F33" s="33"/>
      <c r="G33" s="33"/>
      <c r="H33" s="33"/>
      <c r="I33" s="33"/>
      <c r="J33" s="30"/>
      <c r="K33" s="30"/>
      <c r="L33" s="30"/>
      <c r="M33" s="30"/>
      <c r="N33" s="30"/>
    </row>
    <row r="34" spans="1:14" ht="16">
      <c r="A34" s="31"/>
      <c r="B34" s="32"/>
      <c r="C34" s="33"/>
      <c r="D34" s="33"/>
      <c r="E34" s="33"/>
      <c r="F34" s="33"/>
      <c r="G34" s="33"/>
      <c r="H34" s="33"/>
      <c r="I34" s="33"/>
      <c r="J34" s="30"/>
      <c r="K34" s="30"/>
      <c r="L34" s="30"/>
      <c r="M34" s="30"/>
      <c r="N34" s="30"/>
    </row>
    <row r="35" spans="1:14" ht="17">
      <c r="A35" s="34"/>
      <c r="B35" s="35"/>
      <c r="C35" s="36"/>
      <c r="D35" s="36"/>
      <c r="E35" s="36"/>
      <c r="F35" s="36"/>
      <c r="G35" s="36"/>
      <c r="H35" s="36"/>
      <c r="I35" s="36"/>
      <c r="J35" s="30"/>
      <c r="K35" s="30"/>
      <c r="L35" s="30"/>
      <c r="M35" s="30"/>
      <c r="N35" s="30"/>
    </row>
  </sheetData>
  <mergeCells count="3">
    <mergeCell ref="Q21:S21"/>
    <mergeCell ref="Q22:S22"/>
    <mergeCell ref="Q23:S23"/>
  </mergeCells>
  <phoneticPr fontId="1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8"/>
  <sheetViews>
    <sheetView workbookViewId="0">
      <selection activeCell="F24" sqref="F24"/>
    </sheetView>
  </sheetViews>
  <sheetFormatPr baseColWidth="10" defaultColWidth="9" defaultRowHeight="14"/>
  <cols>
    <col min="1" max="1" width="13.1640625" style="1" customWidth="1"/>
    <col min="2" max="2" width="25" style="1" customWidth="1"/>
    <col min="3" max="3" width="38.1640625" style="1" customWidth="1"/>
    <col min="4" max="16384" width="9" style="1"/>
  </cols>
  <sheetData>
    <row r="1" spans="1:3" ht="26">
      <c r="A1" s="48" t="s">
        <v>72</v>
      </c>
      <c r="B1" s="48"/>
      <c r="C1" s="48"/>
    </row>
    <row r="2" spans="1:3" ht="21">
      <c r="A2" s="2" t="s">
        <v>73</v>
      </c>
      <c r="B2" s="2" t="s">
        <v>74</v>
      </c>
      <c r="C2" s="2" t="s">
        <v>75</v>
      </c>
    </row>
    <row r="3" spans="1:3" ht="18">
      <c r="A3" s="3">
        <v>1</v>
      </c>
      <c r="B3" s="3" t="s">
        <v>76</v>
      </c>
      <c r="C3" s="3" t="s">
        <v>77</v>
      </c>
    </row>
    <row r="4" spans="1:3" ht="18">
      <c r="A4" s="3">
        <v>2</v>
      </c>
      <c r="B4" s="3" t="s">
        <v>78</v>
      </c>
      <c r="C4" s="3" t="s">
        <v>79</v>
      </c>
    </row>
    <row r="5" spans="1:3" ht="18">
      <c r="A5" s="3">
        <v>3</v>
      </c>
      <c r="B5" s="3" t="s">
        <v>80</v>
      </c>
      <c r="C5" s="3" t="s">
        <v>81</v>
      </c>
    </row>
    <row r="6" spans="1:3" ht="18">
      <c r="A6" s="3">
        <v>4</v>
      </c>
      <c r="B6" s="3" t="s">
        <v>82</v>
      </c>
      <c r="C6" s="3" t="s">
        <v>83</v>
      </c>
    </row>
    <row r="7" spans="1:3" ht="18">
      <c r="A7" s="3">
        <v>5</v>
      </c>
      <c r="B7" s="3" t="s">
        <v>84</v>
      </c>
      <c r="C7" s="3" t="s">
        <v>77</v>
      </c>
    </row>
    <row r="8" spans="1:3" ht="18">
      <c r="A8" s="3">
        <v>6</v>
      </c>
      <c r="B8" s="3" t="s">
        <v>85</v>
      </c>
      <c r="C8" s="3" t="s">
        <v>81</v>
      </c>
    </row>
    <row r="9" spans="1:3" ht="18">
      <c r="A9" s="3">
        <v>7</v>
      </c>
      <c r="B9" s="3" t="s">
        <v>86</v>
      </c>
      <c r="C9" s="3" t="s">
        <v>77</v>
      </c>
    </row>
    <row r="10" spans="1:3" ht="18">
      <c r="A10" s="3">
        <v>8</v>
      </c>
      <c r="B10" s="3" t="s">
        <v>87</v>
      </c>
      <c r="C10" s="3" t="s">
        <v>83</v>
      </c>
    </row>
    <row r="11" spans="1:3" ht="18">
      <c r="A11" s="3">
        <v>9</v>
      </c>
      <c r="B11" s="3" t="s">
        <v>88</v>
      </c>
      <c r="C11" s="3" t="s">
        <v>81</v>
      </c>
    </row>
    <row r="12" spans="1:3" ht="18">
      <c r="A12" s="3">
        <v>10</v>
      </c>
      <c r="B12" s="3" t="s">
        <v>89</v>
      </c>
      <c r="C12" s="3" t="s">
        <v>79</v>
      </c>
    </row>
    <row r="13" spans="1:3" ht="18">
      <c r="A13" s="3">
        <v>11</v>
      </c>
      <c r="B13" s="3" t="s">
        <v>90</v>
      </c>
      <c r="C13" s="3" t="s">
        <v>81</v>
      </c>
    </row>
    <row r="14" spans="1:3" ht="18">
      <c r="A14" s="3">
        <v>12</v>
      </c>
      <c r="B14" s="3" t="s">
        <v>91</v>
      </c>
      <c r="C14" s="3" t="s">
        <v>81</v>
      </c>
    </row>
    <row r="15" spans="1:3" ht="18">
      <c r="A15" s="3">
        <v>13</v>
      </c>
      <c r="B15" s="3" t="s">
        <v>92</v>
      </c>
      <c r="C15" s="3" t="s">
        <v>93</v>
      </c>
    </row>
    <row r="16" spans="1:3" ht="18">
      <c r="A16" s="3">
        <v>14</v>
      </c>
      <c r="B16" s="3" t="s">
        <v>94</v>
      </c>
      <c r="C16" s="3" t="s">
        <v>95</v>
      </c>
    </row>
    <row r="17" spans="1:3" ht="18">
      <c r="A17" s="3">
        <v>15</v>
      </c>
      <c r="B17" s="3" t="s">
        <v>96</v>
      </c>
      <c r="C17" s="3" t="s">
        <v>81</v>
      </c>
    </row>
    <row r="18" spans="1:3" ht="18">
      <c r="A18" s="3">
        <v>16</v>
      </c>
      <c r="B18" s="3" t="s">
        <v>97</v>
      </c>
      <c r="C18" s="3" t="s">
        <v>77</v>
      </c>
    </row>
    <row r="19" spans="1:3" ht="18">
      <c r="A19" s="3">
        <v>17</v>
      </c>
      <c r="B19" s="3" t="s">
        <v>98</v>
      </c>
      <c r="C19" s="3" t="s">
        <v>81</v>
      </c>
    </row>
    <row r="20" spans="1:3" ht="18">
      <c r="A20" s="3">
        <v>18</v>
      </c>
      <c r="B20" s="3" t="s">
        <v>99</v>
      </c>
      <c r="C20" s="3" t="s">
        <v>81</v>
      </c>
    </row>
    <row r="21" spans="1:3" ht="18">
      <c r="A21" s="3">
        <v>19</v>
      </c>
      <c r="B21" s="3" t="s">
        <v>100</v>
      </c>
      <c r="C21" s="3" t="s">
        <v>83</v>
      </c>
    </row>
    <row r="22" spans="1:3" ht="18">
      <c r="A22" s="3">
        <v>20</v>
      </c>
      <c r="B22" s="3" t="s">
        <v>101</v>
      </c>
      <c r="C22" s="3" t="s">
        <v>79</v>
      </c>
    </row>
    <row r="23" spans="1:3" ht="18">
      <c r="A23" s="3">
        <v>21</v>
      </c>
      <c r="B23" s="3" t="s">
        <v>102</v>
      </c>
      <c r="C23" s="3" t="s">
        <v>81</v>
      </c>
    </row>
    <row r="24" spans="1:3" ht="18">
      <c r="A24" s="3">
        <v>22</v>
      </c>
      <c r="B24" s="3" t="s">
        <v>103</v>
      </c>
      <c r="C24" s="3" t="s">
        <v>104</v>
      </c>
    </row>
    <row r="25" spans="1:3" ht="18">
      <c r="A25" s="3">
        <v>23</v>
      </c>
      <c r="B25" s="3" t="s">
        <v>105</v>
      </c>
      <c r="C25" s="3" t="s">
        <v>104</v>
      </c>
    </row>
    <row r="26" spans="1:3" ht="18">
      <c r="A26" s="3">
        <v>24</v>
      </c>
      <c r="B26" s="3" t="s">
        <v>106</v>
      </c>
      <c r="C26" s="3" t="s">
        <v>77</v>
      </c>
    </row>
    <row r="27" spans="1:3" ht="18">
      <c r="A27" s="3">
        <v>25</v>
      </c>
      <c r="B27" s="3" t="s">
        <v>107</v>
      </c>
      <c r="C27" s="3" t="s">
        <v>81</v>
      </c>
    </row>
    <row r="28" spans="1:3" ht="18">
      <c r="A28" s="3">
        <v>26</v>
      </c>
      <c r="B28" s="3" t="s">
        <v>108</v>
      </c>
      <c r="C28" s="3" t="s">
        <v>109</v>
      </c>
    </row>
  </sheetData>
  <mergeCells count="1">
    <mergeCell ref="A1:C1"/>
  </mergeCells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常规模式BIZ CASE2.3</vt:lpstr>
      <vt:lpstr>经销商模式BIZ CASE2.3</vt:lpstr>
      <vt:lpstr>附录-各品类成本概要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2019-01-22T05:34:00Z</dcterms:created>
  <dcterms:modified xsi:type="dcterms:W3CDTF">2019-06-18T07:07:34Z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2052-11.1.0.8214</vt:lpwstr>
  </property>
</Properties>
</file>