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ownloads\"/>
    </mc:Choice>
  </mc:AlternateContent>
  <xr:revisionPtr revIDLastSave="0" documentId="13_ncr:1_{49024960-B6EF-471D-A6D9-E4FE15B8F7CC}" xr6:coauthVersionLast="47" xr6:coauthVersionMax="47" xr10:uidLastSave="{00000000-0000-0000-0000-000000000000}"/>
  <bookViews>
    <workbookView xWindow="660" yWindow="0" windowWidth="28200" windowHeight="15165" xr2:uid="{03F81A7A-6480-4A88-BE2A-56058E345C22}"/>
  </bookViews>
  <sheets>
    <sheet name="Таблица" sheetId="1" r:id="rId1"/>
    <sheet name="Описание задания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E6" i="1"/>
  <c r="V24" i="1"/>
  <c r="R24" i="1"/>
  <c r="O24" i="1"/>
  <c r="O17" i="1" l="1"/>
  <c r="F29" i="1"/>
  <c r="G29" i="1"/>
  <c r="H29" i="1"/>
  <c r="I29" i="1"/>
  <c r="J29" i="1"/>
  <c r="E29" i="1"/>
  <c r="F26" i="1"/>
  <c r="F28" i="1" s="1"/>
  <c r="G18" i="1"/>
  <c r="G20" i="1" s="1"/>
  <c r="H18" i="1"/>
  <c r="H20" i="1" s="1"/>
  <c r="F27" i="1"/>
  <c r="G27" i="1"/>
  <c r="H27" i="1"/>
  <c r="I27" i="1"/>
  <c r="J27" i="1"/>
  <c r="E27" i="1"/>
  <c r="F19" i="1"/>
  <c r="L19" i="1" s="1"/>
  <c r="G19" i="1"/>
  <c r="M19" i="1" s="1"/>
  <c r="H19" i="1"/>
  <c r="I19" i="1"/>
  <c r="J19" i="1"/>
  <c r="E19" i="1"/>
  <c r="F11" i="1"/>
  <c r="G11" i="1"/>
  <c r="H11" i="1"/>
  <c r="L11" i="1" s="1"/>
  <c r="I11" i="1"/>
  <c r="K11" i="1" s="1"/>
  <c r="J11" i="1"/>
  <c r="E11" i="1"/>
  <c r="M13" i="1"/>
  <c r="M15" i="1"/>
  <c r="M16" i="1"/>
  <c r="M17" i="1"/>
  <c r="M21" i="1"/>
  <c r="M23" i="1"/>
  <c r="M24" i="1"/>
  <c r="M25" i="1"/>
  <c r="L13" i="1"/>
  <c r="L15" i="1"/>
  <c r="L16" i="1"/>
  <c r="L17" i="1"/>
  <c r="L21" i="1"/>
  <c r="L23" i="1"/>
  <c r="L24" i="1"/>
  <c r="L25" i="1"/>
  <c r="L27" i="1"/>
  <c r="K13" i="1"/>
  <c r="K15" i="1"/>
  <c r="K16" i="1"/>
  <c r="K17" i="1"/>
  <c r="K21" i="1"/>
  <c r="K23" i="1"/>
  <c r="K24" i="1"/>
  <c r="K25" i="1"/>
  <c r="M7" i="1"/>
  <c r="M8" i="1"/>
  <c r="M9" i="1"/>
  <c r="M5" i="1"/>
  <c r="L7" i="1"/>
  <c r="L8" i="1"/>
  <c r="L9" i="1"/>
  <c r="L5" i="1"/>
  <c r="K7" i="1"/>
  <c r="K8" i="1"/>
  <c r="K9" i="1"/>
  <c r="K5" i="1"/>
  <c r="F22" i="1"/>
  <c r="G22" i="1"/>
  <c r="G26" i="1" s="1"/>
  <c r="G28" i="1" s="1"/>
  <c r="H22" i="1"/>
  <c r="H26" i="1" s="1"/>
  <c r="H28" i="1" s="1"/>
  <c r="I22" i="1"/>
  <c r="I26" i="1" s="1"/>
  <c r="I28" i="1" s="1"/>
  <c r="J22" i="1"/>
  <c r="O21" i="1" s="1"/>
  <c r="E22" i="1"/>
  <c r="M22" i="1" s="1"/>
  <c r="F14" i="1"/>
  <c r="F18" i="1" s="1"/>
  <c r="F20" i="1" s="1"/>
  <c r="G14" i="1"/>
  <c r="H14" i="1"/>
  <c r="I14" i="1"/>
  <c r="I18" i="1" s="1"/>
  <c r="I20" i="1" s="1"/>
  <c r="J14" i="1"/>
  <c r="J18" i="1" s="1"/>
  <c r="J20" i="1" s="1"/>
  <c r="E14" i="1"/>
  <c r="K14" i="1" s="1"/>
  <c r="E10" i="1"/>
  <c r="E12" i="1" s="1"/>
  <c r="L14" i="1" l="1"/>
  <c r="M11" i="1"/>
  <c r="E26" i="1"/>
  <c r="K22" i="1"/>
  <c r="L22" i="1"/>
  <c r="M14" i="1"/>
  <c r="J26" i="1"/>
  <c r="J28" i="1" s="1"/>
  <c r="M27" i="1"/>
  <c r="E18" i="1"/>
  <c r="E20" i="1" s="1"/>
  <c r="E30" i="1"/>
  <c r="K27" i="1"/>
  <c r="K19" i="1"/>
  <c r="K26" i="1"/>
  <c r="L18" i="1"/>
  <c r="K18" i="1"/>
  <c r="F6" i="1"/>
  <c r="G6" i="1"/>
  <c r="H6" i="1"/>
  <c r="I6" i="1"/>
  <c r="J6" i="1"/>
  <c r="L6" i="1" l="1"/>
  <c r="F10" i="1"/>
  <c r="F30" i="1"/>
  <c r="M26" i="1"/>
  <c r="E28" i="1"/>
  <c r="J10" i="1"/>
  <c r="J12" i="1" s="1"/>
  <c r="J31" i="1" s="1"/>
  <c r="J30" i="1"/>
  <c r="I30" i="1"/>
  <c r="I10" i="1"/>
  <c r="I12" i="1" s="1"/>
  <c r="I31" i="1" s="1"/>
  <c r="H30" i="1"/>
  <c r="H10" i="1"/>
  <c r="H12" i="1" s="1"/>
  <c r="H31" i="1" s="1"/>
  <c r="L26" i="1"/>
  <c r="M20" i="1"/>
  <c r="M6" i="1"/>
  <c r="K6" i="1"/>
  <c r="M18" i="1"/>
  <c r="T24" i="1"/>
  <c r="G30" i="1"/>
  <c r="G10" i="1"/>
  <c r="G12" i="1" s="1"/>
  <c r="L20" i="1"/>
  <c r="K20" i="1"/>
  <c r="K28" i="1" l="1"/>
  <c r="L28" i="1"/>
  <c r="M28" i="1"/>
  <c r="X24" i="1"/>
  <c r="G31" i="1"/>
  <c r="F12" i="1"/>
  <c r="K10" i="1"/>
  <c r="M10" i="1"/>
  <c r="L10" i="1"/>
  <c r="E31" i="1"/>
  <c r="F31" i="1" l="1"/>
  <c r="L12" i="1"/>
  <c r="M12" i="1"/>
  <c r="K12" i="1"/>
</calcChain>
</file>

<file path=xl/sharedStrings.xml><?xml version="1.0" encoding="utf-8"?>
<sst xmlns="http://schemas.openxmlformats.org/spreadsheetml/2006/main" count="86" uniqueCount="43">
  <si>
    <t>Иванов</t>
  </si>
  <si>
    <t>Оклад</t>
  </si>
  <si>
    <t>Премия</t>
  </si>
  <si>
    <t>Брак</t>
  </si>
  <si>
    <t>Питание</t>
  </si>
  <si>
    <t>Транспорт</t>
  </si>
  <si>
    <t>Петров</t>
  </si>
  <si>
    <t>Зима</t>
  </si>
  <si>
    <t>Весна</t>
  </si>
  <si>
    <t>Лето</t>
  </si>
  <si>
    <t>Осень</t>
  </si>
  <si>
    <t>Премия (процент от оклада)</t>
  </si>
  <si>
    <t>Компенсация питания</t>
  </si>
  <si>
    <t>Компенсация транспорта</t>
  </si>
  <si>
    <t>Удержано за брак</t>
  </si>
  <si>
    <t>Начислено</t>
  </si>
  <si>
    <t>Итого по сотруднику</t>
  </si>
  <si>
    <t>Тип транзакции</t>
  </si>
  <si>
    <t>Итого по позиции</t>
  </si>
  <si>
    <t>Среднее</t>
  </si>
  <si>
    <t>Сотрудники</t>
  </si>
  <si>
    <t>Сидоров</t>
  </si>
  <si>
    <t>Максимальное</t>
  </si>
  <si>
    <t>Итого оклад сотрудникам</t>
  </si>
  <si>
    <t>Итого премия сотрудникам</t>
  </si>
  <si>
    <t>Итого выплаты сотрудникам</t>
  </si>
  <si>
    <t>Итого</t>
  </si>
  <si>
    <t>Взаиморасчеты с сотрудниками предприятия</t>
  </si>
  <si>
    <t>1. Расчитайте премию на основе оклада и показателя процента премии в текущий сезон.</t>
  </si>
  <si>
    <t>2. Предприятие компенсирует сотрудникам фиксированные суммы на питание и транспортные расходы. При расчетах нужно вычесть из текущих показателей сумму компенсации. Если компенсация больше потраченной суммы, излишек сгорает.</t>
  </si>
  <si>
    <t>3. Вычислите суммы начислений, удержаний, итоговой суммы по сотрудникам.</t>
  </si>
  <si>
    <t>4. Вычислите все данные по сотрудникам организации.</t>
  </si>
  <si>
    <t>5. Вычислите в правой части таблицы итоговые, средние и максимальные значения.</t>
  </si>
  <si>
    <r>
      <t xml:space="preserve">6. Сформируйте по любому сотруднику за произвольный месяц строку по шаблону: </t>
    </r>
    <r>
      <rPr>
        <sz val="11"/>
        <color rgb="FFFF0000"/>
        <rFont val="Calibri"/>
        <family val="2"/>
        <charset val="204"/>
        <scheme val="minor"/>
      </rPr>
      <t>"Иванов март22. Оклад: 20000. Премия: 3000. Брак: 150. Итого: 22850."</t>
    </r>
  </si>
  <si>
    <t>№</t>
  </si>
  <si>
    <t xml:space="preserve">7.* С помощью ВПР получите значение по №3 за февраль. </t>
  </si>
  <si>
    <t>8.* С помощью ВПР получите значение по №18 за июнь</t>
  </si>
  <si>
    <t xml:space="preserve">7.*значение по №3 за февраль. </t>
  </si>
  <si>
    <t>8.* значение по №18 за июнь</t>
  </si>
  <si>
    <t>ОКЛАД:</t>
  </si>
  <si>
    <t>Премия:</t>
  </si>
  <si>
    <t>Брак: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</si>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</sst>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9" fontId="0" fillId="0" borderId="0" xfId="0" applyNumberFormat="1"/>
    <xf numFmtId="0" fontId="0" fillId="3" borderId="5" xfId="0" applyFill="1" applyBorder="1"/>
    <xf numFmtId="164" fontId="0" fillId="3" borderId="5" xfId="0" applyNumberFormat="1" applyFill="1" applyBorder="1"/>
    <xf numFmtId="0" fontId="0" fillId="4" borderId="5" xfId="0" applyFill="1" applyBorder="1"/>
    <xf numFmtId="164" fontId="0" fillId="3" borderId="6" xfId="0" applyNumberFormat="1" applyFill="1" applyBorder="1"/>
    <xf numFmtId="0" fontId="3" fillId="6" borderId="11" xfId="0" applyFont="1" applyFill="1" applyBorder="1"/>
    <xf numFmtId="0" fontId="3" fillId="6" borderId="12" xfId="0" applyFont="1" applyFill="1" applyBorder="1"/>
    <xf numFmtId="17" fontId="3" fillId="6" borderId="13" xfId="0" applyNumberFormat="1" applyFont="1" applyFill="1" applyBorder="1"/>
    <xf numFmtId="0" fontId="3" fillId="7" borderId="14" xfId="0" applyFont="1" applyFill="1" applyBorder="1"/>
    <xf numFmtId="0" fontId="3" fillId="7" borderId="11" xfId="0" applyFont="1" applyFill="1" applyBorder="1"/>
    <xf numFmtId="0" fontId="0" fillId="3" borderId="16" xfId="0" applyFill="1" applyBorder="1"/>
    <xf numFmtId="164" fontId="0" fillId="3" borderId="16" xfId="0" applyNumberFormat="1" applyFill="1" applyBorder="1"/>
    <xf numFmtId="164" fontId="0" fillId="3" borderId="17" xfId="0" applyNumberFormat="1" applyFill="1" applyBorder="1"/>
    <xf numFmtId="0" fontId="0" fillId="5" borderId="18" xfId="0" applyFill="1" applyBorder="1"/>
    <xf numFmtId="164" fontId="0" fillId="3" borderId="21" xfId="0" applyNumberFormat="1" applyFill="1" applyBorder="1"/>
    <xf numFmtId="0" fontId="0" fillId="5" borderId="23" xfId="0" applyFill="1" applyBorder="1"/>
    <xf numFmtId="0" fontId="0" fillId="8" borderId="5" xfId="0" applyFill="1" applyBorder="1"/>
    <xf numFmtId="0" fontId="0" fillId="8" borderId="16" xfId="0" applyFill="1" applyBorder="1"/>
    <xf numFmtId="0" fontId="0" fillId="8" borderId="19" xfId="0" applyFill="1" applyBorder="1"/>
    <xf numFmtId="0" fontId="0" fillId="8" borderId="21" xfId="0" applyFill="1" applyBorder="1"/>
    <xf numFmtId="0" fontId="0" fillId="8" borderId="18" xfId="0" applyFill="1" applyBorder="1"/>
    <xf numFmtId="0" fontId="0" fillId="8" borderId="22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4" borderId="5" xfId="0" applyNumberFormat="1" applyFill="1" applyBorder="1"/>
    <xf numFmtId="164" fontId="0" fillId="5" borderId="18" xfId="0" applyNumberFormat="1" applyFill="1" applyBorder="1"/>
    <xf numFmtId="164" fontId="0" fillId="7" borderId="10" xfId="0" applyNumberFormat="1" applyFill="1" applyBorder="1"/>
    <xf numFmtId="164" fontId="0" fillId="7" borderId="7" xfId="0" applyNumberFormat="1" applyFill="1" applyBorder="1"/>
    <xf numFmtId="0" fontId="0" fillId="10" borderId="0" xfId="0" applyFill="1"/>
    <xf numFmtId="164" fontId="0" fillId="8" borderId="16" xfId="0" applyNumberFormat="1" applyFill="1" applyBorder="1"/>
    <xf numFmtId="164" fontId="0" fillId="8" borderId="5" xfId="0" applyNumberFormat="1" applyFill="1" applyBorder="1"/>
    <xf numFmtId="164" fontId="0" fillId="8" borderId="18" xfId="0" applyNumberFormat="1" applyFill="1" applyBorder="1"/>
    <xf numFmtId="0" fontId="0" fillId="10" borderId="0" xfId="0" applyFill="1" applyAlignment="1">
      <alignment wrapText="1"/>
    </xf>
    <xf numFmtId="0" fontId="4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3" fillId="13" borderId="32" xfId="0" applyFont="1" applyFill="1" applyBorder="1"/>
    <xf numFmtId="0" fontId="3" fillId="13" borderId="33" xfId="0" applyFont="1" applyFill="1" applyBorder="1"/>
    <xf numFmtId="0" fontId="3" fillId="13" borderId="34" xfId="0" applyFont="1" applyFill="1" applyBorder="1"/>
    <xf numFmtId="0" fontId="8" fillId="13" borderId="0" xfId="0" applyFont="1" applyFill="1" applyAlignment="1">
      <alignment horizontal="center" vertical="center"/>
    </xf>
    <xf numFmtId="0" fontId="6" fillId="13" borderId="33" xfId="0" applyFont="1" applyFill="1" applyBorder="1"/>
    <xf numFmtId="0" fontId="6" fillId="13" borderId="34" xfId="0" applyFont="1" applyFill="1" applyBorder="1"/>
    <xf numFmtId="0" fontId="1" fillId="0" borderId="0" xfId="0" applyFont="1"/>
    <xf numFmtId="164" fontId="1" fillId="0" borderId="0" xfId="0" applyNumberFormat="1" applyFont="1"/>
    <xf numFmtId="0" fontId="2" fillId="8" borderId="15" xfId="0" applyFont="1" applyFill="1" applyBorder="1" applyAlignment="1">
      <alignment horizontal="center" vertical="center" textRotation="90"/>
    </xf>
    <xf numFmtId="0" fontId="2" fillId="8" borderId="20" xfId="0" applyFont="1" applyFill="1" applyBorder="1" applyAlignment="1">
      <alignment horizontal="center" vertical="center" textRotation="90"/>
    </xf>
    <xf numFmtId="0" fontId="2" fillId="8" borderId="24" xfId="0" applyFont="1" applyFill="1" applyBorder="1" applyAlignment="1">
      <alignment horizontal="center" vertical="center" textRotation="90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13" borderId="14" xfId="0" applyFont="1" applyFill="1" applyBorder="1" applyAlignment="1">
      <alignment horizontal="center" wrapText="1"/>
    </xf>
    <xf numFmtId="0" fontId="3" fillId="13" borderId="4" xfId="0" applyFont="1" applyFill="1" applyBorder="1" applyAlignment="1">
      <alignment horizontal="center" wrapText="1"/>
    </xf>
    <xf numFmtId="0" fontId="3" fillId="13" borderId="31" xfId="0" applyFont="1" applyFill="1" applyBorder="1" applyAlignment="1">
      <alignment horizontal="center" wrapText="1"/>
    </xf>
    <xf numFmtId="0" fontId="3" fillId="13" borderId="14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2" fontId="1" fillId="0" borderId="0" xfId="0" quotePrefix="1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DA1E-F210-4982-9912-071F45F93306}">
  <dimension ref="B1:X31"/>
  <sheetViews>
    <sheetView tabSelected="1" topLeftCell="F1" zoomScale="115" zoomScaleNormal="115" workbookViewId="0">
      <selection activeCell="P24" sqref="P24"/>
    </sheetView>
  </sheetViews>
  <sheetFormatPr defaultRowHeight="15" x14ac:dyDescent="0.25"/>
  <cols>
    <col min="1" max="1" width="4.7109375" customWidth="1"/>
    <col min="2" max="2" width="5.5703125" customWidth="1"/>
    <col min="3" max="3" width="15.140625" customWidth="1"/>
    <col min="4" max="4" width="31" customWidth="1"/>
    <col min="5" max="10" width="17.7109375" customWidth="1"/>
    <col min="11" max="11" width="22.85546875" customWidth="1"/>
    <col min="12" max="12" width="14.140625" customWidth="1"/>
    <col min="13" max="13" width="19.140625" customWidth="1"/>
    <col min="16" max="16" width="14" customWidth="1"/>
    <col min="18" max="18" width="10.7109375" bestFit="1" customWidth="1"/>
    <col min="20" max="20" width="9.7109375" bestFit="1" customWidth="1"/>
    <col min="24" max="24" width="10.7109375" bestFit="1" customWidth="1"/>
  </cols>
  <sheetData>
    <row r="1" spans="2:19" ht="19.5" thickBot="1" x14ac:dyDescent="0.35">
      <c r="C1" s="56" t="s">
        <v>27</v>
      </c>
      <c r="D1" s="57"/>
      <c r="E1" s="58"/>
    </row>
    <row r="2" spans="2:19" ht="21.75" thickBot="1" x14ac:dyDescent="0.4">
      <c r="B2" s="44">
        <v>3</v>
      </c>
      <c r="C2" s="43"/>
      <c r="D2" s="43"/>
      <c r="E2" s="43"/>
    </row>
    <row r="3" spans="2:19" ht="27.6" customHeight="1" thickBot="1" x14ac:dyDescent="0.3">
      <c r="B3" s="48">
        <v>18</v>
      </c>
      <c r="E3" s="33" t="s">
        <v>7</v>
      </c>
      <c r="F3" s="33" t="s">
        <v>7</v>
      </c>
      <c r="G3" s="33" t="s">
        <v>8</v>
      </c>
      <c r="H3" s="33" t="s">
        <v>8</v>
      </c>
      <c r="I3" s="33" t="s">
        <v>8</v>
      </c>
      <c r="J3" s="33" t="s">
        <v>9</v>
      </c>
      <c r="O3" s="59" t="s">
        <v>11</v>
      </c>
      <c r="P3" s="60"/>
      <c r="Q3" s="60"/>
      <c r="R3" s="61"/>
    </row>
    <row r="4" spans="2:19" ht="19.5" thickBot="1" x14ac:dyDescent="0.35">
      <c r="B4" s="32" t="s">
        <v>34</v>
      </c>
      <c r="C4" s="6" t="s">
        <v>20</v>
      </c>
      <c r="D4" s="7" t="s">
        <v>17</v>
      </c>
      <c r="E4" s="8">
        <v>44562</v>
      </c>
      <c r="F4" s="8">
        <v>44593</v>
      </c>
      <c r="G4" s="8">
        <v>44621</v>
      </c>
      <c r="H4" s="8">
        <v>44652</v>
      </c>
      <c r="I4" s="8">
        <v>44682</v>
      </c>
      <c r="J4" s="8">
        <v>44713</v>
      </c>
      <c r="K4" s="9" t="s">
        <v>18</v>
      </c>
      <c r="L4" s="10" t="s">
        <v>19</v>
      </c>
      <c r="M4" s="10" t="s">
        <v>22</v>
      </c>
      <c r="O4" t="s">
        <v>7</v>
      </c>
      <c r="P4" t="s">
        <v>8</v>
      </c>
      <c r="Q4" t="s">
        <v>9</v>
      </c>
      <c r="R4" t="s">
        <v>10</v>
      </c>
    </row>
    <row r="5" spans="2:19" ht="15.75" thickBot="1" x14ac:dyDescent="0.3">
      <c r="B5" s="29">
        <v>1</v>
      </c>
      <c r="C5" s="23" t="s">
        <v>0</v>
      </c>
      <c r="D5" s="11" t="s">
        <v>1</v>
      </c>
      <c r="E5" s="12">
        <v>20000</v>
      </c>
      <c r="F5" s="12">
        <v>20000</v>
      </c>
      <c r="G5" s="12">
        <v>20000</v>
      </c>
      <c r="H5" s="12">
        <v>20000</v>
      </c>
      <c r="I5" s="12">
        <v>20000</v>
      </c>
      <c r="J5" s="13">
        <v>20000</v>
      </c>
      <c r="K5" s="36">
        <f>SUM(E5:J5)</f>
        <v>120000</v>
      </c>
      <c r="L5" s="37">
        <f>AVERAGE(E5:J5)</f>
        <v>20000</v>
      </c>
      <c r="M5" s="37">
        <f>MAX(E5:J5)</f>
        <v>20000</v>
      </c>
      <c r="O5" s="1">
        <v>0.1</v>
      </c>
      <c r="P5" s="1">
        <v>0.08</v>
      </c>
      <c r="Q5" s="1">
        <v>0.12</v>
      </c>
      <c r="R5" s="1">
        <v>0.06</v>
      </c>
    </row>
    <row r="6" spans="2:19" ht="15.75" thickBot="1" x14ac:dyDescent="0.3">
      <c r="B6" s="30">
        <v>2</v>
      </c>
      <c r="C6" s="24" t="s">
        <v>0</v>
      </c>
      <c r="D6" s="2" t="s">
        <v>2</v>
      </c>
      <c r="E6" s="3">
        <f>IF(E3="Зима",E5*$O$5,IF(E3="Весна",E5*$P$5,IF(E3="Лето",E5*$Q$5,IF(E3="Осень",E5*$R$5))))</f>
        <v>2000</v>
      </c>
      <c r="F6" s="3">
        <f t="shared" ref="F6:J6" si="0">IF(F3="Зима",F5*10%,IF(F3="Весна",F5*8%,IF(F3="Лето",F5*12%)))</f>
        <v>2000</v>
      </c>
      <c r="G6" s="3">
        <f t="shared" si="0"/>
        <v>1600</v>
      </c>
      <c r="H6" s="3">
        <f t="shared" si="0"/>
        <v>1600</v>
      </c>
      <c r="I6" s="3">
        <f t="shared" si="0"/>
        <v>1600</v>
      </c>
      <c r="J6" s="3">
        <f t="shared" si="0"/>
        <v>2400</v>
      </c>
      <c r="K6" s="36">
        <f t="shared" ref="K6:K28" si="1">SUM(E6:J6)</f>
        <v>11200</v>
      </c>
      <c r="L6" s="37">
        <f t="shared" ref="L6:L28" si="2">AVERAGE(E6:J6)</f>
        <v>1866.6666666666667</v>
      </c>
      <c r="M6" s="37">
        <f t="shared" ref="M6:M28" si="3">MAX(E6:J6)</f>
        <v>2400</v>
      </c>
    </row>
    <row r="7" spans="2:19" ht="15.75" thickBot="1" x14ac:dyDescent="0.3">
      <c r="B7" s="30">
        <v>3</v>
      </c>
      <c r="C7" s="24" t="s">
        <v>0</v>
      </c>
      <c r="D7" s="2" t="s">
        <v>3</v>
      </c>
      <c r="E7" s="3">
        <v>800</v>
      </c>
      <c r="F7" s="3">
        <v>200</v>
      </c>
      <c r="G7" s="3">
        <v>150</v>
      </c>
      <c r="H7" s="3">
        <v>50</v>
      </c>
      <c r="I7" s="3">
        <v>75</v>
      </c>
      <c r="J7" s="5">
        <v>33</v>
      </c>
      <c r="K7" s="36">
        <f t="shared" si="1"/>
        <v>1308</v>
      </c>
      <c r="L7" s="37">
        <f t="shared" si="2"/>
        <v>218</v>
      </c>
      <c r="M7" s="37">
        <f t="shared" si="3"/>
        <v>800</v>
      </c>
    </row>
    <row r="8" spans="2:19" ht="15.75" thickBot="1" x14ac:dyDescent="0.3">
      <c r="B8" s="30">
        <v>4</v>
      </c>
      <c r="C8" s="24" t="s">
        <v>0</v>
      </c>
      <c r="D8" s="2" t="s">
        <v>4</v>
      </c>
      <c r="E8" s="3">
        <v>3500</v>
      </c>
      <c r="F8" s="3">
        <v>4000</v>
      </c>
      <c r="G8" s="3">
        <v>4500</v>
      </c>
      <c r="H8" s="3">
        <v>3000</v>
      </c>
      <c r="I8" s="3">
        <v>2500</v>
      </c>
      <c r="J8" s="5">
        <v>4200</v>
      </c>
      <c r="K8" s="36">
        <f t="shared" si="1"/>
        <v>21700</v>
      </c>
      <c r="L8" s="37">
        <f t="shared" si="2"/>
        <v>3616.6666666666665</v>
      </c>
      <c r="M8" s="37">
        <f t="shared" si="3"/>
        <v>4500</v>
      </c>
      <c r="O8" s="62" t="s">
        <v>12</v>
      </c>
      <c r="P8" s="63"/>
      <c r="Q8" s="63"/>
      <c r="R8" s="64"/>
    </row>
    <row r="9" spans="2:19" ht="15.75" thickBot="1" x14ac:dyDescent="0.3">
      <c r="B9" s="30">
        <v>5</v>
      </c>
      <c r="C9" s="24" t="s">
        <v>0</v>
      </c>
      <c r="D9" s="2" t="s">
        <v>5</v>
      </c>
      <c r="E9" s="3">
        <v>1100</v>
      </c>
      <c r="F9" s="3">
        <v>900</v>
      </c>
      <c r="G9" s="3">
        <v>1200</v>
      </c>
      <c r="H9" s="3">
        <v>1050</v>
      </c>
      <c r="I9" s="3">
        <v>850</v>
      </c>
      <c r="J9" s="5">
        <v>1300</v>
      </c>
      <c r="K9" s="36">
        <f t="shared" si="1"/>
        <v>6400</v>
      </c>
      <c r="L9" s="37">
        <f t="shared" si="2"/>
        <v>1066.6666666666667</v>
      </c>
      <c r="M9" s="37">
        <f t="shared" si="3"/>
        <v>1300</v>
      </c>
      <c r="O9" s="65">
        <v>3000</v>
      </c>
      <c r="P9" s="65"/>
      <c r="Q9" s="65"/>
      <c r="R9" s="65"/>
    </row>
    <row r="10" spans="2:19" ht="15.75" thickBot="1" x14ac:dyDescent="0.3">
      <c r="B10" s="30">
        <v>6</v>
      </c>
      <c r="C10" s="24" t="s">
        <v>0</v>
      </c>
      <c r="D10" s="4" t="s">
        <v>15</v>
      </c>
      <c r="E10" s="34">
        <f>SUM(IF(E8&gt;$O$9,E8-$O$9),IF(E9&gt;$O$12,E9-$O$12),E5+E7+E6)</f>
        <v>23400</v>
      </c>
      <c r="F10" s="34">
        <f t="shared" ref="F10:J10" si="4">SUM(IF(F8&gt;$O$9,F8-$O$9),IF(F9&gt;$O$12,F9-$O$12),F5+F6)</f>
        <v>23000</v>
      </c>
      <c r="G10" s="34">
        <f t="shared" si="4"/>
        <v>23300</v>
      </c>
      <c r="H10" s="34">
        <f t="shared" si="4"/>
        <v>21650</v>
      </c>
      <c r="I10" s="34">
        <f t="shared" si="4"/>
        <v>21600</v>
      </c>
      <c r="J10" s="34">
        <f t="shared" si="4"/>
        <v>23900</v>
      </c>
      <c r="K10" s="36">
        <f t="shared" si="1"/>
        <v>136850</v>
      </c>
      <c r="L10" s="37">
        <f t="shared" si="2"/>
        <v>22808.333333333332</v>
      </c>
      <c r="M10" s="37">
        <f t="shared" si="3"/>
        <v>23900</v>
      </c>
    </row>
    <row r="11" spans="2:19" ht="15.75" thickBot="1" x14ac:dyDescent="0.3">
      <c r="B11" s="30">
        <v>7</v>
      </c>
      <c r="C11" s="24" t="s">
        <v>0</v>
      </c>
      <c r="D11" s="4" t="s">
        <v>14</v>
      </c>
      <c r="E11" s="34">
        <f>E7</f>
        <v>800</v>
      </c>
      <c r="F11" s="34">
        <f t="shared" ref="F11:J11" si="5">F7</f>
        <v>200</v>
      </c>
      <c r="G11" s="34">
        <f t="shared" si="5"/>
        <v>150</v>
      </c>
      <c r="H11" s="34">
        <f t="shared" si="5"/>
        <v>50</v>
      </c>
      <c r="I11" s="34">
        <f t="shared" si="5"/>
        <v>75</v>
      </c>
      <c r="J11" s="34">
        <f t="shared" si="5"/>
        <v>33</v>
      </c>
      <c r="K11" s="36">
        <f t="shared" si="1"/>
        <v>1308</v>
      </c>
      <c r="L11" s="37">
        <f t="shared" si="2"/>
        <v>218</v>
      </c>
      <c r="M11" s="37">
        <f t="shared" si="3"/>
        <v>800</v>
      </c>
      <c r="O11" s="62" t="s">
        <v>13</v>
      </c>
      <c r="P11" s="63"/>
      <c r="Q11" s="63"/>
      <c r="R11" s="64"/>
    </row>
    <row r="12" spans="2:19" ht="15.75" thickBot="1" x14ac:dyDescent="0.3">
      <c r="B12" s="30">
        <v>8</v>
      </c>
      <c r="C12" s="25" t="s">
        <v>0</v>
      </c>
      <c r="D12" s="14" t="s">
        <v>16</v>
      </c>
      <c r="E12" s="35">
        <f>E10-E11</f>
        <v>22600</v>
      </c>
      <c r="F12" s="35">
        <f t="shared" ref="F12:J12" si="6">F10-F11</f>
        <v>22800</v>
      </c>
      <c r="G12" s="35">
        <f t="shared" si="6"/>
        <v>23150</v>
      </c>
      <c r="H12" s="35">
        <f t="shared" si="6"/>
        <v>21600</v>
      </c>
      <c r="I12" s="35">
        <f t="shared" si="6"/>
        <v>21525</v>
      </c>
      <c r="J12" s="35">
        <f t="shared" si="6"/>
        <v>23867</v>
      </c>
      <c r="K12" s="36">
        <f t="shared" si="1"/>
        <v>135542</v>
      </c>
      <c r="L12" s="37">
        <f t="shared" si="2"/>
        <v>22590.333333333332</v>
      </c>
      <c r="M12" s="37">
        <f t="shared" si="3"/>
        <v>23867</v>
      </c>
      <c r="O12" s="66">
        <v>1000</v>
      </c>
      <c r="P12" s="66"/>
      <c r="Q12" s="66"/>
      <c r="R12" s="66"/>
    </row>
    <row r="13" spans="2:19" ht="15.75" thickBot="1" x14ac:dyDescent="0.3">
      <c r="B13" s="30">
        <v>9</v>
      </c>
      <c r="C13" s="26" t="s">
        <v>6</v>
      </c>
      <c r="D13" s="11" t="s">
        <v>1</v>
      </c>
      <c r="E13" s="12">
        <v>35000</v>
      </c>
      <c r="F13" s="12">
        <v>35000</v>
      </c>
      <c r="G13" s="12">
        <v>35000</v>
      </c>
      <c r="H13" s="12">
        <v>35000</v>
      </c>
      <c r="I13" s="12">
        <v>35000</v>
      </c>
      <c r="J13" s="12">
        <v>35000</v>
      </c>
      <c r="K13" s="36">
        <f t="shared" si="1"/>
        <v>210000</v>
      </c>
      <c r="L13" s="37">
        <f t="shared" si="2"/>
        <v>35000</v>
      </c>
      <c r="M13" s="37">
        <f t="shared" si="3"/>
        <v>35000</v>
      </c>
    </row>
    <row r="14" spans="2:19" ht="15.75" thickBot="1" x14ac:dyDescent="0.3">
      <c r="B14" s="30">
        <v>10</v>
      </c>
      <c r="C14" s="27" t="s">
        <v>6</v>
      </c>
      <c r="D14" s="2" t="s">
        <v>2</v>
      </c>
      <c r="E14" s="3">
        <f>IF(E3="Зима",E13*10%,IF(E3="Весна",E13*8%,IF(E3="Лето",E13*12%,IF(E3="Осень",E13*6%))))</f>
        <v>3500</v>
      </c>
      <c r="F14" s="3">
        <f t="shared" ref="F14:J14" si="7">IF(F3="Зима",F13*10%,IF(F3="Весна",F13*8%,IF(F3="Лето",F13*12%,IF(F3="Осень",F13*6%))))</f>
        <v>3500</v>
      </c>
      <c r="G14" s="3">
        <f t="shared" si="7"/>
        <v>2800</v>
      </c>
      <c r="H14" s="3">
        <f t="shared" si="7"/>
        <v>2800</v>
      </c>
      <c r="I14" s="3">
        <f t="shared" si="7"/>
        <v>2800</v>
      </c>
      <c r="J14" s="3">
        <f t="shared" si="7"/>
        <v>4200</v>
      </c>
      <c r="K14" s="36">
        <f t="shared" si="1"/>
        <v>19600</v>
      </c>
      <c r="L14" s="37">
        <f t="shared" si="2"/>
        <v>3266.6666666666665</v>
      </c>
      <c r="M14" s="37">
        <f t="shared" si="3"/>
        <v>4200</v>
      </c>
    </row>
    <row r="15" spans="2:19" ht="15.75" thickBot="1" x14ac:dyDescent="0.3">
      <c r="B15" s="30">
        <v>11</v>
      </c>
      <c r="C15" s="27" t="s">
        <v>6</v>
      </c>
      <c r="D15" s="2" t="s">
        <v>3</v>
      </c>
      <c r="E15" s="3">
        <v>850</v>
      </c>
      <c r="F15" s="3">
        <v>350</v>
      </c>
      <c r="G15" s="3">
        <v>50</v>
      </c>
      <c r="H15" s="3">
        <v>140</v>
      </c>
      <c r="I15" s="3">
        <v>37</v>
      </c>
      <c r="J15" s="15">
        <v>147</v>
      </c>
      <c r="K15" s="36">
        <f t="shared" si="1"/>
        <v>1574</v>
      </c>
      <c r="L15" s="37">
        <f t="shared" si="2"/>
        <v>262.33333333333331</v>
      </c>
      <c r="M15" s="37">
        <f t="shared" si="3"/>
        <v>850</v>
      </c>
    </row>
    <row r="16" spans="2:19" ht="19.5" thickBot="1" x14ac:dyDescent="0.35">
      <c r="B16" s="30">
        <v>12</v>
      </c>
      <c r="C16" s="27" t="s">
        <v>6</v>
      </c>
      <c r="D16" s="2" t="s">
        <v>4</v>
      </c>
      <c r="E16" s="3">
        <v>4000</v>
      </c>
      <c r="F16" s="3">
        <v>3500</v>
      </c>
      <c r="G16" s="3">
        <v>1500</v>
      </c>
      <c r="H16" s="3">
        <v>2300</v>
      </c>
      <c r="I16" s="3">
        <v>3500</v>
      </c>
      <c r="J16" s="15">
        <v>4500</v>
      </c>
      <c r="K16" s="36">
        <f t="shared" si="1"/>
        <v>19300</v>
      </c>
      <c r="L16" s="37">
        <f t="shared" si="2"/>
        <v>3216.6666666666665</v>
      </c>
      <c r="M16" s="37">
        <f t="shared" si="3"/>
        <v>4500</v>
      </c>
      <c r="O16" s="67" t="s">
        <v>37</v>
      </c>
      <c r="P16" s="68"/>
      <c r="Q16" s="68"/>
      <c r="R16" s="68"/>
      <c r="S16" s="69"/>
    </row>
    <row r="17" spans="2:24" ht="19.5" thickBot="1" x14ac:dyDescent="0.35">
      <c r="B17" s="30">
        <v>13</v>
      </c>
      <c r="C17" s="27" t="s">
        <v>6</v>
      </c>
      <c r="D17" s="2" t="s">
        <v>5</v>
      </c>
      <c r="E17" s="3">
        <v>900</v>
      </c>
      <c r="F17" s="3">
        <v>1230</v>
      </c>
      <c r="G17" s="3">
        <v>1400</v>
      </c>
      <c r="H17" s="3">
        <v>990</v>
      </c>
      <c r="I17" s="3">
        <v>893</v>
      </c>
      <c r="J17" s="15">
        <v>1500</v>
      </c>
      <c r="K17" s="36">
        <f t="shared" si="1"/>
        <v>6913</v>
      </c>
      <c r="L17" s="37">
        <f t="shared" si="2"/>
        <v>1152.1666666666667</v>
      </c>
      <c r="M17" s="37">
        <f t="shared" si="3"/>
        <v>1500</v>
      </c>
      <c r="O17" s="45">
        <f>VLOOKUP(B2,B4:L31,5)</f>
        <v>200</v>
      </c>
      <c r="P17" s="46"/>
      <c r="Q17" s="46"/>
      <c r="R17" s="46"/>
      <c r="S17" s="47"/>
    </row>
    <row r="18" spans="2:24" ht="15.75" thickBot="1" x14ac:dyDescent="0.3">
      <c r="B18" s="30">
        <v>14</v>
      </c>
      <c r="C18" s="27" t="s">
        <v>6</v>
      </c>
      <c r="D18" s="4" t="s">
        <v>15</v>
      </c>
      <c r="E18" s="34">
        <f>SUM(IF(E16&gt;$O$9,E16-$O$9),IF(E17&gt;$O$12,E17-$O$12),E13+E15+E14)</f>
        <v>40350</v>
      </c>
      <c r="F18" s="34">
        <f t="shared" ref="F18:J18" si="8">SUM(IF(F16&gt;$O$9,F16-$O$9),IF(F17&gt;$O$12,F17-$O$12),F13+F15+F14)</f>
        <v>39580</v>
      </c>
      <c r="G18" s="34">
        <f t="shared" si="8"/>
        <v>38250</v>
      </c>
      <c r="H18" s="34">
        <f t="shared" si="8"/>
        <v>37940</v>
      </c>
      <c r="I18" s="34">
        <f t="shared" si="8"/>
        <v>38337</v>
      </c>
      <c r="J18" s="34">
        <f t="shared" si="8"/>
        <v>41347</v>
      </c>
      <c r="K18" s="36">
        <f t="shared" si="1"/>
        <v>235804</v>
      </c>
      <c r="L18" s="37">
        <f t="shared" si="2"/>
        <v>39300.666666666664</v>
      </c>
      <c r="M18" s="37">
        <f t="shared" si="3"/>
        <v>41347</v>
      </c>
    </row>
    <row r="19" spans="2:24" ht="15.75" thickBot="1" x14ac:dyDescent="0.3">
      <c r="B19" s="30">
        <v>15</v>
      </c>
      <c r="C19" s="27" t="s">
        <v>6</v>
      </c>
      <c r="D19" s="4" t="s">
        <v>14</v>
      </c>
      <c r="E19" s="34">
        <f>E15</f>
        <v>850</v>
      </c>
      <c r="F19" s="34">
        <f t="shared" ref="F19:J19" si="9">F15</f>
        <v>350</v>
      </c>
      <c r="G19" s="34">
        <f t="shared" si="9"/>
        <v>50</v>
      </c>
      <c r="H19" s="34">
        <f t="shared" si="9"/>
        <v>140</v>
      </c>
      <c r="I19" s="34">
        <f t="shared" si="9"/>
        <v>37</v>
      </c>
      <c r="J19" s="34">
        <f t="shared" si="9"/>
        <v>147</v>
      </c>
      <c r="K19" s="36">
        <f t="shared" si="1"/>
        <v>1574</v>
      </c>
      <c r="L19" s="37">
        <f t="shared" si="2"/>
        <v>262.33333333333331</v>
      </c>
      <c r="M19" s="37">
        <f t="shared" si="3"/>
        <v>850</v>
      </c>
    </row>
    <row r="20" spans="2:24" ht="19.5" thickBot="1" x14ac:dyDescent="0.35">
      <c r="B20" s="30">
        <v>16</v>
      </c>
      <c r="C20" s="27" t="s">
        <v>6</v>
      </c>
      <c r="D20" s="14" t="s">
        <v>16</v>
      </c>
      <c r="E20" s="35">
        <f>E18-E19</f>
        <v>39500</v>
      </c>
      <c r="F20" s="35">
        <f t="shared" ref="F20:J20" si="10">F18-F19</f>
        <v>39230</v>
      </c>
      <c r="G20" s="35">
        <f t="shared" si="10"/>
        <v>38200</v>
      </c>
      <c r="H20" s="35">
        <f t="shared" si="10"/>
        <v>37800</v>
      </c>
      <c r="I20" s="35">
        <f t="shared" si="10"/>
        <v>38300</v>
      </c>
      <c r="J20" s="35">
        <f t="shared" si="10"/>
        <v>41200</v>
      </c>
      <c r="K20" s="36">
        <f t="shared" si="1"/>
        <v>234230</v>
      </c>
      <c r="L20" s="37">
        <f t="shared" si="2"/>
        <v>39038.333333333336</v>
      </c>
      <c r="M20" s="37">
        <f t="shared" si="3"/>
        <v>41200</v>
      </c>
      <c r="O20" s="70" t="s">
        <v>38</v>
      </c>
      <c r="P20" s="71"/>
      <c r="Q20" s="71"/>
      <c r="R20" s="71"/>
      <c r="S20" s="72"/>
    </row>
    <row r="21" spans="2:24" ht="19.5" thickBot="1" x14ac:dyDescent="0.35">
      <c r="B21" s="30">
        <v>17</v>
      </c>
      <c r="C21" s="23" t="s">
        <v>21</v>
      </c>
      <c r="D21" s="11" t="s">
        <v>1</v>
      </c>
      <c r="E21" s="12">
        <v>25000</v>
      </c>
      <c r="F21" s="12">
        <v>25000</v>
      </c>
      <c r="G21" s="12">
        <v>25000</v>
      </c>
      <c r="H21" s="12">
        <v>25000</v>
      </c>
      <c r="I21" s="12">
        <v>25000</v>
      </c>
      <c r="J21" s="12">
        <v>25000</v>
      </c>
      <c r="K21" s="36">
        <f t="shared" si="1"/>
        <v>150000</v>
      </c>
      <c r="L21" s="37">
        <f t="shared" si="2"/>
        <v>25000</v>
      </c>
      <c r="M21" s="37">
        <f t="shared" si="3"/>
        <v>25000</v>
      </c>
      <c r="O21" s="45">
        <f>VLOOKUP(B3,B4:M28,9)</f>
        <v>3000</v>
      </c>
      <c r="P21" s="49"/>
      <c r="Q21" s="49"/>
      <c r="R21" s="49"/>
      <c r="S21" s="50"/>
    </row>
    <row r="22" spans="2:24" ht="15.75" thickBot="1" x14ac:dyDescent="0.3">
      <c r="B22" s="30">
        <v>18</v>
      </c>
      <c r="C22" s="24" t="s">
        <v>21</v>
      </c>
      <c r="D22" s="2" t="s">
        <v>2</v>
      </c>
      <c r="E22" s="3">
        <f>IF(E3="Зима",E21*10%,IF(E3="Весна",E21*8%,IF(E3="Лето",E21*12%,IF(E3="Осень",E21*6%))))</f>
        <v>2500</v>
      </c>
      <c r="F22" s="3">
        <f t="shared" ref="F22:J22" si="11">IF(F3="Зима",F21*10%,IF(F3="Весна",F21*8%,IF(F3="Лето",F21*12%,IF(F3="Осень",F21*6%))))</f>
        <v>2500</v>
      </c>
      <c r="G22" s="3">
        <f t="shared" si="11"/>
        <v>2000</v>
      </c>
      <c r="H22" s="3">
        <f t="shared" si="11"/>
        <v>2000</v>
      </c>
      <c r="I22" s="3">
        <f t="shared" si="11"/>
        <v>2000</v>
      </c>
      <c r="J22" s="3">
        <f t="shared" si="11"/>
        <v>3000</v>
      </c>
      <c r="K22" s="36">
        <f t="shared" si="1"/>
        <v>14000</v>
      </c>
      <c r="L22" s="37">
        <f t="shared" si="2"/>
        <v>2333.3333333333335</v>
      </c>
      <c r="M22" s="37">
        <f t="shared" si="3"/>
        <v>3000</v>
      </c>
    </row>
    <row r="23" spans="2:24" ht="15.75" thickBot="1" x14ac:dyDescent="0.3">
      <c r="B23" s="30">
        <v>19</v>
      </c>
      <c r="C23" s="24" t="s">
        <v>21</v>
      </c>
      <c r="D23" s="2" t="s">
        <v>3</v>
      </c>
      <c r="E23" s="3">
        <v>800</v>
      </c>
      <c r="F23" s="3">
        <v>200</v>
      </c>
      <c r="G23" s="3">
        <v>150</v>
      </c>
      <c r="H23" s="3">
        <v>50</v>
      </c>
      <c r="I23" s="3">
        <v>75</v>
      </c>
      <c r="J23" s="5">
        <v>33</v>
      </c>
      <c r="K23" s="36">
        <f t="shared" si="1"/>
        <v>1308</v>
      </c>
      <c r="L23" s="37">
        <f t="shared" si="2"/>
        <v>218</v>
      </c>
      <c r="M23" s="37">
        <f t="shared" si="3"/>
        <v>800</v>
      </c>
    </row>
    <row r="24" spans="2:24" ht="15.75" thickBot="1" x14ac:dyDescent="0.3">
      <c r="B24" s="30">
        <v>20</v>
      </c>
      <c r="C24" s="24" t="s">
        <v>21</v>
      </c>
      <c r="D24" s="2" t="s">
        <v>4</v>
      </c>
      <c r="E24" s="3">
        <v>3500</v>
      </c>
      <c r="F24" s="3">
        <v>4000</v>
      </c>
      <c r="G24" s="3">
        <v>4500</v>
      </c>
      <c r="H24" s="3">
        <v>3000</v>
      </c>
      <c r="I24" s="3">
        <v>2500</v>
      </c>
      <c r="J24" s="5">
        <v>4200</v>
      </c>
      <c r="K24" s="36">
        <f t="shared" si="1"/>
        <v>21700</v>
      </c>
      <c r="L24" s="37">
        <f t="shared" si="2"/>
        <v>3616.6666666666665</v>
      </c>
      <c r="M24" s="37">
        <f t="shared" si="3"/>
        <v>4500</v>
      </c>
      <c r="O24" s="51" t="str">
        <f>C5</f>
        <v>Иванов</v>
      </c>
      <c r="P24" s="73" t="str">
        <f>C5&amp;" "&amp;TEXT(G4,"МММ.ГГ")</f>
        <v>Иванов мар.22</v>
      </c>
      <c r="Q24" s="51" t="s">
        <v>39</v>
      </c>
      <c r="R24" s="52">
        <f>G5</f>
        <v>20000</v>
      </c>
      <c r="S24" s="51" t="s">
        <v>40</v>
      </c>
      <c r="T24" s="52">
        <f>G6</f>
        <v>1600</v>
      </c>
      <c r="U24" s="51" t="s">
        <v>41</v>
      </c>
      <c r="V24" s="52">
        <f>G7</f>
        <v>150</v>
      </c>
      <c r="W24" s="51" t="s">
        <v>42</v>
      </c>
      <c r="X24" s="52">
        <f>G12</f>
        <v>23150</v>
      </c>
    </row>
    <row r="25" spans="2:24" ht="15.75" thickBot="1" x14ac:dyDescent="0.3">
      <c r="B25" s="30">
        <v>21</v>
      </c>
      <c r="C25" s="24" t="s">
        <v>21</v>
      </c>
      <c r="D25" s="2" t="s">
        <v>5</v>
      </c>
      <c r="E25" s="3">
        <v>1100</v>
      </c>
      <c r="F25" s="3">
        <v>900</v>
      </c>
      <c r="G25" s="3">
        <v>1200</v>
      </c>
      <c r="H25" s="3">
        <v>1050</v>
      </c>
      <c r="I25" s="3">
        <v>850</v>
      </c>
      <c r="J25" s="5">
        <v>1300</v>
      </c>
      <c r="K25" s="36">
        <f t="shared" si="1"/>
        <v>6400</v>
      </c>
      <c r="L25" s="37">
        <f t="shared" si="2"/>
        <v>1066.6666666666667</v>
      </c>
      <c r="M25" s="37">
        <f t="shared" si="3"/>
        <v>1300</v>
      </c>
    </row>
    <row r="26" spans="2:24" ht="15.75" thickBot="1" x14ac:dyDescent="0.3">
      <c r="B26" s="30">
        <v>22</v>
      </c>
      <c r="C26" s="24" t="s">
        <v>21</v>
      </c>
      <c r="D26" s="4" t="s">
        <v>15</v>
      </c>
      <c r="E26" s="34">
        <f>SUM(IF(E24&gt;$O$9,E24-$O$9),IF(E25&gt;$O$12,E25-$O$12),E21+E23+E22)</f>
        <v>28900</v>
      </c>
      <c r="F26" s="34">
        <f t="shared" ref="F26:J26" si="12">SUM(IF(F24&gt;$O$9,F24-$O$9),IF(F25&gt;$O$12,F25-$O$12),F21+F23+F22)</f>
        <v>28700</v>
      </c>
      <c r="G26" s="34">
        <f t="shared" si="12"/>
        <v>28850</v>
      </c>
      <c r="H26" s="34">
        <f t="shared" si="12"/>
        <v>27100</v>
      </c>
      <c r="I26" s="34">
        <f t="shared" si="12"/>
        <v>27075</v>
      </c>
      <c r="J26" s="34">
        <f t="shared" si="12"/>
        <v>29533</v>
      </c>
      <c r="K26" s="36">
        <f t="shared" si="1"/>
        <v>170158</v>
      </c>
      <c r="L26" s="37">
        <f t="shared" si="2"/>
        <v>28359.666666666668</v>
      </c>
      <c r="M26" s="37">
        <f t="shared" si="3"/>
        <v>29533</v>
      </c>
    </row>
    <row r="27" spans="2:24" ht="15.75" thickBot="1" x14ac:dyDescent="0.3">
      <c r="B27" s="30">
        <v>23</v>
      </c>
      <c r="C27" s="24" t="s">
        <v>21</v>
      </c>
      <c r="D27" s="4" t="s">
        <v>14</v>
      </c>
      <c r="E27" s="34">
        <f>E23</f>
        <v>800</v>
      </c>
      <c r="F27" s="34">
        <f t="shared" ref="F27:J27" si="13">F23</f>
        <v>200</v>
      </c>
      <c r="G27" s="34">
        <f t="shared" si="13"/>
        <v>150</v>
      </c>
      <c r="H27" s="34">
        <f t="shared" si="13"/>
        <v>50</v>
      </c>
      <c r="I27" s="34">
        <f t="shared" si="13"/>
        <v>75</v>
      </c>
      <c r="J27" s="34">
        <f t="shared" si="13"/>
        <v>33</v>
      </c>
      <c r="K27" s="36">
        <f t="shared" si="1"/>
        <v>1308</v>
      </c>
      <c r="L27" s="37">
        <f t="shared" si="2"/>
        <v>218</v>
      </c>
      <c r="M27" s="37">
        <f t="shared" si="3"/>
        <v>800</v>
      </c>
    </row>
    <row r="28" spans="2:24" ht="15.75" thickBot="1" x14ac:dyDescent="0.3">
      <c r="B28" s="31">
        <v>24</v>
      </c>
      <c r="C28" s="28" t="s">
        <v>21</v>
      </c>
      <c r="D28" s="16" t="s">
        <v>16</v>
      </c>
      <c r="E28" s="35">
        <f>E26-E27</f>
        <v>28100</v>
      </c>
      <c r="F28" s="35">
        <f t="shared" ref="F28:J28" si="14">F26-F27</f>
        <v>28500</v>
      </c>
      <c r="G28" s="35">
        <f t="shared" si="14"/>
        <v>28700</v>
      </c>
      <c r="H28" s="35">
        <f t="shared" si="14"/>
        <v>27050</v>
      </c>
      <c r="I28" s="35">
        <f t="shared" si="14"/>
        <v>27000</v>
      </c>
      <c r="J28" s="35">
        <f t="shared" si="14"/>
        <v>29500</v>
      </c>
      <c r="K28" s="36">
        <f t="shared" si="1"/>
        <v>168850</v>
      </c>
      <c r="L28" s="37">
        <f t="shared" si="2"/>
        <v>28141.666666666668</v>
      </c>
      <c r="M28" s="37">
        <f t="shared" si="3"/>
        <v>29500</v>
      </c>
    </row>
    <row r="29" spans="2:24" ht="24.75" customHeight="1" x14ac:dyDescent="0.25">
      <c r="C29" s="53" t="s">
        <v>26</v>
      </c>
      <c r="D29" s="18" t="s">
        <v>23</v>
      </c>
      <c r="E29" s="39">
        <f>E5+E13+E21</f>
        <v>80000</v>
      </c>
      <c r="F29" s="39">
        <f t="shared" ref="F29:J29" si="15">F5+F13+F21</f>
        <v>80000</v>
      </c>
      <c r="G29" s="39">
        <f t="shared" si="15"/>
        <v>80000</v>
      </c>
      <c r="H29" s="39">
        <f t="shared" si="15"/>
        <v>80000</v>
      </c>
      <c r="I29" s="39">
        <f t="shared" si="15"/>
        <v>80000</v>
      </c>
      <c r="J29" s="39">
        <f t="shared" si="15"/>
        <v>80000</v>
      </c>
      <c r="K29" s="18"/>
      <c r="L29" s="18"/>
      <c r="M29" s="19"/>
    </row>
    <row r="30" spans="2:24" ht="26.25" customHeight="1" x14ac:dyDescent="0.25">
      <c r="C30" s="54"/>
      <c r="D30" s="17" t="s">
        <v>24</v>
      </c>
      <c r="E30" s="40">
        <f>E6+E14+E22</f>
        <v>8000</v>
      </c>
      <c r="F30" s="40">
        <f t="shared" ref="F30:J30" si="16">F6+F14+F22</f>
        <v>8000</v>
      </c>
      <c r="G30" s="40">
        <f t="shared" si="16"/>
        <v>6400</v>
      </c>
      <c r="H30" s="40">
        <f t="shared" si="16"/>
        <v>6400</v>
      </c>
      <c r="I30" s="40">
        <f t="shared" si="16"/>
        <v>6400</v>
      </c>
      <c r="J30" s="40">
        <f t="shared" si="16"/>
        <v>9600</v>
      </c>
      <c r="K30" s="17"/>
      <c r="L30" s="17"/>
      <c r="M30" s="20"/>
    </row>
    <row r="31" spans="2:24" ht="30" customHeight="1" thickBot="1" x14ac:dyDescent="0.3">
      <c r="C31" s="55"/>
      <c r="D31" s="21" t="s">
        <v>25</v>
      </c>
      <c r="E31" s="41">
        <f>E12+E20+E28</f>
        <v>90200</v>
      </c>
      <c r="F31" s="41">
        <f t="shared" ref="F31:J31" si="17">F12+F20+F28</f>
        <v>90530</v>
      </c>
      <c r="G31" s="41">
        <f t="shared" si="17"/>
        <v>90050</v>
      </c>
      <c r="H31" s="41">
        <f t="shared" si="17"/>
        <v>86450</v>
      </c>
      <c r="I31" s="41">
        <f t="shared" si="17"/>
        <v>86825</v>
      </c>
      <c r="J31" s="41">
        <f t="shared" si="17"/>
        <v>94567</v>
      </c>
      <c r="K31" s="21"/>
      <c r="L31" s="21"/>
      <c r="M31" s="22"/>
    </row>
  </sheetData>
  <mergeCells count="9">
    <mergeCell ref="C29:C31"/>
    <mergeCell ref="C1:E1"/>
    <mergeCell ref="O3:R3"/>
    <mergeCell ref="O8:R8"/>
    <mergeCell ref="O9:R9"/>
    <mergeCell ref="O11:R11"/>
    <mergeCell ref="O12:R12"/>
    <mergeCell ref="O16:S16"/>
    <mergeCell ref="O20:S2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EEFC-B71F-4381-9EF5-A956901BF5AA}">
  <dimension ref="B2:J9"/>
  <sheetViews>
    <sheetView zoomScale="115" zoomScaleNormal="115" workbookViewId="0">
      <selection activeCell="B7" sqref="B7"/>
    </sheetView>
  </sheetViews>
  <sheetFormatPr defaultRowHeight="15" x14ac:dyDescent="0.25"/>
  <cols>
    <col min="2" max="2" width="87.7109375" customWidth="1"/>
  </cols>
  <sheetData>
    <row r="2" spans="2:10" ht="27.6" customHeight="1" x14ac:dyDescent="0.25">
      <c r="B2" s="38" t="s">
        <v>28</v>
      </c>
      <c r="C2" s="38"/>
      <c r="D2" s="38"/>
      <c r="E2" s="38"/>
      <c r="F2" s="38"/>
      <c r="G2" s="38"/>
      <c r="H2" s="38"/>
      <c r="I2" s="38"/>
      <c r="J2" s="38"/>
    </row>
    <row r="3" spans="2:10" ht="52.15" customHeight="1" x14ac:dyDescent="0.25">
      <c r="B3" s="42" t="s">
        <v>29</v>
      </c>
    </row>
    <row r="4" spans="2:10" x14ac:dyDescent="0.25">
      <c r="B4" s="38" t="s">
        <v>30</v>
      </c>
    </row>
    <row r="5" spans="2:10" x14ac:dyDescent="0.25">
      <c r="B5" s="38" t="s">
        <v>31</v>
      </c>
    </row>
    <row r="6" spans="2:10" x14ac:dyDescent="0.25">
      <c r="B6" s="38" t="s">
        <v>32</v>
      </c>
    </row>
    <row r="7" spans="2:10" x14ac:dyDescent="0.25">
      <c r="B7" t="s">
        <v>33</v>
      </c>
    </row>
    <row r="8" spans="2:10" x14ac:dyDescent="0.25">
      <c r="B8" s="38" t="s">
        <v>35</v>
      </c>
    </row>
    <row r="9" spans="2:10" x14ac:dyDescent="0.25">
      <c r="B9" s="3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</vt:lpstr>
      <vt:lpstr>Описание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2023-04-05T18:47:47Z</dcterms:created>
  <dcterms:modified xsi:type="dcterms:W3CDTF">2023-04-10T11:45:32Z</dcterms:modified>
</cp:coreProperties>
</file>