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Ольга\Downloads\"/>
    </mc:Choice>
  </mc:AlternateContent>
  <bookViews>
    <workbookView xWindow="0" yWindow="0" windowWidth="24000" windowHeight="9645"/>
  </bookViews>
  <sheets>
    <sheet name="Таблица" sheetId="1" r:id="rId1"/>
    <sheet name="Описание зада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M29" i="1"/>
  <c r="M30" i="1"/>
  <c r="M28" i="1"/>
  <c r="L29" i="1"/>
  <c r="L30" i="1"/>
  <c r="L28" i="1"/>
  <c r="L27" i="1"/>
  <c r="K29" i="1"/>
  <c r="K30" i="1"/>
  <c r="K28" i="1"/>
  <c r="K27" i="1"/>
  <c r="I27" i="1"/>
  <c r="E27" i="1"/>
  <c r="E19" i="1"/>
  <c r="E11" i="1"/>
  <c r="C35" i="1"/>
  <c r="C34" i="1"/>
  <c r="M14" i="1"/>
  <c r="M15" i="1"/>
  <c r="M16" i="1"/>
  <c r="M20" i="1"/>
  <c r="M22" i="1"/>
  <c r="M23" i="1"/>
  <c r="M24" i="1"/>
  <c r="L14" i="1"/>
  <c r="L15" i="1"/>
  <c r="L16" i="1"/>
  <c r="L20" i="1"/>
  <c r="L22" i="1"/>
  <c r="L23" i="1"/>
  <c r="L24" i="1"/>
  <c r="K14" i="1"/>
  <c r="K15" i="1"/>
  <c r="K16" i="1"/>
  <c r="K20" i="1"/>
  <c r="K22" i="1"/>
  <c r="K23" i="1"/>
  <c r="K24" i="1"/>
  <c r="F26" i="1"/>
  <c r="F27" i="1" s="1"/>
  <c r="G26" i="1"/>
  <c r="G27" i="1" s="1"/>
  <c r="H26" i="1"/>
  <c r="H27" i="1" s="1"/>
  <c r="I26" i="1"/>
  <c r="J26" i="1"/>
  <c r="J27" i="1" s="1"/>
  <c r="E26" i="1"/>
  <c r="M26" i="1" s="1"/>
  <c r="F18" i="1"/>
  <c r="G18" i="1"/>
  <c r="H18" i="1"/>
  <c r="H19" i="1" s="1"/>
  <c r="I18" i="1"/>
  <c r="J18" i="1"/>
  <c r="E18" i="1"/>
  <c r="M18" i="1" s="1"/>
  <c r="F25" i="1"/>
  <c r="J25" i="1"/>
  <c r="H17" i="1"/>
  <c r="I17" i="1"/>
  <c r="E25" i="1"/>
  <c r="G11" i="1"/>
  <c r="H11" i="1"/>
  <c r="H30" i="1" s="1"/>
  <c r="F28" i="1"/>
  <c r="G28" i="1"/>
  <c r="H28" i="1"/>
  <c r="I28" i="1"/>
  <c r="J28" i="1"/>
  <c r="E12" i="1"/>
  <c r="E17" i="1" s="1"/>
  <c r="F10" i="1"/>
  <c r="L10" i="1" s="1"/>
  <c r="G10" i="1"/>
  <c r="H10" i="1"/>
  <c r="I10" i="1"/>
  <c r="I11" i="1" s="1"/>
  <c r="J10" i="1"/>
  <c r="J11" i="1" s="1"/>
  <c r="E10" i="1"/>
  <c r="M6" i="1"/>
  <c r="M7" i="1"/>
  <c r="M8" i="1"/>
  <c r="L6" i="1"/>
  <c r="L7" i="1"/>
  <c r="L8" i="1"/>
  <c r="M4" i="1"/>
  <c r="K6" i="1"/>
  <c r="K7" i="1"/>
  <c r="K8" i="1"/>
  <c r="L4" i="1"/>
  <c r="K4" i="1"/>
  <c r="F21" i="1"/>
  <c r="G21" i="1"/>
  <c r="G25" i="1" s="1"/>
  <c r="H21" i="1"/>
  <c r="H25" i="1" s="1"/>
  <c r="I21" i="1"/>
  <c r="I25" i="1" s="1"/>
  <c r="J21" i="1"/>
  <c r="E21" i="1"/>
  <c r="F13" i="1"/>
  <c r="F17" i="1" s="1"/>
  <c r="G13" i="1"/>
  <c r="G17" i="1" s="1"/>
  <c r="H13" i="1"/>
  <c r="I13" i="1"/>
  <c r="I19" i="1" s="1"/>
  <c r="J13" i="1"/>
  <c r="J17" i="1" s="1"/>
  <c r="E13" i="1"/>
  <c r="M13" i="1" s="1"/>
  <c r="F5" i="1"/>
  <c r="F9" i="1" s="1"/>
  <c r="G5" i="1"/>
  <c r="G9" i="1" s="1"/>
  <c r="H5" i="1"/>
  <c r="H29" i="1" s="1"/>
  <c r="I5" i="1"/>
  <c r="I29" i="1" s="1"/>
  <c r="J5" i="1"/>
  <c r="J9" i="1" s="1"/>
  <c r="E5" i="1"/>
  <c r="E9" i="1" s="1"/>
  <c r="I30" i="1" l="1"/>
  <c r="M17" i="1"/>
  <c r="L17" i="1"/>
  <c r="K17" i="1"/>
  <c r="M25" i="1"/>
  <c r="M11" i="1"/>
  <c r="E29" i="1"/>
  <c r="G29" i="1"/>
  <c r="K10" i="1"/>
  <c r="M10" i="1"/>
  <c r="G19" i="1"/>
  <c r="G30" i="1" s="1"/>
  <c r="K25" i="1"/>
  <c r="K21" i="1"/>
  <c r="K13" i="1"/>
  <c r="L25" i="1"/>
  <c r="L21" i="1"/>
  <c r="L13" i="1"/>
  <c r="M21" i="1"/>
  <c r="I9" i="1"/>
  <c r="K5" i="1"/>
  <c r="J29" i="1"/>
  <c r="F29" i="1"/>
  <c r="J19" i="1"/>
  <c r="J30" i="1" s="1"/>
  <c r="F19" i="1"/>
  <c r="K12" i="1"/>
  <c r="L12" i="1"/>
  <c r="M12" i="1"/>
  <c r="H9" i="1"/>
  <c r="L5" i="1"/>
  <c r="M5" i="1"/>
  <c r="E28" i="1"/>
  <c r="F11" i="1"/>
  <c r="K11" i="1"/>
  <c r="K26" i="1"/>
  <c r="K18" i="1"/>
  <c r="L26" i="1"/>
  <c r="L18" i="1"/>
  <c r="E30" i="1" l="1"/>
  <c r="M27" i="1"/>
  <c r="M19" i="1"/>
  <c r="L19" i="1"/>
  <c r="K19" i="1"/>
  <c r="C33" i="1"/>
  <c r="F30" i="1"/>
  <c r="L11" i="1"/>
</calcChain>
</file>

<file path=xl/sharedStrings.xml><?xml version="1.0" encoding="utf-8"?>
<sst xmlns="http://schemas.openxmlformats.org/spreadsheetml/2006/main" count="82" uniqueCount="39">
  <si>
    <t>Иванов</t>
  </si>
  <si>
    <t>Оклад</t>
  </si>
  <si>
    <t>Премия</t>
  </si>
  <si>
    <t>Брак</t>
  </si>
  <si>
    <t>Питание</t>
  </si>
  <si>
    <t>Транспорт</t>
  </si>
  <si>
    <t>Петров</t>
  </si>
  <si>
    <t>Зима</t>
  </si>
  <si>
    <t>Весна</t>
  </si>
  <si>
    <t>Лето</t>
  </si>
  <si>
    <t>Осень</t>
  </si>
  <si>
    <t>Премия (процент от оклада)</t>
  </si>
  <si>
    <t>Компенсация питания</t>
  </si>
  <si>
    <t>Компенсация транспорта</t>
  </si>
  <si>
    <t>Удержано за брак</t>
  </si>
  <si>
    <t>Начислено</t>
  </si>
  <si>
    <t>Итого по сотруднику</t>
  </si>
  <si>
    <t>Тип транзакции</t>
  </si>
  <si>
    <t>Итого по позиции</t>
  </si>
  <si>
    <t>Среднее</t>
  </si>
  <si>
    <t>Сотрудники</t>
  </si>
  <si>
    <t>Сидоров</t>
  </si>
  <si>
    <t>Максимальное</t>
  </si>
  <si>
    <t>Итого оклад сотрудникам</t>
  </si>
  <si>
    <t>Итого премия сотрудникам</t>
  </si>
  <si>
    <t>Итого выплаты сотрудникам</t>
  </si>
  <si>
    <t>Итого</t>
  </si>
  <si>
    <t>Взаиморасчеты с сотрудниками предприятия</t>
  </si>
  <si>
    <t>1. Расчитайте премию на основе оклада и показателя процента премии в текущий сезон.</t>
  </si>
  <si>
    <t>2. Предприятие компенсирует сотрудникам фиксированные суммы на питание и транспортные расходы. При расчетах нужно вычесть из текущих показателей сумму компенсации. Если компенсация больше потраченной суммы, излишек сгорает.</t>
  </si>
  <si>
    <t>3. Вычислите суммы начислений, удержаний, итоговой суммы по сотрудникам.</t>
  </si>
  <si>
    <t>4. Вычислите все данные по сотрудникам организации.</t>
  </si>
  <si>
    <t>5. Вычислите в правой части таблицы итоговые, средние и максимальные значения.</t>
  </si>
  <si>
    <r>
      <t xml:space="preserve">6. Сформируйте по любому сотруднику за произвольный месяц строку по шаблону: </t>
    </r>
    <r>
      <rPr>
        <sz val="11"/>
        <color rgb="FFFF0000"/>
        <rFont val="Calibri"/>
        <family val="2"/>
        <charset val="204"/>
        <scheme val="minor"/>
      </rPr>
      <t>"Иванов март22. Оклад: 20000. Премия: 3000. Брак: 150. Итого: 22850."</t>
    </r>
  </si>
  <si>
    <t>№</t>
  </si>
  <si>
    <t xml:space="preserve">7.* С помощью ВПР получите значение по №3 за февраль. </t>
  </si>
  <si>
    <t>8.* С помощью ВПР получите значение по №18 за июнь</t>
  </si>
  <si>
    <t>ВПР 1</t>
  </si>
  <si>
    <t>ВПР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</si>
</sst>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9" fontId="0" fillId="0" borderId="0" xfId="0" applyNumberFormat="1"/>
    <xf numFmtId="0" fontId="0" fillId="3" borderId="5" xfId="0" applyFill="1" applyBorder="1"/>
    <xf numFmtId="164" fontId="0" fillId="3" borderId="5" xfId="0" applyNumberFormat="1" applyFill="1" applyBorder="1"/>
    <xf numFmtId="0" fontId="0" fillId="4" borderId="5" xfId="0" applyFill="1" applyBorder="1"/>
    <xf numFmtId="164" fontId="0" fillId="3" borderId="6" xfId="0" applyNumberFormat="1" applyFill="1" applyBorder="1"/>
    <xf numFmtId="0" fontId="3" fillId="6" borderId="11" xfId="0" applyFont="1" applyFill="1" applyBorder="1"/>
    <xf numFmtId="0" fontId="3" fillId="6" borderId="12" xfId="0" applyFont="1" applyFill="1" applyBorder="1"/>
    <xf numFmtId="17" fontId="3" fillId="6" borderId="13" xfId="0" applyNumberFormat="1" applyFont="1" applyFill="1" applyBorder="1"/>
    <xf numFmtId="0" fontId="3" fillId="7" borderId="14" xfId="0" applyFont="1" applyFill="1" applyBorder="1"/>
    <xf numFmtId="0" fontId="3" fillId="7" borderId="11" xfId="0" applyFont="1" applyFill="1" applyBorder="1"/>
    <xf numFmtId="0" fontId="0" fillId="3" borderId="16" xfId="0" applyFill="1" applyBorder="1"/>
    <xf numFmtId="164" fontId="0" fillId="3" borderId="16" xfId="0" applyNumberFormat="1" applyFill="1" applyBorder="1"/>
    <xf numFmtId="164" fontId="0" fillId="3" borderId="17" xfId="0" applyNumberFormat="1" applyFill="1" applyBorder="1"/>
    <xf numFmtId="0" fontId="0" fillId="5" borderId="18" xfId="0" applyFill="1" applyBorder="1"/>
    <xf numFmtId="164" fontId="0" fillId="3" borderId="20" xfId="0" applyNumberFormat="1" applyFill="1" applyBorder="1"/>
    <xf numFmtId="0" fontId="0" fillId="5" borderId="21" xfId="0" applyFill="1" applyBorder="1"/>
    <xf numFmtId="0" fontId="0" fillId="8" borderId="5" xfId="0" applyFill="1" applyBorder="1"/>
    <xf numFmtId="0" fontId="0" fillId="8" borderId="16" xfId="0" applyFill="1" applyBorder="1"/>
    <xf numFmtId="0" fontId="0" fillId="8" borderId="18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8" borderId="15" xfId="0" applyFont="1" applyFill="1" applyBorder="1" applyAlignment="1">
      <alignment horizontal="center" vertical="center" textRotation="90"/>
    </xf>
    <xf numFmtId="0" fontId="2" fillId="8" borderId="19" xfId="0" applyFont="1" applyFill="1" applyBorder="1" applyAlignment="1">
      <alignment horizontal="center" vertical="center" textRotation="90"/>
    </xf>
    <xf numFmtId="0" fontId="2" fillId="8" borderId="22" xfId="0" applyFont="1" applyFill="1" applyBorder="1" applyAlignment="1">
      <alignment horizontal="center" vertical="center" textRotation="90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4" borderId="5" xfId="0" applyNumberFormat="1" applyFill="1" applyBorder="1"/>
    <xf numFmtId="164" fontId="0" fillId="7" borderId="10" xfId="0" applyNumberFormat="1" applyFill="1" applyBorder="1"/>
    <xf numFmtId="164" fontId="0" fillId="7" borderId="7" xfId="0" applyNumberFormat="1" applyFill="1" applyBorder="1"/>
    <xf numFmtId="164" fontId="0" fillId="8" borderId="16" xfId="0" applyNumberFormat="1" applyFill="1" applyBorder="1"/>
    <xf numFmtId="164" fontId="0" fillId="8" borderId="5" xfId="0" applyNumberFormat="1" applyFill="1" applyBorder="1"/>
    <xf numFmtId="164" fontId="0" fillId="5" borderId="18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/>
    <xf numFmtId="0" fontId="3" fillId="0" borderId="0" xfId="0" applyFont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topLeftCell="A19" workbookViewId="0">
      <selection activeCell="F5" sqref="F5"/>
    </sheetView>
  </sheetViews>
  <sheetFormatPr defaultRowHeight="15" x14ac:dyDescent="0.25"/>
  <cols>
    <col min="1" max="1" width="4.7109375" customWidth="1"/>
    <col min="2" max="2" width="7.7109375" customWidth="1"/>
    <col min="3" max="3" width="15.140625" customWidth="1"/>
    <col min="4" max="4" width="31" customWidth="1"/>
    <col min="5" max="10" width="17.7109375" customWidth="1"/>
    <col min="11" max="11" width="22.85546875" customWidth="1"/>
    <col min="12" max="12" width="14.140625" customWidth="1"/>
    <col min="13" max="13" width="19.140625" customWidth="1"/>
  </cols>
  <sheetData>
    <row r="1" spans="2:18" ht="19.5" thickBot="1" x14ac:dyDescent="0.35">
      <c r="C1" s="34" t="s">
        <v>27</v>
      </c>
      <c r="D1" s="35"/>
      <c r="E1" s="36"/>
      <c r="F1" s="53"/>
      <c r="H1" s="53"/>
      <c r="I1" s="53"/>
    </row>
    <row r="2" spans="2:18" ht="15" customHeight="1" thickBot="1" x14ac:dyDescent="0.3">
      <c r="E2" s="30" t="s">
        <v>7</v>
      </c>
      <c r="F2" s="30" t="s">
        <v>7</v>
      </c>
      <c r="G2" s="30" t="s">
        <v>8</v>
      </c>
      <c r="H2" s="30" t="s">
        <v>8</v>
      </c>
      <c r="I2" s="30" t="s">
        <v>8</v>
      </c>
      <c r="J2" s="30" t="s">
        <v>9</v>
      </c>
      <c r="O2" s="37" t="s">
        <v>11</v>
      </c>
      <c r="P2" s="38"/>
      <c r="Q2" s="38"/>
      <c r="R2" s="39"/>
    </row>
    <row r="3" spans="2:18" ht="19.5" thickBot="1" x14ac:dyDescent="0.35">
      <c r="B3" s="29" t="s">
        <v>34</v>
      </c>
      <c r="C3" s="6" t="s">
        <v>20</v>
      </c>
      <c r="D3" s="7" t="s">
        <v>17</v>
      </c>
      <c r="E3" s="8">
        <v>44562</v>
      </c>
      <c r="F3" s="8">
        <v>44593</v>
      </c>
      <c r="G3" s="8">
        <v>44621</v>
      </c>
      <c r="H3" s="8">
        <v>44652</v>
      </c>
      <c r="I3" s="8">
        <v>44682</v>
      </c>
      <c r="J3" s="8">
        <v>44713</v>
      </c>
      <c r="K3" s="9" t="s">
        <v>18</v>
      </c>
      <c r="L3" s="10" t="s">
        <v>19</v>
      </c>
      <c r="M3" s="10" t="s">
        <v>22</v>
      </c>
      <c r="O3" t="s">
        <v>7</v>
      </c>
      <c r="P3" t="s">
        <v>8</v>
      </c>
      <c r="Q3" t="s">
        <v>9</v>
      </c>
      <c r="R3" t="s">
        <v>10</v>
      </c>
    </row>
    <row r="4" spans="2:18" ht="15.75" thickBot="1" x14ac:dyDescent="0.3">
      <c r="B4" s="26">
        <v>1</v>
      </c>
      <c r="C4" s="20" t="s">
        <v>0</v>
      </c>
      <c r="D4" s="11" t="s">
        <v>1</v>
      </c>
      <c r="E4" s="12">
        <v>20000</v>
      </c>
      <c r="F4" s="12">
        <v>20000</v>
      </c>
      <c r="G4" s="12">
        <v>20000</v>
      </c>
      <c r="H4" s="12">
        <v>20000</v>
      </c>
      <c r="I4" s="12">
        <v>20000</v>
      </c>
      <c r="J4" s="13">
        <v>20000</v>
      </c>
      <c r="K4" s="46">
        <f>SUM(E4:J4)</f>
        <v>120000</v>
      </c>
      <c r="L4" s="47">
        <f>AVERAGE(E4:J4)</f>
        <v>20000</v>
      </c>
      <c r="M4" s="47">
        <f>MAX(E4:J4)</f>
        <v>20000</v>
      </c>
      <c r="O4" s="1">
        <v>0.1</v>
      </c>
      <c r="P4" s="1">
        <v>0.08</v>
      </c>
      <c r="Q4" s="1">
        <v>0.12</v>
      </c>
      <c r="R4" s="1">
        <v>0.06</v>
      </c>
    </row>
    <row r="5" spans="2:18" ht="15.75" thickBot="1" x14ac:dyDescent="0.3">
      <c r="B5" s="27">
        <v>2</v>
      </c>
      <c r="C5" s="21" t="s">
        <v>0</v>
      </c>
      <c r="D5" s="2" t="s">
        <v>2</v>
      </c>
      <c r="E5" s="3">
        <f>IF(E$2=$O$3,E$4*$O$4,(IF(E$2=$P$3,E$4*$P$4,(IF(E$2=$Q$3,E$4*$Q$4,E$4*$R$4)))))</f>
        <v>2000</v>
      </c>
      <c r="F5" s="3">
        <f t="shared" ref="F5:J5" si="0">IF(F$2=$O$3,F$4*$O$4,(IF(F$2=$P$3,F$4*$P$4,(IF(F$2=$Q$3,F$4*$Q$4,F$4*$R$4)))))</f>
        <v>2000</v>
      </c>
      <c r="G5" s="3">
        <f t="shared" si="0"/>
        <v>1600</v>
      </c>
      <c r="H5" s="3">
        <f t="shared" si="0"/>
        <v>1600</v>
      </c>
      <c r="I5" s="3">
        <f t="shared" si="0"/>
        <v>1600</v>
      </c>
      <c r="J5" s="3">
        <f t="shared" si="0"/>
        <v>2400</v>
      </c>
      <c r="K5" s="46">
        <f t="shared" ref="K5:K27" si="1">SUM(E5:J5)</f>
        <v>11200</v>
      </c>
      <c r="L5" s="47">
        <f t="shared" ref="L5:L27" si="2">AVERAGE(E5:J5)</f>
        <v>1866.6666666666667</v>
      </c>
      <c r="M5" s="47">
        <f t="shared" ref="M5:M27" si="3">MAX(E5:J5)</f>
        <v>2400</v>
      </c>
    </row>
    <row r="6" spans="2:18" ht="15.75" thickBot="1" x14ac:dyDescent="0.3">
      <c r="B6" s="27">
        <v>3</v>
      </c>
      <c r="C6" s="21" t="s">
        <v>0</v>
      </c>
      <c r="D6" s="2" t="s">
        <v>3</v>
      </c>
      <c r="E6" s="3">
        <v>800</v>
      </c>
      <c r="F6" s="3">
        <v>200</v>
      </c>
      <c r="G6" s="3">
        <v>150</v>
      </c>
      <c r="H6" s="3">
        <v>50</v>
      </c>
      <c r="I6" s="3">
        <v>75</v>
      </c>
      <c r="J6" s="5">
        <v>33</v>
      </c>
      <c r="K6" s="46">
        <f t="shared" si="1"/>
        <v>1308</v>
      </c>
      <c r="L6" s="47">
        <f t="shared" si="2"/>
        <v>218</v>
      </c>
      <c r="M6" s="47">
        <f t="shared" si="3"/>
        <v>800</v>
      </c>
    </row>
    <row r="7" spans="2:18" ht="15.75" thickBot="1" x14ac:dyDescent="0.3">
      <c r="B7" s="27">
        <v>4</v>
      </c>
      <c r="C7" s="21" t="s">
        <v>0</v>
      </c>
      <c r="D7" s="2" t="s">
        <v>4</v>
      </c>
      <c r="E7" s="3">
        <v>3500</v>
      </c>
      <c r="F7" s="3">
        <v>4000</v>
      </c>
      <c r="G7" s="3">
        <v>4500</v>
      </c>
      <c r="H7" s="3">
        <v>3000</v>
      </c>
      <c r="I7" s="3">
        <v>2500</v>
      </c>
      <c r="J7" s="5">
        <v>4200</v>
      </c>
      <c r="K7" s="46">
        <f t="shared" si="1"/>
        <v>21700</v>
      </c>
      <c r="L7" s="47">
        <f t="shared" si="2"/>
        <v>3616.6666666666665</v>
      </c>
      <c r="M7" s="47">
        <f t="shared" si="3"/>
        <v>4500</v>
      </c>
      <c r="O7" s="40" t="s">
        <v>12</v>
      </c>
      <c r="P7" s="41"/>
      <c r="Q7" s="41"/>
      <c r="R7" s="42"/>
    </row>
    <row r="8" spans="2:18" ht="15.75" thickBot="1" x14ac:dyDescent="0.3">
      <c r="B8" s="27">
        <v>5</v>
      </c>
      <c r="C8" s="21" t="s">
        <v>0</v>
      </c>
      <c r="D8" s="2" t="s">
        <v>5</v>
      </c>
      <c r="E8" s="3">
        <v>1100</v>
      </c>
      <c r="F8" s="3">
        <v>900</v>
      </c>
      <c r="G8" s="3">
        <v>1200</v>
      </c>
      <c r="H8" s="3">
        <v>1050</v>
      </c>
      <c r="I8" s="3">
        <v>850</v>
      </c>
      <c r="J8" s="5">
        <v>1300</v>
      </c>
      <c r="K8" s="46">
        <f t="shared" si="1"/>
        <v>6400</v>
      </c>
      <c r="L8" s="47">
        <f t="shared" si="2"/>
        <v>1066.6666666666667</v>
      </c>
      <c r="M8" s="47">
        <f t="shared" si="3"/>
        <v>1300</v>
      </c>
      <c r="O8" s="43">
        <v>3000</v>
      </c>
      <c r="P8" s="43"/>
      <c r="Q8" s="43"/>
      <c r="R8" s="43"/>
    </row>
    <row r="9" spans="2:18" ht="15.75" thickBot="1" x14ac:dyDescent="0.3">
      <c r="B9" s="27">
        <v>6</v>
      </c>
      <c r="C9" s="21" t="s">
        <v>0</v>
      </c>
      <c r="D9" s="4" t="s">
        <v>15</v>
      </c>
      <c r="E9" s="45">
        <f>SUM(E4:E5,IF(E7&gt;=$O$8,E7-$O$8,0),IF(E8&gt;=$O$11,E8-$O$11,0))</f>
        <v>22600</v>
      </c>
      <c r="F9" s="45">
        <f>SUM(F4:F5,IF(F7&gt;=$O$8,F7-$O$8,0),IF(F8&gt;=$O$11,F8-$O$11,0))</f>
        <v>23000</v>
      </c>
      <c r="G9" s="45">
        <f>SUM(G4:G5,IF(G7&gt;=$O$8,G7-$O$8,0),IF(G8&gt;=$O$11,G8-$O$11,0))</f>
        <v>23300</v>
      </c>
      <c r="H9" s="45">
        <f>SUM(H4:H5,IF(H7&gt;=$O$8,H7-$O$8,0),IF(H8&gt;=$O$11,H8-$O$11,0))</f>
        <v>21650</v>
      </c>
      <c r="I9" s="45">
        <f>SUM(I4:I5,IF(I7&gt;=$O$8,I7-$O$8,0),IF(I8&gt;=$O$11,I8-$O$11,0))</f>
        <v>21600</v>
      </c>
      <c r="J9" s="45">
        <f>SUM(J4:J5,IF(J7&gt;=$O$8,J7-$O$8,0),IF(J8&gt;=$O$11,J8-$O$11,0))</f>
        <v>23900</v>
      </c>
      <c r="K9" s="46">
        <f>SUM(E9:J9)</f>
        <v>136050</v>
      </c>
      <c r="L9" s="47">
        <f>AVERAGE(E9:J9)</f>
        <v>22675</v>
      </c>
      <c r="M9" s="47">
        <f>MAX(E9:J9)</f>
        <v>23900</v>
      </c>
    </row>
    <row r="10" spans="2:18" ht="15.75" thickBot="1" x14ac:dyDescent="0.3">
      <c r="B10" s="27">
        <v>7</v>
      </c>
      <c r="C10" s="21" t="s">
        <v>0</v>
      </c>
      <c r="D10" s="4" t="s">
        <v>14</v>
      </c>
      <c r="E10" s="45">
        <f>E6</f>
        <v>800</v>
      </c>
      <c r="F10" s="45">
        <f>F6</f>
        <v>200</v>
      </c>
      <c r="G10" s="45">
        <f>G6</f>
        <v>150</v>
      </c>
      <c r="H10" s="45">
        <f>H6</f>
        <v>50</v>
      </c>
      <c r="I10" s="45">
        <f>I6</f>
        <v>75</v>
      </c>
      <c r="J10" s="45">
        <f>J6</f>
        <v>33</v>
      </c>
      <c r="K10" s="46">
        <f t="shared" si="1"/>
        <v>1308</v>
      </c>
      <c r="L10" s="47">
        <f t="shared" si="2"/>
        <v>218</v>
      </c>
      <c r="M10" s="47">
        <f t="shared" si="3"/>
        <v>800</v>
      </c>
      <c r="O10" s="40" t="s">
        <v>13</v>
      </c>
      <c r="P10" s="41"/>
      <c r="Q10" s="41"/>
      <c r="R10" s="42"/>
    </row>
    <row r="11" spans="2:18" ht="15.75" thickBot="1" x14ac:dyDescent="0.3">
      <c r="B11" s="27">
        <v>8</v>
      </c>
      <c r="C11" s="22" t="s">
        <v>0</v>
      </c>
      <c r="D11" s="14" t="s">
        <v>16</v>
      </c>
      <c r="E11" s="50">
        <f>SUM(E4:E5,-E10,IF(E7&gt;=$O$8,E7-$O$8,0),IF(E8&gt;=$O$11,E8-$O$11,0))</f>
        <v>21800</v>
      </c>
      <c r="F11" s="50">
        <f>SUM(F4:F5,-F10,IF(F7&gt;=$O$8,F7-$O$8,0),IF(F8&gt;=$O$11,F8-$O$11,0))</f>
        <v>22800</v>
      </c>
      <c r="G11" s="50">
        <f>SUM(G4:G5,-G10,IF(G7&gt;=$O$8,G7-$O$8,0),IF(G8&gt;=$O$11,G8-$O$11,0))</f>
        <v>23150</v>
      </c>
      <c r="H11" s="50">
        <f>SUM(H4:H5,-H10,IF(H7&gt;=$O$8,H7-$O$8,0),IF(H8&gt;=$O$11,H8-$O$11,0))</f>
        <v>21600</v>
      </c>
      <c r="I11" s="50">
        <f>SUM(I4:I5,-I10,IF(I7&gt;=$O$8,I7-$O$8,0),IF(I8&gt;=$O$11,I8-$O$11,0))</f>
        <v>21525</v>
      </c>
      <c r="J11" s="50">
        <f>SUM(J4:J5,-J10,IF(J7&gt;=$O$8,J7-$O$8,0),IF(J8&gt;=$O$11,J8-$O$11,0))</f>
        <v>23867</v>
      </c>
      <c r="K11" s="46">
        <f t="shared" si="1"/>
        <v>134742</v>
      </c>
      <c r="L11" s="47">
        <f t="shared" si="2"/>
        <v>22457</v>
      </c>
      <c r="M11" s="47">
        <f t="shared" si="3"/>
        <v>23867</v>
      </c>
      <c r="O11" s="44">
        <v>1000</v>
      </c>
      <c r="P11" s="44"/>
      <c r="Q11" s="44"/>
      <c r="R11" s="44"/>
    </row>
    <row r="12" spans="2:18" ht="15.75" thickBot="1" x14ac:dyDescent="0.3">
      <c r="B12" s="27">
        <v>9</v>
      </c>
      <c r="C12" s="23" t="s">
        <v>6</v>
      </c>
      <c r="D12" s="11" t="s">
        <v>1</v>
      </c>
      <c r="E12" s="12">
        <f>+E20</f>
        <v>25000</v>
      </c>
      <c r="F12" s="12">
        <v>35000</v>
      </c>
      <c r="G12" s="12">
        <v>35000</v>
      </c>
      <c r="H12" s="12">
        <v>35000</v>
      </c>
      <c r="I12" s="12">
        <v>35000</v>
      </c>
      <c r="J12" s="12">
        <v>35000</v>
      </c>
      <c r="K12" s="46">
        <f t="shared" si="1"/>
        <v>200000</v>
      </c>
      <c r="L12" s="47">
        <f t="shared" si="2"/>
        <v>33333.333333333336</v>
      </c>
      <c r="M12" s="47">
        <f t="shared" si="3"/>
        <v>35000</v>
      </c>
    </row>
    <row r="13" spans="2:18" ht="15.75" thickBot="1" x14ac:dyDescent="0.3">
      <c r="B13" s="27">
        <v>10</v>
      </c>
      <c r="C13" s="24" t="s">
        <v>6</v>
      </c>
      <c r="D13" s="2" t="s">
        <v>2</v>
      </c>
      <c r="E13" s="3">
        <f>IF(E$2=$O$3,E$12*$O$4,(IF(E$2=$P$3,E$12*$P$4,(IF(E$2=$Q$3,E$12*$Q$4,E$12*$R$4)))))</f>
        <v>2500</v>
      </c>
      <c r="F13" s="3">
        <f>IF(F$2=$O$3,F$12*$O$4,(IF(F$2=$P$3,F$12*$P$4,(IF(F$2=$Q$3,F$12*$Q$4,F$12*$R$4)))))</f>
        <v>3500</v>
      </c>
      <c r="G13" s="3">
        <f>IF(G$2=$O$3,G$12*$O$4,(IF(G$2=$P$3,G$12*$P$4,(IF(G$2=$Q$3,G$12*$Q$4,G$12*$R$4)))))</f>
        <v>2800</v>
      </c>
      <c r="H13" s="3">
        <f>IF(H$2=$O$3,H$12*$O$4,(IF(H$2=$P$3,H$12*$P$4,(IF(H$2=$Q$3,H$12*$Q$4,H$12*$R$4)))))</f>
        <v>2800</v>
      </c>
      <c r="I13" s="3">
        <f>IF(I$2=$O$3,I$12*$O$4,(IF(I$2=$P$3,I$12*$P$4,(IF(I$2=$Q$3,I$12*$Q$4,I$12*$R$4)))))</f>
        <v>2800</v>
      </c>
      <c r="J13" s="3">
        <f>IF(J$2=$O$3,J$12*$O$4,(IF(J$2=$P$3,J$12*$P$4,(IF(J$2=$Q$3,J$12*$Q$4,J$12*$R$4)))))</f>
        <v>4200</v>
      </c>
      <c r="K13" s="46">
        <f t="shared" si="1"/>
        <v>18600</v>
      </c>
      <c r="L13" s="47">
        <f t="shared" si="2"/>
        <v>3100</v>
      </c>
      <c r="M13" s="47">
        <f t="shared" si="3"/>
        <v>4200</v>
      </c>
    </row>
    <row r="14" spans="2:18" ht="15.75" thickBot="1" x14ac:dyDescent="0.3">
      <c r="B14" s="27">
        <v>11</v>
      </c>
      <c r="C14" s="24" t="s">
        <v>6</v>
      </c>
      <c r="D14" s="2" t="s">
        <v>3</v>
      </c>
      <c r="E14" s="3">
        <v>850</v>
      </c>
      <c r="F14" s="3">
        <v>350</v>
      </c>
      <c r="G14" s="3">
        <v>50</v>
      </c>
      <c r="H14" s="3">
        <v>140</v>
      </c>
      <c r="I14" s="3">
        <v>37</v>
      </c>
      <c r="J14" s="15">
        <v>147</v>
      </c>
      <c r="K14" s="46">
        <f t="shared" si="1"/>
        <v>1574</v>
      </c>
      <c r="L14" s="47">
        <f t="shared" si="2"/>
        <v>262.33333333333331</v>
      </c>
      <c r="M14" s="47">
        <f t="shared" si="3"/>
        <v>850</v>
      </c>
    </row>
    <row r="15" spans="2:18" ht="15.75" thickBot="1" x14ac:dyDescent="0.3">
      <c r="B15" s="27">
        <v>12</v>
      </c>
      <c r="C15" s="24" t="s">
        <v>6</v>
      </c>
      <c r="D15" s="2" t="s">
        <v>4</v>
      </c>
      <c r="E15" s="3">
        <v>4000</v>
      </c>
      <c r="F15" s="3">
        <v>3500</v>
      </c>
      <c r="G15" s="3">
        <v>1500</v>
      </c>
      <c r="H15" s="3">
        <v>2300</v>
      </c>
      <c r="I15" s="3">
        <v>3500</v>
      </c>
      <c r="J15" s="15">
        <v>4500</v>
      </c>
      <c r="K15" s="46">
        <f t="shared" si="1"/>
        <v>19300</v>
      </c>
      <c r="L15" s="47">
        <f t="shared" si="2"/>
        <v>3216.6666666666665</v>
      </c>
      <c r="M15" s="47">
        <f t="shared" si="3"/>
        <v>4500</v>
      </c>
    </row>
    <row r="16" spans="2:18" ht="15.75" thickBot="1" x14ac:dyDescent="0.3">
      <c r="B16" s="27">
        <v>13</v>
      </c>
      <c r="C16" s="24" t="s">
        <v>6</v>
      </c>
      <c r="D16" s="2" t="s">
        <v>5</v>
      </c>
      <c r="E16" s="3">
        <v>900</v>
      </c>
      <c r="F16" s="3">
        <v>1230</v>
      </c>
      <c r="G16" s="3">
        <v>1400</v>
      </c>
      <c r="H16" s="3">
        <v>990</v>
      </c>
      <c r="I16" s="3">
        <v>893</v>
      </c>
      <c r="J16" s="15">
        <v>1500</v>
      </c>
      <c r="K16" s="46">
        <f t="shared" si="1"/>
        <v>6913</v>
      </c>
      <c r="L16" s="47">
        <f t="shared" si="2"/>
        <v>1152.1666666666667</v>
      </c>
      <c r="M16" s="47">
        <f t="shared" si="3"/>
        <v>1500</v>
      </c>
    </row>
    <row r="17" spans="2:13" ht="15.75" thickBot="1" x14ac:dyDescent="0.3">
      <c r="B17" s="27">
        <v>14</v>
      </c>
      <c r="C17" s="24" t="s">
        <v>6</v>
      </c>
      <c r="D17" s="4" t="s">
        <v>15</v>
      </c>
      <c r="E17" s="45">
        <f>SUM(E12:E13,E15:E16)</f>
        <v>32400</v>
      </c>
      <c r="F17" s="45">
        <f t="shared" ref="F17:J17" si="4">SUM(F12:F13,F15:F16)</f>
        <v>43230</v>
      </c>
      <c r="G17" s="45">
        <f t="shared" si="4"/>
        <v>40700</v>
      </c>
      <c r="H17" s="45">
        <f t="shared" si="4"/>
        <v>41090</v>
      </c>
      <c r="I17" s="45">
        <f t="shared" si="4"/>
        <v>42193</v>
      </c>
      <c r="J17" s="45">
        <f t="shared" si="4"/>
        <v>45200</v>
      </c>
      <c r="K17" s="46">
        <f t="shared" si="1"/>
        <v>244813</v>
      </c>
      <c r="L17" s="47">
        <f t="shared" si="2"/>
        <v>40802.166666666664</v>
      </c>
      <c r="M17" s="47">
        <f t="shared" si="3"/>
        <v>45200</v>
      </c>
    </row>
    <row r="18" spans="2:13" ht="15.75" thickBot="1" x14ac:dyDescent="0.3">
      <c r="B18" s="27">
        <v>15</v>
      </c>
      <c r="C18" s="24" t="s">
        <v>6</v>
      </c>
      <c r="D18" s="4" t="s">
        <v>14</v>
      </c>
      <c r="E18" s="45">
        <f>E14</f>
        <v>850</v>
      </c>
      <c r="F18" s="45">
        <f t="shared" ref="F18:J18" si="5">F14</f>
        <v>350</v>
      </c>
      <c r="G18" s="45">
        <f t="shared" si="5"/>
        <v>50</v>
      </c>
      <c r="H18" s="45">
        <f t="shared" si="5"/>
        <v>140</v>
      </c>
      <c r="I18" s="45">
        <f t="shared" si="5"/>
        <v>37</v>
      </c>
      <c r="J18" s="45">
        <f t="shared" si="5"/>
        <v>147</v>
      </c>
      <c r="K18" s="46">
        <f t="shared" si="1"/>
        <v>1574</v>
      </c>
      <c r="L18" s="47">
        <f t="shared" si="2"/>
        <v>262.33333333333331</v>
      </c>
      <c r="M18" s="47">
        <f t="shared" si="3"/>
        <v>850</v>
      </c>
    </row>
    <row r="19" spans="2:13" ht="15.75" thickBot="1" x14ac:dyDescent="0.3">
      <c r="B19" s="27">
        <v>16</v>
      </c>
      <c r="C19" s="24" t="s">
        <v>6</v>
      </c>
      <c r="D19" s="14" t="s">
        <v>16</v>
      </c>
      <c r="E19" s="50">
        <f>SUM(E12:E13,-E18,IF(E15&gt;=$O$8,E15-$O$8,0),IF(E16&gt;=$O$11,E16-$O$11,0))</f>
        <v>27650</v>
      </c>
      <c r="F19" s="50">
        <f t="shared" ref="F19:J19" si="6">SUM(F12:F13,-F18,IF(F15&gt;=$O$8,F15-$O$8,0),IF(F16&gt;=$O$11,F16-$O$11,0))</f>
        <v>38880</v>
      </c>
      <c r="G19" s="50">
        <f t="shared" si="6"/>
        <v>38150</v>
      </c>
      <c r="H19" s="50">
        <f t="shared" si="6"/>
        <v>37660</v>
      </c>
      <c r="I19" s="50">
        <f t="shared" si="6"/>
        <v>38263</v>
      </c>
      <c r="J19" s="50">
        <f t="shared" si="6"/>
        <v>41053</v>
      </c>
      <c r="K19" s="46">
        <f t="shared" si="1"/>
        <v>221656</v>
      </c>
      <c r="L19" s="47">
        <f t="shared" si="2"/>
        <v>36942.666666666664</v>
      </c>
      <c r="M19" s="47">
        <f t="shared" si="3"/>
        <v>41053</v>
      </c>
    </row>
    <row r="20" spans="2:13" ht="15.75" thickBot="1" x14ac:dyDescent="0.3">
      <c r="B20" s="27">
        <v>17</v>
      </c>
      <c r="C20" s="20" t="s">
        <v>21</v>
      </c>
      <c r="D20" s="11" t="s">
        <v>1</v>
      </c>
      <c r="E20" s="12">
        <v>25000</v>
      </c>
      <c r="F20" s="12">
        <v>25000</v>
      </c>
      <c r="G20" s="12">
        <v>25000</v>
      </c>
      <c r="H20" s="12">
        <v>25000</v>
      </c>
      <c r="I20" s="12">
        <v>25000</v>
      </c>
      <c r="J20" s="12">
        <v>25000</v>
      </c>
      <c r="K20" s="46">
        <f t="shared" si="1"/>
        <v>150000</v>
      </c>
      <c r="L20" s="47">
        <f t="shared" si="2"/>
        <v>25000</v>
      </c>
      <c r="M20" s="47">
        <f t="shared" si="3"/>
        <v>25000</v>
      </c>
    </row>
    <row r="21" spans="2:13" ht="15.75" thickBot="1" x14ac:dyDescent="0.3">
      <c r="B21" s="27">
        <v>18</v>
      </c>
      <c r="C21" s="21" t="s">
        <v>21</v>
      </c>
      <c r="D21" s="2" t="s">
        <v>2</v>
      </c>
      <c r="E21" s="3">
        <f>IF(E$2=$O$3,E$20*$O$4,(IF(E$2=$P$3,E$20*$P$4,(IF(E$2=$Q$3,E$20*$Q$4,E$20*$R$4)))))</f>
        <v>2500</v>
      </c>
      <c r="F21" s="3">
        <f>IF(F$2=$O$3,F$20*$O$4,(IF(F$2=$P$3,F$20*$P$4,(IF(F$2=$Q$3,F$20*$Q$4,F$20*$R$4)))))</f>
        <v>2500</v>
      </c>
      <c r="G21" s="3">
        <f>IF(G$2=$O$3,G$20*$O$4,(IF(G$2=$P$3,G$20*$P$4,(IF(G$2=$Q$3,G$20*$Q$4,G$20*$R$4)))))</f>
        <v>2000</v>
      </c>
      <c r="H21" s="3">
        <f>IF(H$2=$O$3,H$20*$O$4,(IF(H$2=$P$3,H$20*$P$4,(IF(H$2=$Q$3,H$20*$Q$4,H$20*$R$4)))))</f>
        <v>2000</v>
      </c>
      <c r="I21" s="3">
        <f>IF(I$2=$O$3,I$20*$O$4,(IF(I$2=$P$3,I$20*$P$4,(IF(I$2=$Q$3,I$20*$Q$4,I$20*$R$4)))))</f>
        <v>2000</v>
      </c>
      <c r="J21" s="3">
        <f>IF(J$2=$O$3,J$20*$O$4,(IF(J$2=$P$3,J$20*$P$4,(IF(J$2=$Q$3,J$20*$Q$4,J$20*$R$4)))))</f>
        <v>3000</v>
      </c>
      <c r="K21" s="46">
        <f t="shared" si="1"/>
        <v>14000</v>
      </c>
      <c r="L21" s="47">
        <f t="shared" si="2"/>
        <v>2333.3333333333335</v>
      </c>
      <c r="M21" s="47">
        <f t="shared" si="3"/>
        <v>3000</v>
      </c>
    </row>
    <row r="22" spans="2:13" ht="15.75" thickBot="1" x14ac:dyDescent="0.3">
      <c r="B22" s="27">
        <v>19</v>
      </c>
      <c r="C22" s="21" t="s">
        <v>21</v>
      </c>
      <c r="D22" s="2" t="s">
        <v>3</v>
      </c>
      <c r="E22" s="3">
        <v>800</v>
      </c>
      <c r="F22" s="3">
        <v>200</v>
      </c>
      <c r="G22" s="3">
        <v>150</v>
      </c>
      <c r="H22" s="3">
        <v>50</v>
      </c>
      <c r="I22" s="3">
        <v>75</v>
      </c>
      <c r="J22" s="5">
        <v>33</v>
      </c>
      <c r="K22" s="46">
        <f t="shared" si="1"/>
        <v>1308</v>
      </c>
      <c r="L22" s="47">
        <f t="shared" si="2"/>
        <v>218</v>
      </c>
      <c r="M22" s="47">
        <f t="shared" si="3"/>
        <v>800</v>
      </c>
    </row>
    <row r="23" spans="2:13" ht="15.75" thickBot="1" x14ac:dyDescent="0.3">
      <c r="B23" s="27">
        <v>20</v>
      </c>
      <c r="C23" s="21" t="s">
        <v>21</v>
      </c>
      <c r="D23" s="2" t="s">
        <v>4</v>
      </c>
      <c r="E23" s="3">
        <v>3500</v>
      </c>
      <c r="F23" s="3">
        <v>4000</v>
      </c>
      <c r="G23" s="3">
        <v>4500</v>
      </c>
      <c r="H23" s="3">
        <v>3000</v>
      </c>
      <c r="I23" s="3">
        <v>2500</v>
      </c>
      <c r="J23" s="5">
        <v>4200</v>
      </c>
      <c r="K23" s="46">
        <f t="shared" si="1"/>
        <v>21700</v>
      </c>
      <c r="L23" s="47">
        <f t="shared" si="2"/>
        <v>3616.6666666666665</v>
      </c>
      <c r="M23" s="47">
        <f t="shared" si="3"/>
        <v>4500</v>
      </c>
    </row>
    <row r="24" spans="2:13" ht="15.75" thickBot="1" x14ac:dyDescent="0.3">
      <c r="B24" s="27">
        <v>21</v>
      </c>
      <c r="C24" s="21" t="s">
        <v>21</v>
      </c>
      <c r="D24" s="2" t="s">
        <v>5</v>
      </c>
      <c r="E24" s="3">
        <v>1100</v>
      </c>
      <c r="F24" s="3">
        <v>900</v>
      </c>
      <c r="G24" s="3">
        <v>1200</v>
      </c>
      <c r="H24" s="3">
        <v>1050</v>
      </c>
      <c r="I24" s="3">
        <v>850</v>
      </c>
      <c r="J24" s="5">
        <v>1300</v>
      </c>
      <c r="K24" s="46">
        <f t="shared" si="1"/>
        <v>6400</v>
      </c>
      <c r="L24" s="47">
        <f t="shared" si="2"/>
        <v>1066.6666666666667</v>
      </c>
      <c r="M24" s="47">
        <f t="shared" si="3"/>
        <v>1300</v>
      </c>
    </row>
    <row r="25" spans="2:13" ht="15.75" thickBot="1" x14ac:dyDescent="0.3">
      <c r="B25" s="27">
        <v>22</v>
      </c>
      <c r="C25" s="21" t="s">
        <v>21</v>
      </c>
      <c r="D25" s="4" t="s">
        <v>15</v>
      </c>
      <c r="E25" s="45">
        <f>SUM(E20:E21,E23:E24)</f>
        <v>32100</v>
      </c>
      <c r="F25" s="45">
        <f t="shared" ref="F25:J25" si="7">SUM(F20:F21,F23:F24)</f>
        <v>32400</v>
      </c>
      <c r="G25" s="45">
        <f t="shared" si="7"/>
        <v>32700</v>
      </c>
      <c r="H25" s="45">
        <f t="shared" si="7"/>
        <v>31050</v>
      </c>
      <c r="I25" s="45">
        <f t="shared" si="7"/>
        <v>30350</v>
      </c>
      <c r="J25" s="45">
        <f t="shared" si="7"/>
        <v>33500</v>
      </c>
      <c r="K25" s="46">
        <f t="shared" si="1"/>
        <v>192100</v>
      </c>
      <c r="L25" s="47">
        <f t="shared" si="2"/>
        <v>32016.666666666668</v>
      </c>
      <c r="M25" s="47">
        <f t="shared" si="3"/>
        <v>33500</v>
      </c>
    </row>
    <row r="26" spans="2:13" ht="15.75" thickBot="1" x14ac:dyDescent="0.3">
      <c r="B26" s="27">
        <v>23</v>
      </c>
      <c r="C26" s="21" t="s">
        <v>21</v>
      </c>
      <c r="D26" s="4" t="s">
        <v>14</v>
      </c>
      <c r="E26" s="45">
        <f>E22</f>
        <v>800</v>
      </c>
      <c r="F26" s="45">
        <f t="shared" ref="F26:J26" si="8">F22</f>
        <v>200</v>
      </c>
      <c r="G26" s="45">
        <f t="shared" si="8"/>
        <v>150</v>
      </c>
      <c r="H26" s="45">
        <f t="shared" si="8"/>
        <v>50</v>
      </c>
      <c r="I26" s="45">
        <f t="shared" si="8"/>
        <v>75</v>
      </c>
      <c r="J26" s="45">
        <f t="shared" si="8"/>
        <v>33</v>
      </c>
      <c r="K26" s="46">
        <f t="shared" si="1"/>
        <v>1308</v>
      </c>
      <c r="L26" s="47">
        <f t="shared" si="2"/>
        <v>218</v>
      </c>
      <c r="M26" s="47">
        <f t="shared" si="3"/>
        <v>800</v>
      </c>
    </row>
    <row r="27" spans="2:13" ht="15.75" thickBot="1" x14ac:dyDescent="0.3">
      <c r="B27" s="28">
        <v>24</v>
      </c>
      <c r="C27" s="25" t="s">
        <v>21</v>
      </c>
      <c r="D27" s="16" t="s">
        <v>16</v>
      </c>
      <c r="E27" s="50">
        <f>SUM(E20:E21,-E26,IF(E23&gt;=$O$8,E23-$O$8,0),IF(E24&gt;=$O$11,E24-$O$11,0))</f>
        <v>27300</v>
      </c>
      <c r="F27" s="50">
        <f t="shared" ref="F27:J27" si="9">SUM(F20:F21,-F26,IF(F23&gt;=$O$8,F23-$O$8,0),IF(F24&gt;=$O$11,F24-$O$11,0))</f>
        <v>28300</v>
      </c>
      <c r="G27" s="50">
        <f t="shared" si="9"/>
        <v>28550</v>
      </c>
      <c r="H27" s="50">
        <f t="shared" si="9"/>
        <v>27000</v>
      </c>
      <c r="I27" s="50">
        <f>SUM(I20:I21,-I26,IF(I23&gt;=$O$8,I23-$O$8,0),IF(I24&gt;=$O$11,I24-$O$11,0))</f>
        <v>26925</v>
      </c>
      <c r="J27" s="50">
        <f t="shared" si="9"/>
        <v>29467</v>
      </c>
      <c r="K27" s="46">
        <f>SUM(E27:J27)</f>
        <v>167542</v>
      </c>
      <c r="L27" s="47">
        <f t="shared" si="2"/>
        <v>27923.666666666668</v>
      </c>
      <c r="M27" s="47">
        <f t="shared" si="3"/>
        <v>29467</v>
      </c>
    </row>
    <row r="28" spans="2:13" ht="24.75" customHeight="1" thickBot="1" x14ac:dyDescent="0.3">
      <c r="C28" s="31" t="s">
        <v>26</v>
      </c>
      <c r="D28" s="18" t="s">
        <v>23</v>
      </c>
      <c r="E28" s="48">
        <f>SUM(E4,E12,E20)</f>
        <v>70000</v>
      </c>
      <c r="F28" s="48">
        <f>SUM(F4,F12,F20)</f>
        <v>80000</v>
      </c>
      <c r="G28" s="48">
        <f>SUM(G4,G12,G20)</f>
        <v>80000</v>
      </c>
      <c r="H28" s="48">
        <f>SUM(H4,H12,H20)</f>
        <v>80000</v>
      </c>
      <c r="I28" s="48">
        <f>SUM(I4,I12,I20)</f>
        <v>80000</v>
      </c>
      <c r="J28" s="48">
        <f>SUM(J4,J12,J20)</f>
        <v>80000</v>
      </c>
      <c r="K28" s="48">
        <f>SUM(E28:J28)</f>
        <v>470000</v>
      </c>
      <c r="L28" s="48">
        <f>AVERAGE(E28:J28)</f>
        <v>78333.333333333328</v>
      </c>
      <c r="M28" s="48">
        <f>MAX(E28:J28)</f>
        <v>80000</v>
      </c>
    </row>
    <row r="29" spans="2:13" ht="26.25" customHeight="1" thickBot="1" x14ac:dyDescent="0.3">
      <c r="C29" s="32"/>
      <c r="D29" s="17" t="s">
        <v>24</v>
      </c>
      <c r="E29" s="49">
        <f>SUM(E5,E13,E21,)</f>
        <v>7000</v>
      </c>
      <c r="F29" s="49">
        <f>SUM(F5,F13,F21,)</f>
        <v>8000</v>
      </c>
      <c r="G29" s="49">
        <f>SUM(G5,G13,G21,)</f>
        <v>6400</v>
      </c>
      <c r="H29" s="49">
        <f>SUM(H5,H13,H21,)</f>
        <v>6400</v>
      </c>
      <c r="I29" s="49">
        <f>SUM(I5,I13,I21,)</f>
        <v>6400</v>
      </c>
      <c r="J29" s="49">
        <f>SUM(J5,J13,J21,)</f>
        <v>9600</v>
      </c>
      <c r="K29" s="48">
        <f t="shared" ref="K29:K30" si="10">SUM(E29:J29)</f>
        <v>43800</v>
      </c>
      <c r="L29" s="48">
        <f t="shared" ref="L29:L30" si="11">AVERAGE(E29:J29)</f>
        <v>7300</v>
      </c>
      <c r="M29" s="48">
        <f t="shared" ref="M29:M30" si="12">MAX(E29:J29)</f>
        <v>9600</v>
      </c>
    </row>
    <row r="30" spans="2:13" ht="30" customHeight="1" thickBot="1" x14ac:dyDescent="0.3">
      <c r="C30" s="33"/>
      <c r="D30" s="19" t="s">
        <v>25</v>
      </c>
      <c r="E30" s="19">
        <f>SUM(E11,E19,E27)</f>
        <v>76750</v>
      </c>
      <c r="F30" s="19">
        <f t="shared" ref="F30:M30" si="13">SUM(F11,F19,F27)</f>
        <v>89980</v>
      </c>
      <c r="G30" s="19">
        <f t="shared" si="13"/>
        <v>89850</v>
      </c>
      <c r="H30" s="19">
        <f t="shared" si="13"/>
        <v>86260</v>
      </c>
      <c r="I30" s="19">
        <f t="shared" si="13"/>
        <v>86713</v>
      </c>
      <c r="J30" s="19">
        <f t="shared" si="13"/>
        <v>94387</v>
      </c>
      <c r="K30" s="48">
        <f t="shared" si="10"/>
        <v>523940</v>
      </c>
      <c r="L30" s="48">
        <f t="shared" si="11"/>
        <v>87323.333333333328</v>
      </c>
      <c r="M30" s="48">
        <f t="shared" si="12"/>
        <v>94387</v>
      </c>
    </row>
    <row r="32" spans="2:13" ht="18.75" x14ac:dyDescent="0.3">
      <c r="B32" s="54"/>
      <c r="C32" s="54"/>
      <c r="D32" s="54"/>
      <c r="E32" s="54"/>
    </row>
    <row r="33" spans="2:10" ht="18.75" x14ac:dyDescent="0.3">
      <c r="B33" s="54"/>
      <c r="C33" s="54" t="str">
        <f>CONCATENATE(C4," ",TEXT(F3,"МММ.ГГГГ"),". ",D4,": ",F4,". ",D5,": ",F5,". ",D6,": ",F14,". ","Итого: ",F11,".")</f>
        <v>Иванов фев.2022. Оклад: 20000. Премия: 2000. Брак: 350. Итого: 22800.</v>
      </c>
      <c r="D33" s="55"/>
      <c r="E33" s="55"/>
      <c r="F33" s="51"/>
      <c r="G33" s="51"/>
      <c r="H33" s="51"/>
      <c r="I33" s="51"/>
      <c r="J33" s="51"/>
    </row>
    <row r="34" spans="2:10" ht="18.75" x14ac:dyDescent="0.3">
      <c r="B34" s="54" t="s">
        <v>37</v>
      </c>
      <c r="C34" s="54">
        <f>VLOOKUP(B6,B4:F11,5,0)</f>
        <v>200</v>
      </c>
      <c r="D34" s="55"/>
      <c r="E34" s="55"/>
      <c r="F34" s="51"/>
      <c r="G34" s="51"/>
      <c r="H34" s="51"/>
      <c r="I34" s="51"/>
      <c r="J34" s="51"/>
    </row>
    <row r="35" spans="2:10" ht="18.75" x14ac:dyDescent="0.3">
      <c r="B35" s="54" t="s">
        <v>38</v>
      </c>
      <c r="C35" s="54">
        <f>VLOOKUP(B21,B20:J27,9,0)</f>
        <v>3000</v>
      </c>
      <c r="D35" s="55"/>
      <c r="E35" s="55"/>
      <c r="F35" s="51"/>
      <c r="G35" s="52"/>
      <c r="H35" s="51"/>
      <c r="I35" s="51"/>
      <c r="J35" s="51"/>
    </row>
    <row r="36" spans="2:10" ht="18.75" x14ac:dyDescent="0.3">
      <c r="B36" s="54"/>
      <c r="C36" s="54"/>
      <c r="D36" s="55"/>
      <c r="E36" s="55"/>
      <c r="F36" s="51"/>
      <c r="G36" s="51"/>
      <c r="H36" s="51"/>
      <c r="I36" s="51"/>
      <c r="J36" s="51"/>
    </row>
    <row r="37" spans="2:10" ht="18.75" x14ac:dyDescent="0.3">
      <c r="B37" s="54"/>
      <c r="C37" s="54"/>
      <c r="D37" s="54"/>
      <c r="E37" s="54"/>
    </row>
  </sheetData>
  <mergeCells count="7">
    <mergeCell ref="C28:C30"/>
    <mergeCell ref="C1:E1"/>
    <mergeCell ref="O2:R2"/>
    <mergeCell ref="O7:R7"/>
    <mergeCell ref="O8:R8"/>
    <mergeCell ref="O10:R10"/>
    <mergeCell ref="O11:R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28</v>
      </c>
    </row>
    <row r="3" spans="2:2" x14ac:dyDescent="0.25">
      <c r="B3" t="s">
        <v>29</v>
      </c>
    </row>
    <row r="4" spans="2:2" x14ac:dyDescent="0.25">
      <c r="B4" t="s">
        <v>30</v>
      </c>
    </row>
    <row r="5" spans="2:2" x14ac:dyDescent="0.25">
      <c r="B5" t="s">
        <v>31</v>
      </c>
    </row>
    <row r="6" spans="2:2" x14ac:dyDescent="0.25">
      <c r="B6" t="s">
        <v>32</v>
      </c>
    </row>
    <row r="7" spans="2:2" x14ac:dyDescent="0.25">
      <c r="B7" t="s">
        <v>33</v>
      </c>
    </row>
    <row r="8" spans="2:2" x14ac:dyDescent="0.25">
      <c r="B8" t="s">
        <v>35</v>
      </c>
    </row>
    <row r="9" spans="2:2" x14ac:dyDescent="0.25">
      <c r="B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Описание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Ольга</cp:lastModifiedBy>
  <dcterms:created xsi:type="dcterms:W3CDTF">2023-04-05T18:47:47Z</dcterms:created>
  <dcterms:modified xsi:type="dcterms:W3CDTF">2023-04-06T16:37:45Z</dcterms:modified>
</cp:coreProperties>
</file>