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07.04\"/>
    </mc:Choice>
  </mc:AlternateContent>
  <xr:revisionPtr revIDLastSave="0" documentId="13_ncr:1_{58C6CF65-F5DF-49E9-AAC9-03B24965DFC7}" xr6:coauthVersionLast="47" xr6:coauthVersionMax="47" xr10:uidLastSave="{00000000-0000-0000-0000-000000000000}"/>
  <bookViews>
    <workbookView xWindow="-120" yWindow="-120" windowWidth="29040" windowHeight="15990" tabRatio="914" activeTab="11" xr2:uid="{986EFDD9-458B-4E53-B61D-F99A97C749EF}"/>
  </bookViews>
  <sheets>
    <sheet name="условия " sheetId="1" r:id="rId1"/>
    <sheet name="счет" sheetId="12" r:id="rId2"/>
    <sheet name="если" sheetId="13" r:id="rId3"/>
    <sheet name="проверка нескольких условий" sheetId="14" r:id="rId4"/>
    <sheet name="проверка неск усл + впр" sheetId="15" r:id="rId5"/>
    <sheet name="ВПР " sheetId="16" r:id="rId6"/>
    <sheet name="если И" sheetId="17" r:id="rId7"/>
    <sheet name="ИЛИ" sheetId="18" r:id="rId8"/>
    <sheet name="суммесли " sheetId="19" r:id="rId9"/>
    <sheet name="суммесли +" sheetId="20" r:id="rId10"/>
    <sheet name="суммесли + сегодня" sheetId="21" r:id="rId11"/>
    <sheet name="суммеслимн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1" l="1"/>
  <c r="C12" i="21"/>
  <c r="C14" i="21"/>
  <c r="C13" i="21"/>
  <c r="C20" i="20"/>
  <c r="C19" i="20"/>
  <c r="C17" i="20"/>
  <c r="C15" i="20"/>
  <c r="C13" i="20"/>
  <c r="C11" i="19"/>
  <c r="C10" i="19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3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H2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D20" i="16"/>
  <c r="D16" i="16"/>
  <c r="D18" i="16"/>
  <c r="H2" i="14"/>
  <c r="H2" i="15"/>
  <c r="D18" i="15"/>
  <c r="H4" i="14"/>
  <c r="C15" i="13"/>
  <c r="D15" i="13"/>
  <c r="E15" i="13"/>
  <c r="F15" i="13"/>
  <c r="G15" i="13"/>
  <c r="H15" i="13"/>
  <c r="C16" i="13"/>
  <c r="D16" i="13"/>
  <c r="E16" i="13"/>
  <c r="F16" i="13"/>
  <c r="G16" i="13"/>
  <c r="H16" i="13"/>
  <c r="C17" i="13"/>
  <c r="D17" i="13"/>
  <c r="E17" i="13"/>
  <c r="F17" i="13"/>
  <c r="G17" i="13"/>
  <c r="H17" i="13"/>
  <c r="C18" i="13"/>
  <c r="D18" i="13"/>
  <c r="E18" i="13"/>
  <c r="F18" i="13"/>
  <c r="G18" i="13"/>
  <c r="H18" i="13"/>
  <c r="C19" i="13"/>
  <c r="D19" i="13"/>
  <c r="E19" i="13"/>
  <c r="F19" i="13"/>
  <c r="G19" i="13"/>
  <c r="H19" i="13"/>
  <c r="C20" i="13"/>
  <c r="D20" i="13"/>
  <c r="E20" i="13"/>
  <c r="F20" i="13"/>
  <c r="G20" i="13"/>
  <c r="H20" i="13"/>
  <c r="C21" i="13"/>
  <c r="D21" i="13"/>
  <c r="E21" i="13"/>
  <c r="F21" i="13"/>
  <c r="G21" i="13"/>
  <c r="H21" i="13"/>
  <c r="C22" i="13"/>
  <c r="D22" i="13"/>
  <c r="E22" i="13"/>
  <c r="F22" i="13"/>
  <c r="G22" i="13"/>
  <c r="H22" i="13"/>
  <c r="D14" i="13"/>
  <c r="E14" i="13"/>
  <c r="F14" i="13"/>
  <c r="G14" i="13"/>
  <c r="H14" i="13"/>
  <c r="C14" i="13"/>
  <c r="D12" i="13"/>
  <c r="E12" i="13"/>
  <c r="F12" i="13"/>
  <c r="G12" i="13"/>
  <c r="H12" i="13"/>
  <c r="C12" i="13"/>
  <c r="H10" i="12"/>
  <c r="I5" i="12"/>
  <c r="I6" i="12"/>
  <c r="I7" i="12"/>
  <c r="I8" i="12"/>
  <c r="I4" i="12"/>
  <c r="D14" i="12"/>
  <c r="E14" i="12"/>
  <c r="F14" i="12"/>
  <c r="C14" i="12"/>
  <c r="D13" i="12"/>
  <c r="E13" i="12"/>
  <c r="F13" i="12"/>
  <c r="C13" i="12"/>
  <c r="H5" i="12"/>
  <c r="H6" i="12"/>
  <c r="H7" i="12"/>
  <c r="H8" i="12"/>
  <c r="H4" i="12"/>
  <c r="D12" i="12"/>
  <c r="E12" i="12"/>
  <c r="F12" i="12"/>
  <c r="C12" i="12"/>
  <c r="C4" i="1"/>
  <c r="C3" i="1"/>
  <c r="C2" i="1"/>
</calcChain>
</file>

<file path=xl/sharedStrings.xml><?xml version="1.0" encoding="utf-8"?>
<sst xmlns="http://schemas.openxmlformats.org/spreadsheetml/2006/main" count="417" uniqueCount="151">
  <si>
    <t>=3 &gt; 5</t>
  </si>
  <si>
    <t>=5 = 9</t>
  </si>
  <si>
    <t>= 10 &lt; 50</t>
  </si>
  <si>
    <t>математика</t>
  </si>
  <si>
    <t>физика</t>
  </si>
  <si>
    <t>химия</t>
  </si>
  <si>
    <t>история</t>
  </si>
  <si>
    <t>Студент1</t>
  </si>
  <si>
    <t>Студент2</t>
  </si>
  <si>
    <t>Студент3</t>
  </si>
  <si>
    <t>Студент4</t>
  </si>
  <si>
    <t>Студент5</t>
  </si>
  <si>
    <t>не сдан</t>
  </si>
  <si>
    <t>сколько студентов сдало каждый экзамен</t>
  </si>
  <si>
    <t>счетз</t>
  </si>
  <si>
    <t>сдавалось экзаменов</t>
  </si>
  <si>
    <t>кол-во неуспешных попыток</t>
  </si>
  <si>
    <t xml:space="preserve">счетз - все попытки </t>
  </si>
  <si>
    <t>счет - успешные попытки</t>
  </si>
  <si>
    <t>осталось экзаменов</t>
  </si>
  <si>
    <t>считатьпустоты</t>
  </si>
  <si>
    <t>Штат</t>
  </si>
  <si>
    <t>Калифорния</t>
  </si>
  <si>
    <t>Колорадо</t>
  </si>
  <si>
    <t>Флорида</t>
  </si>
  <si>
    <t>Массачусетс</t>
  </si>
  <si>
    <t>Миннесота</t>
  </si>
  <si>
    <t>Нью-Йорк</t>
  </si>
  <si>
    <t>Огайо</t>
  </si>
  <si>
    <t>Техас</t>
  </si>
  <si>
    <t>Вашингтон</t>
  </si>
  <si>
    <t>Если значение отдельного штата больше среднего по штатам в этом месяце, то 'Высокая', иначе 'Низкая'</t>
  </si>
  <si>
    <t>среднее значение</t>
  </si>
  <si>
    <t>Тип автомобиля</t>
  </si>
  <si>
    <t>Особенности</t>
  </si>
  <si>
    <t>Легковой</t>
  </si>
  <si>
    <t>2-х дверный</t>
  </si>
  <si>
    <t>4-х дверный</t>
  </si>
  <si>
    <t>Грузовик</t>
  </si>
  <si>
    <t>Есть кузов</t>
  </si>
  <si>
    <t>Нет кузова</t>
  </si>
  <si>
    <t>Какое авто:</t>
  </si>
  <si>
    <t>Купе</t>
  </si>
  <si>
    <t>Седан</t>
  </si>
  <si>
    <t>Пикап</t>
  </si>
  <si>
    <t>Трейлер</t>
  </si>
  <si>
    <t>без литералов</t>
  </si>
  <si>
    <t>идентификатор</t>
  </si>
  <si>
    <t>штат</t>
  </si>
  <si>
    <t>расходы</t>
  </si>
  <si>
    <t>Иванов</t>
  </si>
  <si>
    <t>Сидоров</t>
  </si>
  <si>
    <t>Петров</t>
  </si>
  <si>
    <t>Иванова</t>
  </si>
  <si>
    <t>Сидорова</t>
  </si>
  <si>
    <t>Петрова</t>
  </si>
  <si>
    <t>Фамилия</t>
  </si>
  <si>
    <t>Телефон</t>
  </si>
  <si>
    <t>Почта</t>
  </si>
  <si>
    <t>Должность</t>
  </si>
  <si>
    <t>ЗП</t>
  </si>
  <si>
    <t>ivanov@test.ru</t>
  </si>
  <si>
    <t>sidorov@test.ru</t>
  </si>
  <si>
    <t>petrov@test.ru</t>
  </si>
  <si>
    <t>ivanova@test.ru</t>
  </si>
  <si>
    <t>sidiriva@test.ru</t>
  </si>
  <si>
    <t>pertova@test.ru</t>
  </si>
  <si>
    <t xml:space="preserve">Инженер </t>
  </si>
  <si>
    <t>Дворник</t>
  </si>
  <si>
    <t>Мастер</t>
  </si>
  <si>
    <t>Начальник</t>
  </si>
  <si>
    <t>Бухгалтер</t>
  </si>
  <si>
    <t>Водитель</t>
  </si>
  <si>
    <t>Идентификатор</t>
  </si>
  <si>
    <t>впр</t>
  </si>
  <si>
    <t>1. Есть номер сотрудника 5, получите почту этого сотрудника</t>
  </si>
  <si>
    <t>2. Дана фамилия - Сидоров. Найдите должность</t>
  </si>
  <si>
    <t>3. Дан телефон 54654. Найдите зп сотрудника с этим телефоном</t>
  </si>
  <si>
    <t>Код изделия</t>
  </si>
  <si>
    <t>Количество</t>
  </si>
  <si>
    <t>Скидка</t>
  </si>
  <si>
    <t>202-PRT-3013</t>
  </si>
  <si>
    <t>201-FIN-1452</t>
  </si>
  <si>
    <t>201-FIN-8238</t>
  </si>
  <si>
    <t>203-FIN-8882</t>
  </si>
  <si>
    <t>202-PRT-9587</t>
  </si>
  <si>
    <t>203-FIN-4614</t>
  </si>
  <si>
    <t>201-PRT-2478</t>
  </si>
  <si>
    <t>202-SUB-1955</t>
  </si>
  <si>
    <t>201-SUB-8641</t>
  </si>
  <si>
    <t>202-FIN-9069</t>
  </si>
  <si>
    <t>202-PRT-7937</t>
  </si>
  <si>
    <t>201-SUB-3124</t>
  </si>
  <si>
    <t>203-SUB-4369</t>
  </si>
  <si>
    <t>202-FIN-6273</t>
  </si>
  <si>
    <t>203-SUB-3972</t>
  </si>
  <si>
    <t>203-PRT-3335</t>
  </si>
  <si>
    <t>201-SUB-1022</t>
  </si>
  <si>
    <t>203-FIN-3507</t>
  </si>
  <si>
    <t>203-SUB-8304</t>
  </si>
  <si>
    <t>Статус изделия</t>
  </si>
  <si>
    <t>Номер сотрудника</t>
  </si>
  <si>
    <t>скидка 10%, если только номер сотрудника 202 И изделие готово (FIN)</t>
  </si>
  <si>
    <t>202-FIN-7937</t>
  </si>
  <si>
    <t>Скидка 10% если номер сотрудника 202 или 203</t>
  </si>
  <si>
    <t>примените скидку 10% только если номер сотрудника 202 ИЛИ 203 И статусизделия FIN </t>
  </si>
  <si>
    <t>Баланс</t>
  </si>
  <si>
    <t>Счет</t>
  </si>
  <si>
    <t>Оборудование</t>
  </si>
  <si>
    <t>Амортизация</t>
  </si>
  <si>
    <t>Земля</t>
  </si>
  <si>
    <t>Активы</t>
  </si>
  <si>
    <t>Возвраты</t>
  </si>
  <si>
    <t>Отрицательные позиции</t>
  </si>
  <si>
    <t>Положительные позиции</t>
  </si>
  <si>
    <t>Центр</t>
  </si>
  <si>
    <t>Север</t>
  </si>
  <si>
    <t>Восток</t>
  </si>
  <si>
    <t>Сумма по региону Центр</t>
  </si>
  <si>
    <t>Больше, чем Восток</t>
  </si>
  <si>
    <t>Сумма по регионам Север и Центр</t>
  </si>
  <si>
    <t>=СУММЕСЛИ(B2:B11;"?e*";C2:C11)</t>
  </si>
  <si>
    <t>Дата</t>
  </si>
  <si>
    <t>Число</t>
  </si>
  <si>
    <t>Сумма за сегодня</t>
  </si>
  <si>
    <t>14.03.2021</t>
  </si>
  <si>
    <t>Сегодня и ранее</t>
  </si>
  <si>
    <t>Страна</t>
  </si>
  <si>
    <t>Год</t>
  </si>
  <si>
    <t>ВВП</t>
  </si>
  <si>
    <t>Австралия</t>
  </si>
  <si>
    <t>Бельгия</t>
  </si>
  <si>
    <t>Бразилия</t>
  </si>
  <si>
    <t>Великобритания</t>
  </si>
  <si>
    <t>Германия</t>
  </si>
  <si>
    <t>Индия</t>
  </si>
  <si>
    <t>Индонезия</t>
  </si>
  <si>
    <t>Испания</t>
  </si>
  <si>
    <t>Италия</t>
  </si>
  <si>
    <t>Канада</t>
  </si>
  <si>
    <t>Китай</t>
  </si>
  <si>
    <t>Мексика</t>
  </si>
  <si>
    <t>Нидерланды</t>
  </si>
  <si>
    <t>Польша</t>
  </si>
  <si>
    <t>Россия</t>
  </si>
  <si>
    <t>Соединенные Штаты</t>
  </si>
  <si>
    <t>Турция</t>
  </si>
  <si>
    <t>Франция</t>
  </si>
  <si>
    <t>Швейцария</t>
  </si>
  <si>
    <t>Южная Корея</t>
  </si>
  <si>
    <t>Япония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</si>
</sst>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9]mmmm\ yyyy;@"/>
    <numFmt numFmtId="165" formatCode="_(* #,##0.000_);_(* \(#,##0.000\);_(* &quot;-&quot;??_);_(@_)"/>
    <numFmt numFmtId="170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4E5A66"/>
      <name val="Arial"/>
      <family val="2"/>
      <charset val="204"/>
    </font>
    <font>
      <sz val="11"/>
      <color theme="8" tint="0.39997558519241921"/>
      <name val="Calibri"/>
      <family val="2"/>
      <charset val="204"/>
      <scheme val="minor"/>
    </font>
    <font>
      <sz val="11"/>
      <color rgb="FF4E5A66"/>
      <name val="Verdana"/>
      <family val="2"/>
      <charset val="204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quotePrefix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7" xfId="0" quotePrefix="1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4" borderId="26" xfId="3" applyBorder="1" applyAlignment="1">
      <alignment horizontal="center" vertical="center"/>
    </xf>
    <xf numFmtId="0" fontId="4" fillId="4" borderId="25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14" xfId="2" applyFill="1" applyBorder="1" applyAlignment="1">
      <alignment horizontal="center" vertical="center"/>
    </xf>
    <xf numFmtId="0" fontId="3" fillId="2" borderId="15" xfId="2" applyFill="1" applyBorder="1" applyAlignment="1">
      <alignment horizontal="center" vertical="center"/>
    </xf>
    <xf numFmtId="0" fontId="3" fillId="2" borderId="16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26" xfId="0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0" fillId="0" borderId="31" xfId="0" applyBorder="1"/>
    <xf numFmtId="165" fontId="0" fillId="0" borderId="0" xfId="1" applyNumberFormat="1" applyFont="1" applyBorder="1"/>
    <xf numFmtId="165" fontId="0" fillId="0" borderId="32" xfId="1" applyNumberFormat="1" applyFont="1" applyBorder="1"/>
    <xf numFmtId="0" fontId="0" fillId="0" borderId="33" xfId="0" applyBorder="1"/>
    <xf numFmtId="0" fontId="1" fillId="0" borderId="31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2" borderId="2" xfId="0" applyFill="1" applyBorder="1"/>
    <xf numFmtId="165" fontId="0" fillId="2" borderId="3" xfId="1" applyNumberFormat="1" applyFont="1" applyFill="1" applyBorder="1"/>
    <xf numFmtId="0" fontId="0" fillId="2" borderId="3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8" fillId="0" borderId="38" xfId="4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3" xfId="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20" xfId="4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5" borderId="3" xfId="0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9" fontId="9" fillId="5" borderId="3" xfId="0" applyNumberFormat="1" applyFont="1" applyFill="1" applyBorder="1" applyAlignment="1">
      <alignment horizontal="right"/>
    </xf>
    <xf numFmtId="0" fontId="0" fillId="0" borderId="3" xfId="0" applyBorder="1"/>
    <xf numFmtId="0" fontId="11" fillId="0" borderId="0" xfId="0" applyFo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12" fillId="0" borderId="0" xfId="0" applyFont="1"/>
    <xf numFmtId="43" fontId="0" fillId="0" borderId="3" xfId="1" applyFont="1" applyBorder="1"/>
    <xf numFmtId="0" fontId="0" fillId="0" borderId="0" xfId="0" quotePrefix="1"/>
    <xf numFmtId="0" fontId="0" fillId="0" borderId="0" xfId="0" quotePrefix="1" applyAlignment="1">
      <alignment horizontal="center"/>
    </xf>
    <xf numFmtId="170" fontId="0" fillId="0" borderId="0" xfId="0" applyNumberFormat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0" fillId="0" borderId="0" xfId="0" applyNumberFormat="1"/>
  </cellXfs>
  <cellStyles count="5">
    <cellStyle name="Гиперссылка" xfId="4" builtinId="8"/>
    <cellStyle name="Обычный" xfId="0" builtinId="0"/>
    <cellStyle name="Плохой" xfId="3" builtinId="27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sidorov@test.ru" TargetMode="External"/><Relationship Id="rId7" Type="http://schemas.openxmlformats.org/officeDocument/2006/relationships/hyperlink" Target="mailto:pertova@test.ru" TargetMode="External"/><Relationship Id="rId2" Type="http://schemas.openxmlformats.org/officeDocument/2006/relationships/hyperlink" Target="mailto:ivanov@test.ru" TargetMode="External"/><Relationship Id="rId1" Type="http://schemas.openxmlformats.org/officeDocument/2006/relationships/hyperlink" Target="mailto:ivanov@test.ru" TargetMode="External"/><Relationship Id="rId6" Type="http://schemas.openxmlformats.org/officeDocument/2006/relationships/hyperlink" Target="mailto:sidiriva@test.ru" TargetMode="External"/><Relationship Id="rId5" Type="http://schemas.openxmlformats.org/officeDocument/2006/relationships/hyperlink" Target="mailto:ivanova@test.ru" TargetMode="External"/><Relationship Id="rId4" Type="http://schemas.openxmlformats.org/officeDocument/2006/relationships/hyperlink" Target="mailto:petrov@test.r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7816-001B-4E8D-93A2-4AE3A676A3BE}">
  <dimension ref="B2:C4"/>
  <sheetViews>
    <sheetView zoomScale="145" zoomScaleNormal="145" workbookViewId="0">
      <selection activeCell="B2" sqref="B2"/>
    </sheetView>
  </sheetViews>
  <sheetFormatPr defaultRowHeight="15" x14ac:dyDescent="0.25"/>
  <cols>
    <col min="2" max="2" width="14.42578125" customWidth="1"/>
    <col min="3" max="3" width="12.85546875" customWidth="1"/>
    <col min="4" max="4" width="16.28515625" customWidth="1"/>
    <col min="5" max="5" width="42.28515625" customWidth="1"/>
    <col min="6" max="6" width="36.140625" customWidth="1"/>
  </cols>
  <sheetData>
    <row r="2" spans="2:3" x14ac:dyDescent="0.25">
      <c r="B2" s="1" t="s">
        <v>0</v>
      </c>
      <c r="C2" t="b">
        <f>3&gt;5</f>
        <v>0</v>
      </c>
    </row>
    <row r="3" spans="2:3" x14ac:dyDescent="0.25">
      <c r="B3" s="1" t="s">
        <v>1</v>
      </c>
      <c r="C3" t="b">
        <f>5=9</f>
        <v>0</v>
      </c>
    </row>
    <row r="4" spans="2:3" x14ac:dyDescent="0.25">
      <c r="B4" s="1" t="s">
        <v>2</v>
      </c>
      <c r="C4" t="b">
        <f xml:space="preserve"> 10 &lt; 50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92E9-FAB0-416C-B98B-01C1D0D23D58}">
  <dimension ref="B2:D21"/>
  <sheetViews>
    <sheetView zoomScale="160" zoomScaleNormal="160" workbookViewId="0">
      <selection activeCell="C20" sqref="C20"/>
    </sheetView>
  </sheetViews>
  <sheetFormatPr defaultRowHeight="15" x14ac:dyDescent="0.25"/>
  <cols>
    <col min="2" max="2" width="35.5703125" customWidth="1"/>
    <col min="3" max="3" width="20.28515625" customWidth="1"/>
  </cols>
  <sheetData>
    <row r="2" spans="2:3" x14ac:dyDescent="0.25">
      <c r="B2" s="81" t="s">
        <v>115</v>
      </c>
      <c r="C2" s="95">
        <v>2714745.31</v>
      </c>
    </row>
    <row r="3" spans="2:3" x14ac:dyDescent="0.25">
      <c r="B3" s="81" t="s">
        <v>115</v>
      </c>
      <c r="C3" s="95">
        <v>1434322.83</v>
      </c>
    </row>
    <row r="4" spans="2:3" x14ac:dyDescent="0.25">
      <c r="B4" s="81" t="s">
        <v>116</v>
      </c>
      <c r="C4" s="95">
        <v>1983811.7</v>
      </c>
    </row>
    <row r="5" spans="2:3" x14ac:dyDescent="0.25">
      <c r="B5" s="81" t="s">
        <v>117</v>
      </c>
      <c r="C5" s="95">
        <v>929430.78</v>
      </c>
    </row>
    <row r="6" spans="2:3" x14ac:dyDescent="0.25">
      <c r="B6" s="81" t="s">
        <v>117</v>
      </c>
      <c r="C6" s="95">
        <v>3154066.47</v>
      </c>
    </row>
    <row r="7" spans="2:3" x14ac:dyDescent="0.25">
      <c r="B7" s="81" t="s">
        <v>115</v>
      </c>
      <c r="C7" s="95">
        <v>1264430.6399999999</v>
      </c>
    </row>
    <row r="8" spans="2:3" x14ac:dyDescent="0.25">
      <c r="B8" s="81" t="s">
        <v>116</v>
      </c>
      <c r="C8" s="95">
        <v>4674274.42</v>
      </c>
    </row>
    <row r="9" spans="2:3" x14ac:dyDescent="0.25">
      <c r="B9" s="81" t="s">
        <v>117</v>
      </c>
      <c r="C9" s="95">
        <v>940684.25</v>
      </c>
    </row>
    <row r="10" spans="2:3" x14ac:dyDescent="0.25">
      <c r="B10" s="81" t="s">
        <v>115</v>
      </c>
      <c r="C10" s="95">
        <v>2497381.2400000002</v>
      </c>
    </row>
    <row r="11" spans="2:3" x14ac:dyDescent="0.25">
      <c r="B11" s="81" t="s">
        <v>115</v>
      </c>
      <c r="C11" s="95">
        <v>1728260.75</v>
      </c>
    </row>
    <row r="13" spans="2:3" x14ac:dyDescent="0.25">
      <c r="B13" t="s">
        <v>118</v>
      </c>
      <c r="C13">
        <f>SUMIF(B2:B11, "Центр",C2:C11)</f>
        <v>9639140.7699999996</v>
      </c>
    </row>
    <row r="15" spans="2:3" x14ac:dyDescent="0.25">
      <c r="B15" t="s">
        <v>116</v>
      </c>
      <c r="C15">
        <f>SUMIF(B2:B11,B15,C2:C11)</f>
        <v>6658086.1200000001</v>
      </c>
    </row>
    <row r="17" spans="2:4" x14ac:dyDescent="0.25">
      <c r="B17" t="s">
        <v>119</v>
      </c>
      <c r="C17">
        <f>SUMIF(B2:B11, "&gt;Восток",C2:C11)</f>
        <v>16297226.889999999</v>
      </c>
    </row>
    <row r="19" spans="2:4" x14ac:dyDescent="0.25">
      <c r="B19" t="s">
        <v>120</v>
      </c>
      <c r="C19">
        <f>SUMIF(B2:B11,"Север",C2:C11)+SUMIF(B2:B11,"Центр",C2:C11)</f>
        <v>16297226.890000001</v>
      </c>
    </row>
    <row r="20" spans="2:4" x14ac:dyDescent="0.25">
      <c r="B20" t="s">
        <v>120</v>
      </c>
      <c r="C20">
        <f>SUMIF(B2:B11, "?е*",C2:C11)</f>
        <v>16297226.889999999</v>
      </c>
    </row>
    <row r="21" spans="2:4" x14ac:dyDescent="0.25">
      <c r="C21" s="97" t="s">
        <v>121</v>
      </c>
      <c r="D21" s="97"/>
    </row>
  </sheetData>
  <mergeCells count="1"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9DF1-F8A2-4869-9E4C-AC8AAD478662}">
  <dimension ref="B2:C15"/>
  <sheetViews>
    <sheetView zoomScale="130" zoomScaleNormal="130" workbookViewId="0">
      <selection activeCell="C15" sqref="C15"/>
    </sheetView>
  </sheetViews>
  <sheetFormatPr defaultRowHeight="15" x14ac:dyDescent="0.25"/>
  <cols>
    <col min="2" max="2" width="23.5703125" customWidth="1"/>
    <col min="3" max="3" width="25.5703125" customWidth="1"/>
  </cols>
  <sheetData>
    <row r="2" spans="2:3" x14ac:dyDescent="0.25">
      <c r="B2" s="56" t="s">
        <v>122</v>
      </c>
      <c r="C2" s="56" t="s">
        <v>123</v>
      </c>
    </row>
    <row r="3" spans="2:3" x14ac:dyDescent="0.25">
      <c r="B3" s="98">
        <v>44967</v>
      </c>
      <c r="C3">
        <v>456</v>
      </c>
    </row>
    <row r="4" spans="2:3" x14ac:dyDescent="0.25">
      <c r="B4" s="98">
        <v>44938</v>
      </c>
      <c r="C4">
        <v>565</v>
      </c>
    </row>
    <row r="5" spans="2:3" x14ac:dyDescent="0.25">
      <c r="B5" s="98">
        <v>44269</v>
      </c>
      <c r="C5">
        <v>548</v>
      </c>
    </row>
    <row r="6" spans="2:3" x14ac:dyDescent="0.25">
      <c r="B6" s="98">
        <v>44856</v>
      </c>
      <c r="C6">
        <v>4545</v>
      </c>
    </row>
    <row r="7" spans="2:3" x14ac:dyDescent="0.25">
      <c r="B7" s="98">
        <v>45023</v>
      </c>
      <c r="C7">
        <v>5000</v>
      </c>
    </row>
    <row r="8" spans="2:3" x14ac:dyDescent="0.25">
      <c r="B8" s="98">
        <v>44938</v>
      </c>
      <c r="C8">
        <v>84564</v>
      </c>
    </row>
    <row r="9" spans="2:3" x14ac:dyDescent="0.25">
      <c r="B9" s="98">
        <v>44269</v>
      </c>
      <c r="C9">
        <v>45454</v>
      </c>
    </row>
    <row r="10" spans="2:3" x14ac:dyDescent="0.25">
      <c r="B10" s="98">
        <v>44856</v>
      </c>
      <c r="C10">
        <v>454577</v>
      </c>
    </row>
    <row r="11" spans="2:3" x14ac:dyDescent="0.25">
      <c r="B11" s="98">
        <v>45023</v>
      </c>
      <c r="C11">
        <v>3000</v>
      </c>
    </row>
    <row r="12" spans="2:3" x14ac:dyDescent="0.25">
      <c r="C12">
        <f>SUM(C3:C11)</f>
        <v>598709</v>
      </c>
    </row>
    <row r="13" spans="2:3" x14ac:dyDescent="0.25">
      <c r="B13" t="s">
        <v>124</v>
      </c>
      <c r="C13">
        <f ca="1">SUMIF(B3:B11, TODAY(),C3:C11)</f>
        <v>8000</v>
      </c>
    </row>
    <row r="14" spans="2:3" x14ac:dyDescent="0.25">
      <c r="B14" s="96" t="s">
        <v>125</v>
      </c>
      <c r="C14">
        <f>SUMIF(B3:B11, "14.03.2021",C3:C11)</f>
        <v>46002</v>
      </c>
    </row>
    <row r="15" spans="2:3" x14ac:dyDescent="0.25">
      <c r="B15" t="s">
        <v>126</v>
      </c>
      <c r="C15">
        <f ca="1">SUMIF(B3:B11, "&lt;="&amp;TODAY(),C3:C11)</f>
        <v>598709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E2E8-79AB-4A72-B9C1-9D136485C255}">
  <dimension ref="B2:D212"/>
  <sheetViews>
    <sheetView tabSelected="1" workbookViewId="0">
      <selection activeCell="F6" sqref="F6"/>
    </sheetView>
  </sheetViews>
  <sheetFormatPr defaultRowHeight="15" x14ac:dyDescent="0.25"/>
  <cols>
    <col min="2" max="2" width="18.28515625" customWidth="1"/>
    <col min="3" max="3" width="13.42578125" customWidth="1"/>
    <col min="4" max="4" width="16.5703125" customWidth="1"/>
  </cols>
  <sheetData>
    <row r="2" spans="2:4" x14ac:dyDescent="0.25">
      <c r="B2" s="99" t="s">
        <v>127</v>
      </c>
      <c r="C2" s="100" t="s">
        <v>128</v>
      </c>
      <c r="D2" s="100" t="s">
        <v>129</v>
      </c>
    </row>
    <row r="3" spans="2:4" x14ac:dyDescent="0.25">
      <c r="B3" t="s">
        <v>130</v>
      </c>
      <c r="C3">
        <v>2000</v>
      </c>
      <c r="D3" s="101">
        <v>399594</v>
      </c>
    </row>
    <row r="4" spans="2:4" x14ac:dyDescent="0.25">
      <c r="B4" t="s">
        <v>130</v>
      </c>
      <c r="C4">
        <v>2001</v>
      </c>
      <c r="D4" s="101">
        <v>377207</v>
      </c>
    </row>
    <row r="5" spans="2:4" x14ac:dyDescent="0.25">
      <c r="B5" t="s">
        <v>130</v>
      </c>
      <c r="C5">
        <v>2002</v>
      </c>
      <c r="D5" s="101">
        <v>423676</v>
      </c>
    </row>
    <row r="6" spans="2:4" x14ac:dyDescent="0.25">
      <c r="B6" t="s">
        <v>130</v>
      </c>
      <c r="C6">
        <v>2003</v>
      </c>
      <c r="D6" s="101">
        <v>539162</v>
      </c>
    </row>
    <row r="7" spans="2:4" x14ac:dyDescent="0.25">
      <c r="B7" t="s">
        <v>130</v>
      </c>
      <c r="C7">
        <v>2004</v>
      </c>
      <c r="D7" s="101">
        <v>654968</v>
      </c>
    </row>
    <row r="8" spans="2:4" x14ac:dyDescent="0.25">
      <c r="B8" t="s">
        <v>130</v>
      </c>
      <c r="C8">
        <v>2005</v>
      </c>
      <c r="D8" s="101">
        <v>730729</v>
      </c>
    </row>
    <row r="9" spans="2:4" x14ac:dyDescent="0.25">
      <c r="B9" t="s">
        <v>130</v>
      </c>
      <c r="C9">
        <v>2006</v>
      </c>
      <c r="D9" s="101">
        <v>777933</v>
      </c>
    </row>
    <row r="10" spans="2:4" x14ac:dyDescent="0.25">
      <c r="B10" t="s">
        <v>130</v>
      </c>
      <c r="C10">
        <v>2007</v>
      </c>
      <c r="D10" s="101">
        <v>945364</v>
      </c>
    </row>
    <row r="11" spans="2:4" x14ac:dyDescent="0.25">
      <c r="B11" t="s">
        <v>130</v>
      </c>
      <c r="C11">
        <v>2008</v>
      </c>
      <c r="D11" s="101">
        <v>1051261</v>
      </c>
    </row>
    <row r="12" spans="2:4" x14ac:dyDescent="0.25">
      <c r="B12" t="s">
        <v>130</v>
      </c>
      <c r="C12">
        <v>2009</v>
      </c>
      <c r="D12" s="101">
        <v>993349</v>
      </c>
    </row>
    <row r="13" spans="2:4" x14ac:dyDescent="0.25">
      <c r="B13" t="s">
        <v>131</v>
      </c>
      <c r="C13">
        <v>2000</v>
      </c>
      <c r="D13" s="101">
        <v>233354</v>
      </c>
    </row>
    <row r="14" spans="2:4" x14ac:dyDescent="0.25">
      <c r="B14" t="s">
        <v>131</v>
      </c>
      <c r="C14">
        <v>2001</v>
      </c>
      <c r="D14" s="101">
        <v>232686</v>
      </c>
    </row>
    <row r="15" spans="2:4" x14ac:dyDescent="0.25">
      <c r="B15" t="s">
        <v>131</v>
      </c>
      <c r="C15">
        <v>2002</v>
      </c>
      <c r="D15" s="101">
        <v>253689</v>
      </c>
    </row>
    <row r="16" spans="2:4" x14ac:dyDescent="0.25">
      <c r="B16" t="s">
        <v>131</v>
      </c>
      <c r="C16">
        <v>2003</v>
      </c>
      <c r="D16" s="101">
        <v>312285</v>
      </c>
    </row>
    <row r="17" spans="2:4" x14ac:dyDescent="0.25">
      <c r="B17" t="s">
        <v>131</v>
      </c>
      <c r="C17">
        <v>2004</v>
      </c>
      <c r="D17" s="101">
        <v>362160</v>
      </c>
    </row>
    <row r="18" spans="2:4" x14ac:dyDescent="0.25">
      <c r="B18" t="s">
        <v>131</v>
      </c>
      <c r="C18">
        <v>2005</v>
      </c>
      <c r="D18" s="101">
        <v>378006</v>
      </c>
    </row>
    <row r="19" spans="2:4" x14ac:dyDescent="0.25">
      <c r="B19" t="s">
        <v>131</v>
      </c>
      <c r="C19">
        <v>2006</v>
      </c>
      <c r="D19" s="101">
        <v>400337</v>
      </c>
    </row>
    <row r="20" spans="2:4" x14ac:dyDescent="0.25">
      <c r="B20" t="s">
        <v>131</v>
      </c>
      <c r="C20">
        <v>2007</v>
      </c>
      <c r="D20" s="101">
        <v>460280</v>
      </c>
    </row>
    <row r="21" spans="2:4" x14ac:dyDescent="0.25">
      <c r="B21" t="s">
        <v>131</v>
      </c>
      <c r="C21">
        <v>2008</v>
      </c>
      <c r="D21" s="101">
        <v>509765</v>
      </c>
    </row>
    <row r="22" spans="2:4" x14ac:dyDescent="0.25">
      <c r="B22" t="s">
        <v>131</v>
      </c>
      <c r="C22">
        <v>2009</v>
      </c>
      <c r="D22" s="101">
        <v>474580</v>
      </c>
    </row>
    <row r="23" spans="2:4" x14ac:dyDescent="0.25">
      <c r="B23" t="s">
        <v>132</v>
      </c>
      <c r="C23">
        <v>2000</v>
      </c>
      <c r="D23" s="101">
        <v>644734</v>
      </c>
    </row>
    <row r="24" spans="2:4" x14ac:dyDescent="0.25">
      <c r="B24" t="s">
        <v>132</v>
      </c>
      <c r="C24">
        <v>2001</v>
      </c>
      <c r="D24" s="101">
        <v>554185</v>
      </c>
    </row>
    <row r="25" spans="2:4" x14ac:dyDescent="0.25">
      <c r="B25" t="s">
        <v>132</v>
      </c>
      <c r="C25">
        <v>2002</v>
      </c>
      <c r="D25" s="101">
        <v>506043</v>
      </c>
    </row>
    <row r="26" spans="2:4" x14ac:dyDescent="0.25">
      <c r="B26" t="s">
        <v>132</v>
      </c>
      <c r="C26">
        <v>2003</v>
      </c>
      <c r="D26" s="101">
        <v>552383</v>
      </c>
    </row>
    <row r="27" spans="2:4" x14ac:dyDescent="0.25">
      <c r="B27" t="s">
        <v>132</v>
      </c>
      <c r="C27">
        <v>2004</v>
      </c>
      <c r="D27" s="101">
        <v>663734</v>
      </c>
    </row>
    <row r="28" spans="2:4" x14ac:dyDescent="0.25">
      <c r="B28" t="s">
        <v>132</v>
      </c>
      <c r="C28">
        <v>2005</v>
      </c>
      <c r="D28" s="101">
        <v>882043</v>
      </c>
    </row>
    <row r="29" spans="2:4" x14ac:dyDescent="0.25">
      <c r="B29" t="s">
        <v>132</v>
      </c>
      <c r="C29">
        <v>2006</v>
      </c>
      <c r="D29" s="101">
        <v>1089255</v>
      </c>
    </row>
    <row r="30" spans="2:4" x14ac:dyDescent="0.25">
      <c r="B30" t="s">
        <v>132</v>
      </c>
      <c r="C30">
        <v>2007</v>
      </c>
      <c r="D30" s="101">
        <v>1366854</v>
      </c>
    </row>
    <row r="31" spans="2:4" x14ac:dyDescent="0.25">
      <c r="B31" t="s">
        <v>132</v>
      </c>
      <c r="C31">
        <v>2008</v>
      </c>
      <c r="D31" s="101">
        <v>1653538</v>
      </c>
    </row>
    <row r="32" spans="2:4" x14ac:dyDescent="0.25">
      <c r="B32" t="s">
        <v>132</v>
      </c>
      <c r="C32">
        <v>2009</v>
      </c>
      <c r="D32" s="101">
        <v>1622311</v>
      </c>
    </row>
    <row r="33" spans="2:4" x14ac:dyDescent="0.25">
      <c r="B33" t="s">
        <v>133</v>
      </c>
      <c r="C33">
        <v>2000</v>
      </c>
      <c r="D33" s="101">
        <v>1496606</v>
      </c>
    </row>
    <row r="34" spans="2:4" x14ac:dyDescent="0.25">
      <c r="B34" t="s">
        <v>133</v>
      </c>
      <c r="C34">
        <v>2001</v>
      </c>
      <c r="D34" s="101">
        <v>1485657</v>
      </c>
    </row>
    <row r="35" spans="2:4" x14ac:dyDescent="0.25">
      <c r="B35" t="s">
        <v>133</v>
      </c>
      <c r="C35">
        <v>2002</v>
      </c>
      <c r="D35" s="101">
        <v>1623558</v>
      </c>
    </row>
    <row r="36" spans="2:4" x14ac:dyDescent="0.25">
      <c r="B36" t="s">
        <v>133</v>
      </c>
      <c r="C36">
        <v>2003</v>
      </c>
      <c r="D36" s="101">
        <v>1877117</v>
      </c>
    </row>
    <row r="37" spans="2:4" x14ac:dyDescent="0.25">
      <c r="B37" t="s">
        <v>133</v>
      </c>
      <c r="C37">
        <v>2004</v>
      </c>
      <c r="D37" s="101">
        <v>2221915</v>
      </c>
    </row>
    <row r="38" spans="2:4" x14ac:dyDescent="0.25">
      <c r="B38" t="s">
        <v>133</v>
      </c>
      <c r="C38">
        <v>2005</v>
      </c>
      <c r="D38" s="101">
        <v>2324184</v>
      </c>
    </row>
    <row r="39" spans="2:4" x14ac:dyDescent="0.25">
      <c r="B39" t="s">
        <v>133</v>
      </c>
      <c r="C39">
        <v>2006</v>
      </c>
      <c r="D39" s="101">
        <v>2486598</v>
      </c>
    </row>
    <row r="40" spans="2:4" x14ac:dyDescent="0.25">
      <c r="B40" t="s">
        <v>133</v>
      </c>
      <c r="C40">
        <v>2007</v>
      </c>
      <c r="D40" s="101">
        <v>2858176</v>
      </c>
    </row>
    <row r="41" spans="2:4" x14ac:dyDescent="0.25">
      <c r="B41" t="s">
        <v>133</v>
      </c>
      <c r="C41">
        <v>2008</v>
      </c>
      <c r="D41" s="101">
        <v>2709573</v>
      </c>
    </row>
    <row r="42" spans="2:4" x14ac:dyDescent="0.25">
      <c r="B42" t="s">
        <v>133</v>
      </c>
      <c r="C42">
        <v>2009</v>
      </c>
      <c r="D42" s="101">
        <v>2217427</v>
      </c>
    </row>
    <row r="43" spans="2:4" x14ac:dyDescent="0.25">
      <c r="B43" t="s">
        <v>134</v>
      </c>
      <c r="C43">
        <v>2000</v>
      </c>
      <c r="D43" s="101">
        <v>1891934</v>
      </c>
    </row>
    <row r="44" spans="2:4" x14ac:dyDescent="0.25">
      <c r="B44" t="s">
        <v>134</v>
      </c>
      <c r="C44">
        <v>2001</v>
      </c>
      <c r="D44" s="101">
        <v>1882511</v>
      </c>
    </row>
    <row r="45" spans="2:4" x14ac:dyDescent="0.25">
      <c r="B45" t="s">
        <v>134</v>
      </c>
      <c r="C45">
        <v>2002</v>
      </c>
      <c r="D45" s="101">
        <v>2013691</v>
      </c>
    </row>
    <row r="46" spans="2:4" x14ac:dyDescent="0.25">
      <c r="B46" t="s">
        <v>134</v>
      </c>
      <c r="C46">
        <v>2003</v>
      </c>
      <c r="D46" s="101">
        <v>2428452</v>
      </c>
    </row>
    <row r="47" spans="2:4" x14ac:dyDescent="0.25">
      <c r="B47" t="s">
        <v>134</v>
      </c>
      <c r="C47">
        <v>2004</v>
      </c>
      <c r="D47" s="101">
        <v>2729923</v>
      </c>
    </row>
    <row r="48" spans="2:4" x14ac:dyDescent="0.25">
      <c r="B48" t="s">
        <v>134</v>
      </c>
      <c r="C48">
        <v>2005</v>
      </c>
      <c r="D48" s="101">
        <v>2771057</v>
      </c>
    </row>
    <row r="49" spans="2:4" x14ac:dyDescent="0.25">
      <c r="B49" t="s">
        <v>134</v>
      </c>
      <c r="C49">
        <v>2006</v>
      </c>
      <c r="D49" s="101">
        <v>2905445</v>
      </c>
    </row>
    <row r="50" spans="2:4" x14ac:dyDescent="0.25">
      <c r="B50" t="s">
        <v>134</v>
      </c>
      <c r="C50">
        <v>2007</v>
      </c>
      <c r="D50" s="101">
        <v>3328589</v>
      </c>
    </row>
    <row r="51" spans="2:4" x14ac:dyDescent="0.25">
      <c r="B51" t="s">
        <v>134</v>
      </c>
      <c r="C51">
        <v>2008</v>
      </c>
      <c r="D51" s="101">
        <v>3640727</v>
      </c>
    </row>
    <row r="52" spans="2:4" x14ac:dyDescent="0.25">
      <c r="B52" t="s">
        <v>134</v>
      </c>
      <c r="C52">
        <v>2009</v>
      </c>
      <c r="D52" s="101">
        <v>3306780</v>
      </c>
    </row>
    <row r="53" spans="2:4" x14ac:dyDescent="0.25">
      <c r="B53" t="s">
        <v>135</v>
      </c>
      <c r="C53">
        <v>2000</v>
      </c>
      <c r="D53" s="101">
        <v>474570</v>
      </c>
    </row>
    <row r="54" spans="2:4" x14ac:dyDescent="0.25">
      <c r="B54" t="s">
        <v>135</v>
      </c>
      <c r="C54">
        <v>2001</v>
      </c>
      <c r="D54" s="101">
        <v>492736</v>
      </c>
    </row>
    <row r="55" spans="2:4" x14ac:dyDescent="0.25">
      <c r="B55" t="s">
        <v>135</v>
      </c>
      <c r="C55">
        <v>2002</v>
      </c>
      <c r="D55" s="101">
        <v>522715</v>
      </c>
    </row>
    <row r="56" spans="2:4" x14ac:dyDescent="0.25">
      <c r="B56" t="s">
        <v>135</v>
      </c>
      <c r="C56">
        <v>2003</v>
      </c>
      <c r="D56" s="101">
        <v>618186</v>
      </c>
    </row>
    <row r="57" spans="2:4" x14ac:dyDescent="0.25">
      <c r="B57" t="s">
        <v>135</v>
      </c>
      <c r="C57">
        <v>2004</v>
      </c>
      <c r="D57" s="101">
        <v>721589</v>
      </c>
    </row>
    <row r="58" spans="2:4" x14ac:dyDescent="0.25">
      <c r="B58" t="s">
        <v>135</v>
      </c>
      <c r="C58">
        <v>2005</v>
      </c>
      <c r="D58" s="101">
        <v>834218</v>
      </c>
    </row>
    <row r="59" spans="2:4" x14ac:dyDescent="0.25">
      <c r="B59" t="s">
        <v>135</v>
      </c>
      <c r="C59">
        <v>2006</v>
      </c>
      <c r="D59" s="101">
        <v>949117</v>
      </c>
    </row>
    <row r="60" spans="2:4" x14ac:dyDescent="0.25">
      <c r="B60" t="s">
        <v>135</v>
      </c>
      <c r="C60">
        <v>2007</v>
      </c>
      <c r="D60" s="101">
        <v>1238478</v>
      </c>
    </row>
    <row r="61" spans="2:4" x14ac:dyDescent="0.25">
      <c r="B61" t="s">
        <v>135</v>
      </c>
      <c r="C61">
        <v>2008</v>
      </c>
      <c r="D61" s="101">
        <v>1223206</v>
      </c>
    </row>
    <row r="62" spans="2:4" x14ac:dyDescent="0.25">
      <c r="B62" t="s">
        <v>135</v>
      </c>
      <c r="C62">
        <v>2009</v>
      </c>
      <c r="D62" s="101">
        <v>1365343</v>
      </c>
    </row>
    <row r="63" spans="2:4" x14ac:dyDescent="0.25">
      <c r="B63" t="s">
        <v>136</v>
      </c>
      <c r="C63">
        <v>2000</v>
      </c>
      <c r="D63" s="101">
        <v>165021</v>
      </c>
    </row>
    <row r="64" spans="2:4" x14ac:dyDescent="0.25">
      <c r="B64" t="s">
        <v>136</v>
      </c>
      <c r="C64">
        <v>2001</v>
      </c>
      <c r="D64" s="101">
        <v>160447</v>
      </c>
    </row>
    <row r="65" spans="2:4" x14ac:dyDescent="0.25">
      <c r="B65" t="s">
        <v>136</v>
      </c>
      <c r="C65">
        <v>2002</v>
      </c>
      <c r="D65" s="101">
        <v>195661</v>
      </c>
    </row>
    <row r="66" spans="2:4" x14ac:dyDescent="0.25">
      <c r="B66" t="s">
        <v>136</v>
      </c>
      <c r="C66">
        <v>2003</v>
      </c>
      <c r="D66" s="101">
        <v>234848</v>
      </c>
    </row>
    <row r="67" spans="2:4" x14ac:dyDescent="0.25">
      <c r="B67" t="s">
        <v>136</v>
      </c>
      <c r="C67">
        <v>2004</v>
      </c>
      <c r="D67" s="101">
        <v>257032</v>
      </c>
    </row>
    <row r="68" spans="2:4" x14ac:dyDescent="0.25">
      <c r="B68" t="s">
        <v>136</v>
      </c>
      <c r="C68">
        <v>2005</v>
      </c>
      <c r="D68" s="101">
        <v>285773</v>
      </c>
    </row>
    <row r="69" spans="2:4" x14ac:dyDescent="0.25">
      <c r="B69" t="s">
        <v>136</v>
      </c>
      <c r="C69">
        <v>2006</v>
      </c>
      <c r="D69" s="101">
        <v>364362</v>
      </c>
    </row>
    <row r="70" spans="2:4" x14ac:dyDescent="0.25">
      <c r="B70" t="s">
        <v>136</v>
      </c>
      <c r="C70">
        <v>2007</v>
      </c>
      <c r="D70" s="101">
        <v>432183</v>
      </c>
    </row>
    <row r="71" spans="2:4" x14ac:dyDescent="0.25">
      <c r="B71" t="s">
        <v>136</v>
      </c>
      <c r="C71">
        <v>2008</v>
      </c>
      <c r="D71" s="101">
        <v>510839</v>
      </c>
    </row>
    <row r="72" spans="2:4" x14ac:dyDescent="0.25">
      <c r="B72" t="s">
        <v>136</v>
      </c>
      <c r="C72">
        <v>2009</v>
      </c>
      <c r="D72" s="101">
        <v>538803</v>
      </c>
    </row>
    <row r="73" spans="2:4" x14ac:dyDescent="0.25">
      <c r="B73" t="s">
        <v>137</v>
      </c>
      <c r="C73">
        <v>2000</v>
      </c>
      <c r="D73" s="101">
        <v>582048</v>
      </c>
    </row>
    <row r="74" spans="2:4" x14ac:dyDescent="0.25">
      <c r="B74" t="s">
        <v>137</v>
      </c>
      <c r="C74">
        <v>2001</v>
      </c>
      <c r="D74" s="101">
        <v>609379</v>
      </c>
    </row>
    <row r="75" spans="2:4" x14ac:dyDescent="0.25">
      <c r="B75" t="s">
        <v>137</v>
      </c>
      <c r="C75">
        <v>2002</v>
      </c>
      <c r="D75" s="101">
        <v>688725</v>
      </c>
    </row>
    <row r="76" spans="2:4" x14ac:dyDescent="0.25">
      <c r="B76" t="s">
        <v>137</v>
      </c>
      <c r="C76">
        <v>2003</v>
      </c>
      <c r="D76" s="101">
        <v>885531</v>
      </c>
    </row>
    <row r="77" spans="2:4" x14ac:dyDescent="0.25">
      <c r="B77" t="s">
        <v>137</v>
      </c>
      <c r="C77">
        <v>2004</v>
      </c>
      <c r="D77" s="101">
        <v>1045984</v>
      </c>
    </row>
    <row r="78" spans="2:4" x14ac:dyDescent="0.25">
      <c r="B78" t="s">
        <v>137</v>
      </c>
      <c r="C78">
        <v>2005</v>
      </c>
      <c r="D78" s="101">
        <v>1132763</v>
      </c>
    </row>
    <row r="79" spans="2:4" x14ac:dyDescent="0.25">
      <c r="B79" t="s">
        <v>137</v>
      </c>
      <c r="C79">
        <v>2006</v>
      </c>
      <c r="D79" s="101">
        <v>1237501</v>
      </c>
    </row>
    <row r="80" spans="2:4" x14ac:dyDescent="0.25">
      <c r="B80" t="s">
        <v>137</v>
      </c>
      <c r="C80">
        <v>2007</v>
      </c>
      <c r="D80" s="101">
        <v>1443500</v>
      </c>
    </row>
    <row r="81" spans="2:4" x14ac:dyDescent="0.25">
      <c r="B81" t="s">
        <v>137</v>
      </c>
      <c r="C81">
        <v>2008</v>
      </c>
      <c r="D81" s="101">
        <v>1600913</v>
      </c>
    </row>
    <row r="82" spans="2:4" x14ac:dyDescent="0.25">
      <c r="B82" t="s">
        <v>137</v>
      </c>
      <c r="C82">
        <v>2009</v>
      </c>
      <c r="D82" s="101">
        <v>1458111</v>
      </c>
    </row>
    <row r="83" spans="2:4" x14ac:dyDescent="0.25">
      <c r="B83" t="s">
        <v>138</v>
      </c>
      <c r="C83">
        <v>2000</v>
      </c>
      <c r="D83" s="101">
        <v>1107248</v>
      </c>
    </row>
    <row r="84" spans="2:4" x14ac:dyDescent="0.25">
      <c r="B84" t="s">
        <v>138</v>
      </c>
      <c r="C84">
        <v>2001</v>
      </c>
      <c r="D84" s="101">
        <v>1124668</v>
      </c>
    </row>
    <row r="85" spans="2:4" x14ac:dyDescent="0.25">
      <c r="B85" t="s">
        <v>138</v>
      </c>
      <c r="C85">
        <v>2002</v>
      </c>
      <c r="D85" s="101">
        <v>1229515</v>
      </c>
    </row>
    <row r="86" spans="2:4" x14ac:dyDescent="0.25">
      <c r="B86" t="s">
        <v>138</v>
      </c>
      <c r="C86">
        <v>2003</v>
      </c>
      <c r="D86" s="101">
        <v>1517402</v>
      </c>
    </row>
    <row r="87" spans="2:4" x14ac:dyDescent="0.25">
      <c r="B87" t="s">
        <v>138</v>
      </c>
      <c r="C87">
        <v>2004</v>
      </c>
      <c r="D87" s="101">
        <v>1737800</v>
      </c>
    </row>
    <row r="88" spans="2:4" x14ac:dyDescent="0.25">
      <c r="B88" t="s">
        <v>138</v>
      </c>
      <c r="C88">
        <v>2005</v>
      </c>
      <c r="D88" s="101">
        <v>1789378</v>
      </c>
    </row>
    <row r="89" spans="2:4" x14ac:dyDescent="0.25">
      <c r="B89" t="s">
        <v>138</v>
      </c>
      <c r="C89">
        <v>2006</v>
      </c>
      <c r="D89" s="101">
        <v>1874722</v>
      </c>
    </row>
    <row r="90" spans="2:4" x14ac:dyDescent="0.25">
      <c r="B90" t="s">
        <v>138</v>
      </c>
      <c r="C90">
        <v>2007</v>
      </c>
      <c r="D90" s="101">
        <v>2130241</v>
      </c>
    </row>
    <row r="91" spans="2:4" x14ac:dyDescent="0.25">
      <c r="B91" t="s">
        <v>138</v>
      </c>
      <c r="C91">
        <v>2008</v>
      </c>
      <c r="D91" s="101">
        <v>2318162</v>
      </c>
    </row>
    <row r="92" spans="2:4" x14ac:dyDescent="0.25">
      <c r="B92" t="s">
        <v>138</v>
      </c>
      <c r="C92">
        <v>2009</v>
      </c>
      <c r="D92" s="101">
        <v>2116627</v>
      </c>
    </row>
    <row r="93" spans="2:4" x14ac:dyDescent="0.25">
      <c r="B93" t="s">
        <v>139</v>
      </c>
      <c r="C93">
        <v>2000</v>
      </c>
      <c r="D93" s="101">
        <v>739451</v>
      </c>
    </row>
    <row r="94" spans="2:4" x14ac:dyDescent="0.25">
      <c r="B94" t="s">
        <v>139</v>
      </c>
      <c r="C94">
        <v>2001</v>
      </c>
      <c r="D94" s="101">
        <v>732735</v>
      </c>
    </row>
    <row r="95" spans="2:4" x14ac:dyDescent="0.25">
      <c r="B95" t="s">
        <v>139</v>
      </c>
      <c r="C95">
        <v>2002</v>
      </c>
      <c r="D95" s="101">
        <v>752523</v>
      </c>
    </row>
    <row r="96" spans="2:4" x14ac:dyDescent="0.25">
      <c r="B96" t="s">
        <v>139</v>
      </c>
      <c r="C96">
        <v>2003</v>
      </c>
      <c r="D96" s="101">
        <v>887782</v>
      </c>
    </row>
    <row r="97" spans="2:4" x14ac:dyDescent="0.25">
      <c r="B97" t="s">
        <v>139</v>
      </c>
      <c r="C97">
        <v>2004</v>
      </c>
      <c r="D97" s="101">
        <v>1018386</v>
      </c>
    </row>
    <row r="98" spans="2:4" x14ac:dyDescent="0.25">
      <c r="B98" t="s">
        <v>139</v>
      </c>
      <c r="C98">
        <v>2005</v>
      </c>
      <c r="D98" s="101">
        <v>1164179</v>
      </c>
    </row>
    <row r="99" spans="2:4" x14ac:dyDescent="0.25">
      <c r="B99" t="s">
        <v>139</v>
      </c>
      <c r="C99">
        <v>2006</v>
      </c>
      <c r="D99" s="101">
        <v>1310795</v>
      </c>
    </row>
    <row r="100" spans="2:4" x14ac:dyDescent="0.25">
      <c r="B100" t="s">
        <v>139</v>
      </c>
      <c r="C100">
        <v>2007</v>
      </c>
      <c r="D100" s="101">
        <v>1457873</v>
      </c>
    </row>
    <row r="101" spans="2:4" x14ac:dyDescent="0.25">
      <c r="B101" t="s">
        <v>139</v>
      </c>
      <c r="C101">
        <v>2008</v>
      </c>
      <c r="D101" s="101">
        <v>1542561</v>
      </c>
    </row>
    <row r="102" spans="2:4" x14ac:dyDescent="0.25">
      <c r="B102" t="s">
        <v>139</v>
      </c>
      <c r="C102">
        <v>2009</v>
      </c>
      <c r="D102" s="101">
        <v>1370839</v>
      </c>
    </row>
    <row r="103" spans="2:4" x14ac:dyDescent="0.25">
      <c r="B103" t="s">
        <v>140</v>
      </c>
      <c r="C103">
        <v>2000</v>
      </c>
      <c r="D103" s="101">
        <v>1198477</v>
      </c>
    </row>
    <row r="104" spans="2:4" x14ac:dyDescent="0.25">
      <c r="B104" t="s">
        <v>140</v>
      </c>
      <c r="C104">
        <v>2001</v>
      </c>
      <c r="D104" s="101">
        <v>1324814</v>
      </c>
    </row>
    <row r="105" spans="2:4" x14ac:dyDescent="0.25">
      <c r="B105" t="s">
        <v>140</v>
      </c>
      <c r="C105">
        <v>2002</v>
      </c>
      <c r="D105" s="101">
        <v>1453833</v>
      </c>
    </row>
    <row r="106" spans="2:4" x14ac:dyDescent="0.25">
      <c r="B106" t="s">
        <v>140</v>
      </c>
      <c r="C106">
        <v>2003</v>
      </c>
      <c r="D106" s="101">
        <v>1640961</v>
      </c>
    </row>
    <row r="107" spans="2:4" x14ac:dyDescent="0.25">
      <c r="B107" t="s">
        <v>140</v>
      </c>
      <c r="C107">
        <v>2004</v>
      </c>
      <c r="D107" s="101">
        <v>1931646</v>
      </c>
    </row>
    <row r="108" spans="2:4" x14ac:dyDescent="0.25">
      <c r="B108" t="s">
        <v>140</v>
      </c>
      <c r="C108">
        <v>2005</v>
      </c>
      <c r="D108" s="101">
        <v>2256919</v>
      </c>
    </row>
    <row r="109" spans="2:4" x14ac:dyDescent="0.25">
      <c r="B109" t="s">
        <v>140</v>
      </c>
      <c r="C109">
        <v>2006</v>
      </c>
      <c r="D109" s="101">
        <v>2712917</v>
      </c>
    </row>
    <row r="110" spans="2:4" x14ac:dyDescent="0.25">
      <c r="B110" t="s">
        <v>140</v>
      </c>
      <c r="C110">
        <v>2007</v>
      </c>
      <c r="D110" s="101">
        <v>3494235</v>
      </c>
    </row>
    <row r="111" spans="2:4" x14ac:dyDescent="0.25">
      <c r="B111" t="s">
        <v>140</v>
      </c>
      <c r="C111">
        <v>2008</v>
      </c>
      <c r="D111" s="101">
        <v>4519951</v>
      </c>
    </row>
    <row r="112" spans="2:4" x14ac:dyDescent="0.25">
      <c r="B112" t="s">
        <v>140</v>
      </c>
      <c r="C112">
        <v>2009</v>
      </c>
      <c r="D112" s="101">
        <v>4990526</v>
      </c>
    </row>
    <row r="113" spans="2:4" x14ac:dyDescent="0.25">
      <c r="B113" t="s">
        <v>141</v>
      </c>
      <c r="C113">
        <v>2000</v>
      </c>
      <c r="D113" s="101">
        <v>692029</v>
      </c>
    </row>
    <row r="114" spans="2:4" x14ac:dyDescent="0.25">
      <c r="B114" t="s">
        <v>141</v>
      </c>
      <c r="C114">
        <v>2001</v>
      </c>
      <c r="D114" s="101">
        <v>733453</v>
      </c>
    </row>
    <row r="115" spans="2:4" x14ac:dyDescent="0.25">
      <c r="B115" t="s">
        <v>141</v>
      </c>
      <c r="C115">
        <v>2002</v>
      </c>
      <c r="D115" s="101">
        <v>750450</v>
      </c>
    </row>
    <row r="116" spans="2:4" x14ac:dyDescent="0.25">
      <c r="B116" t="s">
        <v>141</v>
      </c>
      <c r="C116">
        <v>2003</v>
      </c>
      <c r="D116" s="101">
        <v>722182</v>
      </c>
    </row>
    <row r="117" spans="2:4" x14ac:dyDescent="0.25">
      <c r="B117" t="s">
        <v>141</v>
      </c>
      <c r="C117">
        <v>2004</v>
      </c>
      <c r="D117" s="101">
        <v>774591</v>
      </c>
    </row>
    <row r="118" spans="2:4" x14ac:dyDescent="0.25">
      <c r="B118" t="s">
        <v>141</v>
      </c>
      <c r="C118">
        <v>2005</v>
      </c>
      <c r="D118" s="101">
        <v>869718</v>
      </c>
    </row>
    <row r="119" spans="2:4" x14ac:dyDescent="0.25">
      <c r="B119" t="s">
        <v>141</v>
      </c>
      <c r="C119">
        <v>2006</v>
      </c>
      <c r="D119" s="101">
        <v>965774</v>
      </c>
    </row>
    <row r="120" spans="2:4" x14ac:dyDescent="0.25">
      <c r="B120" t="s">
        <v>141</v>
      </c>
      <c r="C120">
        <v>2007</v>
      </c>
      <c r="D120" s="101">
        <v>1042687</v>
      </c>
    </row>
    <row r="121" spans="2:4" x14ac:dyDescent="0.25">
      <c r="B121" t="s">
        <v>141</v>
      </c>
      <c r="C121">
        <v>2008</v>
      </c>
      <c r="D121" s="101">
        <v>1100673</v>
      </c>
    </row>
    <row r="122" spans="2:4" x14ac:dyDescent="0.25">
      <c r="B122" t="s">
        <v>141</v>
      </c>
      <c r="C122">
        <v>2009</v>
      </c>
      <c r="D122" s="101">
        <v>894566</v>
      </c>
    </row>
    <row r="123" spans="2:4" x14ac:dyDescent="0.25">
      <c r="B123" t="s">
        <v>142</v>
      </c>
      <c r="C123">
        <v>2000</v>
      </c>
      <c r="D123" s="101">
        <v>386204</v>
      </c>
    </row>
    <row r="124" spans="2:4" x14ac:dyDescent="0.25">
      <c r="B124" t="s">
        <v>142</v>
      </c>
      <c r="C124">
        <v>2001</v>
      </c>
      <c r="D124" s="101">
        <v>400998</v>
      </c>
    </row>
    <row r="125" spans="2:4" x14ac:dyDescent="0.25">
      <c r="B125" t="s">
        <v>142</v>
      </c>
      <c r="C125">
        <v>2002</v>
      </c>
      <c r="D125" s="101">
        <v>439357</v>
      </c>
    </row>
    <row r="126" spans="2:4" x14ac:dyDescent="0.25">
      <c r="B126" t="s">
        <v>142</v>
      </c>
      <c r="C126">
        <v>2003</v>
      </c>
      <c r="D126" s="101">
        <v>539343</v>
      </c>
    </row>
    <row r="127" spans="2:4" x14ac:dyDescent="0.25">
      <c r="B127" t="s">
        <v>142</v>
      </c>
      <c r="C127">
        <v>2004</v>
      </c>
      <c r="D127" s="101">
        <v>610691</v>
      </c>
    </row>
    <row r="128" spans="2:4" x14ac:dyDescent="0.25">
      <c r="B128" t="s">
        <v>142</v>
      </c>
      <c r="C128">
        <v>2005</v>
      </c>
      <c r="D128" s="101">
        <v>639579</v>
      </c>
    </row>
    <row r="129" spans="2:4" x14ac:dyDescent="0.25">
      <c r="B129" t="s">
        <v>142</v>
      </c>
      <c r="C129">
        <v>2006</v>
      </c>
      <c r="D129" s="101">
        <v>678321</v>
      </c>
    </row>
    <row r="130" spans="2:4" x14ac:dyDescent="0.25">
      <c r="B130" t="s">
        <v>142</v>
      </c>
      <c r="C130">
        <v>2007</v>
      </c>
      <c r="D130" s="101">
        <v>783692</v>
      </c>
    </row>
    <row r="131" spans="2:4" x14ac:dyDescent="0.25">
      <c r="B131" t="s">
        <v>142</v>
      </c>
      <c r="C131">
        <v>2008</v>
      </c>
      <c r="D131" s="101">
        <v>874906</v>
      </c>
    </row>
    <row r="132" spans="2:4" x14ac:dyDescent="0.25">
      <c r="B132" t="s">
        <v>142</v>
      </c>
      <c r="C132">
        <v>2009</v>
      </c>
      <c r="D132" s="101">
        <v>798400</v>
      </c>
    </row>
    <row r="133" spans="2:4" x14ac:dyDescent="0.25">
      <c r="B133" t="s">
        <v>143</v>
      </c>
      <c r="C133">
        <v>2000</v>
      </c>
      <c r="D133" s="101">
        <v>171263</v>
      </c>
    </row>
    <row r="134" spans="2:4" x14ac:dyDescent="0.25">
      <c r="B134" t="s">
        <v>143</v>
      </c>
      <c r="C134">
        <v>2001</v>
      </c>
      <c r="D134" s="101">
        <v>190421</v>
      </c>
    </row>
    <row r="135" spans="2:4" x14ac:dyDescent="0.25">
      <c r="B135" t="s">
        <v>143</v>
      </c>
      <c r="C135">
        <v>2002</v>
      </c>
      <c r="D135" s="101">
        <v>198205</v>
      </c>
    </row>
    <row r="136" spans="2:4" x14ac:dyDescent="0.25">
      <c r="B136" t="s">
        <v>143</v>
      </c>
      <c r="C136">
        <v>2003</v>
      </c>
      <c r="D136" s="101">
        <v>216811</v>
      </c>
    </row>
    <row r="137" spans="2:4" x14ac:dyDescent="0.25">
      <c r="B137" t="s">
        <v>143</v>
      </c>
      <c r="C137">
        <v>2004</v>
      </c>
      <c r="D137" s="101">
        <v>253021</v>
      </c>
    </row>
    <row r="138" spans="2:4" x14ac:dyDescent="0.25">
      <c r="B138" t="s">
        <v>143</v>
      </c>
      <c r="C138">
        <v>2005</v>
      </c>
      <c r="D138" s="101">
        <v>303976</v>
      </c>
    </row>
    <row r="139" spans="2:4" x14ac:dyDescent="0.25">
      <c r="B139" t="s">
        <v>143</v>
      </c>
      <c r="C139">
        <v>2006</v>
      </c>
      <c r="D139" s="101">
        <v>341670</v>
      </c>
    </row>
    <row r="140" spans="2:4" x14ac:dyDescent="0.25">
      <c r="B140" t="s">
        <v>143</v>
      </c>
      <c r="C140">
        <v>2007</v>
      </c>
      <c r="D140" s="101">
        <v>425321</v>
      </c>
    </row>
    <row r="141" spans="2:4" x14ac:dyDescent="0.25">
      <c r="B141" t="s">
        <v>143</v>
      </c>
      <c r="C141">
        <v>2008</v>
      </c>
      <c r="D141" s="101">
        <v>529432</v>
      </c>
    </row>
    <row r="142" spans="2:4" x14ac:dyDescent="0.25">
      <c r="B142" t="s">
        <v>143</v>
      </c>
      <c r="C142">
        <v>2009</v>
      </c>
      <c r="D142" s="101">
        <v>431457</v>
      </c>
    </row>
    <row r="143" spans="2:4" x14ac:dyDescent="0.25">
      <c r="B143" t="s">
        <v>144</v>
      </c>
      <c r="C143">
        <v>2000</v>
      </c>
      <c r="D143" s="101">
        <v>259702</v>
      </c>
    </row>
    <row r="144" spans="2:4" x14ac:dyDescent="0.25">
      <c r="B144" t="s">
        <v>144</v>
      </c>
      <c r="C144">
        <v>2001</v>
      </c>
      <c r="D144" s="101">
        <v>306583</v>
      </c>
    </row>
    <row r="145" spans="2:4" x14ac:dyDescent="0.25">
      <c r="B145" t="s">
        <v>144</v>
      </c>
      <c r="C145">
        <v>2002</v>
      </c>
      <c r="D145" s="101">
        <v>345125</v>
      </c>
    </row>
    <row r="146" spans="2:4" x14ac:dyDescent="0.25">
      <c r="B146" t="s">
        <v>144</v>
      </c>
      <c r="C146">
        <v>2003</v>
      </c>
      <c r="D146" s="101">
        <v>430289</v>
      </c>
    </row>
    <row r="147" spans="2:4" x14ac:dyDescent="0.25">
      <c r="B147" t="s">
        <v>144</v>
      </c>
      <c r="C147">
        <v>2004</v>
      </c>
      <c r="D147" s="101">
        <v>591177</v>
      </c>
    </row>
    <row r="148" spans="2:4" x14ac:dyDescent="0.25">
      <c r="B148" t="s">
        <v>144</v>
      </c>
      <c r="C148">
        <v>2005</v>
      </c>
      <c r="D148" s="101">
        <v>763704</v>
      </c>
    </row>
    <row r="149" spans="2:4" x14ac:dyDescent="0.25">
      <c r="B149" t="s">
        <v>144</v>
      </c>
      <c r="C149">
        <v>2006</v>
      </c>
      <c r="D149" s="101">
        <v>989932</v>
      </c>
    </row>
    <row r="150" spans="2:4" x14ac:dyDescent="0.25">
      <c r="B150" t="s">
        <v>144</v>
      </c>
      <c r="C150">
        <v>2007</v>
      </c>
      <c r="D150" s="101">
        <v>1299703</v>
      </c>
    </row>
    <row r="151" spans="2:4" x14ac:dyDescent="0.25">
      <c r="B151" t="s">
        <v>144</v>
      </c>
      <c r="C151">
        <v>2008</v>
      </c>
      <c r="D151" s="101">
        <v>1660846</v>
      </c>
    </row>
    <row r="152" spans="2:4" x14ac:dyDescent="0.25">
      <c r="B152" t="s">
        <v>144</v>
      </c>
      <c r="C152">
        <v>2009</v>
      </c>
      <c r="D152" s="101">
        <v>1222645</v>
      </c>
    </row>
    <row r="153" spans="2:4" x14ac:dyDescent="0.25">
      <c r="B153" t="s">
        <v>145</v>
      </c>
      <c r="C153">
        <v>2000</v>
      </c>
      <c r="D153" s="101">
        <v>10289725</v>
      </c>
    </row>
    <row r="154" spans="2:4" x14ac:dyDescent="0.25">
      <c r="B154" t="s">
        <v>145</v>
      </c>
      <c r="C154">
        <v>2001</v>
      </c>
      <c r="D154" s="101">
        <v>10625275</v>
      </c>
    </row>
    <row r="155" spans="2:4" x14ac:dyDescent="0.25">
      <c r="B155" t="s">
        <v>145</v>
      </c>
      <c r="C155">
        <v>2002</v>
      </c>
      <c r="D155" s="101">
        <v>10980200</v>
      </c>
    </row>
    <row r="156" spans="2:4" x14ac:dyDescent="0.25">
      <c r="B156" t="s">
        <v>145</v>
      </c>
      <c r="C156">
        <v>2003</v>
      </c>
      <c r="D156" s="101">
        <v>11512275</v>
      </c>
    </row>
    <row r="157" spans="2:4" x14ac:dyDescent="0.25">
      <c r="B157" t="s">
        <v>145</v>
      </c>
      <c r="C157">
        <v>2004</v>
      </c>
      <c r="D157" s="101">
        <v>12277025</v>
      </c>
    </row>
    <row r="158" spans="2:4" x14ac:dyDescent="0.25">
      <c r="B158" t="s">
        <v>145</v>
      </c>
      <c r="C158">
        <v>2005</v>
      </c>
      <c r="D158" s="101">
        <v>13095425</v>
      </c>
    </row>
    <row r="159" spans="2:4" x14ac:dyDescent="0.25">
      <c r="B159" t="s">
        <v>145</v>
      </c>
      <c r="C159">
        <v>2006</v>
      </c>
      <c r="D159" s="101">
        <v>13857900</v>
      </c>
    </row>
    <row r="160" spans="2:4" x14ac:dyDescent="0.25">
      <c r="B160" t="s">
        <v>145</v>
      </c>
      <c r="C160">
        <v>2007</v>
      </c>
      <c r="D160" s="101">
        <v>14480350</v>
      </c>
    </row>
    <row r="161" spans="2:4" x14ac:dyDescent="0.25">
      <c r="B161" t="s">
        <v>145</v>
      </c>
      <c r="C161">
        <v>2008</v>
      </c>
      <c r="D161" s="101">
        <v>14720250</v>
      </c>
    </row>
    <row r="162" spans="2:4" x14ac:dyDescent="0.25">
      <c r="B162" t="s">
        <v>145</v>
      </c>
      <c r="C162">
        <v>2009</v>
      </c>
      <c r="D162" s="101">
        <v>14417950</v>
      </c>
    </row>
    <row r="163" spans="2:4" x14ac:dyDescent="0.25">
      <c r="B163" t="s">
        <v>146</v>
      </c>
      <c r="C163">
        <v>2000</v>
      </c>
      <c r="D163" s="101">
        <v>266560</v>
      </c>
    </row>
    <row r="164" spans="2:4" x14ac:dyDescent="0.25">
      <c r="B164" t="s">
        <v>146</v>
      </c>
      <c r="C164">
        <v>2001</v>
      </c>
      <c r="D164" s="101">
        <v>196007</v>
      </c>
    </row>
    <row r="165" spans="2:4" x14ac:dyDescent="0.25">
      <c r="B165" t="s">
        <v>146</v>
      </c>
      <c r="C165">
        <v>2002</v>
      </c>
      <c r="D165" s="101">
        <v>232530</v>
      </c>
    </row>
    <row r="166" spans="2:4" x14ac:dyDescent="0.25">
      <c r="B166" t="s">
        <v>146</v>
      </c>
      <c r="C166">
        <v>2003</v>
      </c>
      <c r="D166" s="101">
        <v>303008</v>
      </c>
    </row>
    <row r="167" spans="2:4" x14ac:dyDescent="0.25">
      <c r="B167" t="s">
        <v>146</v>
      </c>
      <c r="C167">
        <v>2004</v>
      </c>
      <c r="D167" s="101">
        <v>392156</v>
      </c>
    </row>
    <row r="168" spans="2:4" x14ac:dyDescent="0.25">
      <c r="B168" t="s">
        <v>146</v>
      </c>
      <c r="C168">
        <v>2005</v>
      </c>
      <c r="D168" s="101">
        <v>482986</v>
      </c>
    </row>
    <row r="169" spans="2:4" x14ac:dyDescent="0.25">
      <c r="B169" t="s">
        <v>146</v>
      </c>
      <c r="C169">
        <v>2006</v>
      </c>
      <c r="D169" s="101">
        <v>530917</v>
      </c>
    </row>
    <row r="170" spans="2:4" x14ac:dyDescent="0.25">
      <c r="B170" t="s">
        <v>146</v>
      </c>
      <c r="C170">
        <v>2007</v>
      </c>
      <c r="D170" s="101">
        <v>647140</v>
      </c>
    </row>
    <row r="171" spans="2:4" x14ac:dyDescent="0.25">
      <c r="B171" t="s">
        <v>146</v>
      </c>
      <c r="C171">
        <v>2008</v>
      </c>
      <c r="D171" s="101">
        <v>730325</v>
      </c>
    </row>
    <row r="172" spans="2:4" x14ac:dyDescent="0.25">
      <c r="B172" t="s">
        <v>146</v>
      </c>
      <c r="C172">
        <v>2009</v>
      </c>
      <c r="D172" s="101">
        <v>614570</v>
      </c>
    </row>
    <row r="173" spans="2:4" x14ac:dyDescent="0.25">
      <c r="B173" t="s">
        <v>147</v>
      </c>
      <c r="C173">
        <v>2000</v>
      </c>
      <c r="D173" s="101">
        <v>1330224</v>
      </c>
    </row>
    <row r="174" spans="2:4" x14ac:dyDescent="0.25">
      <c r="B174" t="s">
        <v>147</v>
      </c>
      <c r="C174">
        <v>2001</v>
      </c>
      <c r="D174" s="101">
        <v>1339453</v>
      </c>
    </row>
    <row r="175" spans="2:4" x14ac:dyDescent="0.25">
      <c r="B175" t="s">
        <v>147</v>
      </c>
      <c r="C175">
        <v>2002</v>
      </c>
      <c r="D175" s="101">
        <v>1457171</v>
      </c>
    </row>
    <row r="176" spans="2:4" x14ac:dyDescent="0.25">
      <c r="B176" t="s">
        <v>147</v>
      </c>
      <c r="C176">
        <v>2003</v>
      </c>
      <c r="D176" s="101">
        <v>1795644</v>
      </c>
    </row>
    <row r="177" spans="2:4" x14ac:dyDescent="0.25">
      <c r="B177" t="s">
        <v>147</v>
      </c>
      <c r="C177">
        <v>2004</v>
      </c>
      <c r="D177" s="101">
        <v>2058380</v>
      </c>
    </row>
    <row r="178" spans="2:4" x14ac:dyDescent="0.25">
      <c r="B178" t="s">
        <v>147</v>
      </c>
      <c r="C178">
        <v>2005</v>
      </c>
      <c r="D178" s="101">
        <v>2140266</v>
      </c>
    </row>
    <row r="179" spans="2:4" x14ac:dyDescent="0.25">
      <c r="B179" t="s">
        <v>147</v>
      </c>
      <c r="C179">
        <v>2006</v>
      </c>
      <c r="D179" s="101">
        <v>2257802</v>
      </c>
    </row>
    <row r="180" spans="2:4" x14ac:dyDescent="0.25">
      <c r="B180" t="s">
        <v>147</v>
      </c>
      <c r="C180">
        <v>2007</v>
      </c>
      <c r="D180" s="101">
        <v>2586104</v>
      </c>
    </row>
    <row r="181" spans="2:4" x14ac:dyDescent="0.25">
      <c r="B181" t="s">
        <v>147</v>
      </c>
      <c r="C181">
        <v>2008</v>
      </c>
      <c r="D181" s="101">
        <v>2845111</v>
      </c>
    </row>
    <row r="182" spans="2:4" x14ac:dyDescent="0.25">
      <c r="B182" t="s">
        <v>147</v>
      </c>
      <c r="C182">
        <v>2009</v>
      </c>
      <c r="D182" s="101">
        <v>2626486</v>
      </c>
    </row>
    <row r="183" spans="2:4" x14ac:dyDescent="0.25">
      <c r="B183" t="s">
        <v>148</v>
      </c>
      <c r="C183">
        <v>2000</v>
      </c>
      <c r="D183" s="101">
        <v>256036</v>
      </c>
    </row>
    <row r="184" spans="2:4" x14ac:dyDescent="0.25">
      <c r="B184" t="s">
        <v>148</v>
      </c>
      <c r="C184">
        <v>2001</v>
      </c>
      <c r="D184" s="101">
        <v>262645</v>
      </c>
    </row>
    <row r="185" spans="2:4" x14ac:dyDescent="0.25">
      <c r="B185" t="s">
        <v>148</v>
      </c>
      <c r="C185">
        <v>2002</v>
      </c>
      <c r="D185" s="101">
        <v>286657</v>
      </c>
    </row>
    <row r="186" spans="2:4" x14ac:dyDescent="0.25">
      <c r="B186" t="s">
        <v>148</v>
      </c>
      <c r="C186">
        <v>2003</v>
      </c>
      <c r="D186" s="101">
        <v>334587</v>
      </c>
    </row>
    <row r="187" spans="2:4" x14ac:dyDescent="0.25">
      <c r="B187" t="s">
        <v>148</v>
      </c>
      <c r="C187">
        <v>2004</v>
      </c>
      <c r="D187" s="101">
        <v>374226</v>
      </c>
    </row>
    <row r="188" spans="2:4" x14ac:dyDescent="0.25">
      <c r="B188" t="s">
        <v>148</v>
      </c>
      <c r="C188">
        <v>2005</v>
      </c>
      <c r="D188" s="101">
        <v>384755</v>
      </c>
    </row>
    <row r="189" spans="2:4" x14ac:dyDescent="0.25">
      <c r="B189" t="s">
        <v>148</v>
      </c>
      <c r="C189">
        <v>2006</v>
      </c>
      <c r="D189" s="101">
        <v>405183</v>
      </c>
    </row>
    <row r="190" spans="2:4" x14ac:dyDescent="0.25">
      <c r="B190" t="s">
        <v>148</v>
      </c>
      <c r="C190">
        <v>2007</v>
      </c>
      <c r="D190" s="101">
        <v>450530</v>
      </c>
    </row>
    <row r="191" spans="2:4" x14ac:dyDescent="0.25">
      <c r="B191" t="s">
        <v>148</v>
      </c>
      <c r="C191">
        <v>2008</v>
      </c>
      <c r="D191" s="101">
        <v>524289</v>
      </c>
    </row>
    <row r="192" spans="2:4" x14ac:dyDescent="0.25">
      <c r="B192" t="s">
        <v>148</v>
      </c>
      <c r="C192">
        <v>2009</v>
      </c>
      <c r="D192" s="101">
        <v>509466</v>
      </c>
    </row>
    <row r="193" spans="2:4" x14ac:dyDescent="0.25">
      <c r="B193" t="s">
        <v>149</v>
      </c>
      <c r="C193">
        <v>2000</v>
      </c>
      <c r="D193" s="101">
        <v>533385</v>
      </c>
    </row>
    <row r="194" spans="2:4" x14ac:dyDescent="0.25">
      <c r="B194" t="s">
        <v>149</v>
      </c>
      <c r="C194">
        <v>2001</v>
      </c>
      <c r="D194" s="101">
        <v>504584</v>
      </c>
    </row>
    <row r="195" spans="2:4" x14ac:dyDescent="0.25">
      <c r="B195" t="s">
        <v>149</v>
      </c>
      <c r="C195">
        <v>2002</v>
      </c>
      <c r="D195" s="101">
        <v>575930</v>
      </c>
    </row>
    <row r="196" spans="2:4" x14ac:dyDescent="0.25">
      <c r="B196" t="s">
        <v>149</v>
      </c>
      <c r="C196">
        <v>2003</v>
      </c>
      <c r="D196" s="101">
        <v>643760</v>
      </c>
    </row>
    <row r="197" spans="2:4" x14ac:dyDescent="0.25">
      <c r="B197" t="s">
        <v>149</v>
      </c>
      <c r="C197">
        <v>2004</v>
      </c>
      <c r="D197" s="101">
        <v>721976</v>
      </c>
    </row>
    <row r="198" spans="2:4" x14ac:dyDescent="0.25">
      <c r="B198" t="s">
        <v>149</v>
      </c>
      <c r="C198">
        <v>2005</v>
      </c>
      <c r="D198" s="101">
        <v>844866</v>
      </c>
    </row>
    <row r="199" spans="2:4" x14ac:dyDescent="0.25">
      <c r="B199" t="s">
        <v>149</v>
      </c>
      <c r="C199">
        <v>2006</v>
      </c>
      <c r="D199" s="101">
        <v>951773</v>
      </c>
    </row>
    <row r="200" spans="2:4" x14ac:dyDescent="0.25">
      <c r="B200" t="s">
        <v>149</v>
      </c>
      <c r="C200">
        <v>2007</v>
      </c>
      <c r="D200" s="101">
        <v>1049239</v>
      </c>
    </row>
    <row r="201" spans="2:4" x14ac:dyDescent="0.25">
      <c r="B201" t="s">
        <v>149</v>
      </c>
      <c r="C201">
        <v>2008</v>
      </c>
      <c r="D201" s="101">
        <v>931405</v>
      </c>
    </row>
    <row r="202" spans="2:4" x14ac:dyDescent="0.25">
      <c r="B202" t="s">
        <v>149</v>
      </c>
      <c r="C202">
        <v>2009</v>
      </c>
      <c r="D202" s="101">
        <v>834060</v>
      </c>
    </row>
    <row r="203" spans="2:4" x14ac:dyDescent="0.25">
      <c r="B203" t="s">
        <v>150</v>
      </c>
      <c r="C203">
        <v>2000</v>
      </c>
      <c r="D203" s="101">
        <v>4731199</v>
      </c>
    </row>
    <row r="204" spans="2:4" x14ac:dyDescent="0.25">
      <c r="B204" t="s">
        <v>150</v>
      </c>
      <c r="C204">
        <v>2001</v>
      </c>
      <c r="D204" s="101">
        <v>4159859</v>
      </c>
    </row>
    <row r="205" spans="2:4" x14ac:dyDescent="0.25">
      <c r="B205" t="s">
        <v>150</v>
      </c>
      <c r="C205">
        <v>2002</v>
      </c>
      <c r="D205" s="101">
        <v>3980819</v>
      </c>
    </row>
    <row r="206" spans="2:4" x14ac:dyDescent="0.25">
      <c r="B206" t="s">
        <v>150</v>
      </c>
      <c r="C206">
        <v>2003</v>
      </c>
      <c r="D206" s="101">
        <v>4302940</v>
      </c>
    </row>
    <row r="207" spans="2:4" x14ac:dyDescent="0.25">
      <c r="B207" t="s">
        <v>150</v>
      </c>
      <c r="C207">
        <v>2004</v>
      </c>
      <c r="D207" s="101">
        <v>4655823</v>
      </c>
    </row>
    <row r="208" spans="2:4" x14ac:dyDescent="0.25">
      <c r="B208" t="s">
        <v>150</v>
      </c>
      <c r="C208">
        <v>2005</v>
      </c>
      <c r="D208" s="101">
        <v>4571867</v>
      </c>
    </row>
    <row r="209" spans="2:4" x14ac:dyDescent="0.25">
      <c r="B209" t="s">
        <v>150</v>
      </c>
      <c r="C209">
        <v>2006</v>
      </c>
      <c r="D209" s="101">
        <v>4356750</v>
      </c>
    </row>
    <row r="210" spans="2:4" x14ac:dyDescent="0.25">
      <c r="B210" t="s">
        <v>150</v>
      </c>
      <c r="C210">
        <v>2007</v>
      </c>
      <c r="D210" s="101">
        <v>4356347</v>
      </c>
    </row>
    <row r="211" spans="2:4" x14ac:dyDescent="0.25">
      <c r="B211" t="s">
        <v>150</v>
      </c>
      <c r="C211">
        <v>2008</v>
      </c>
      <c r="D211" s="101">
        <v>4849185</v>
      </c>
    </row>
    <row r="212" spans="2:4" x14ac:dyDescent="0.25">
      <c r="B212" t="s">
        <v>150</v>
      </c>
      <c r="C212">
        <v>2009</v>
      </c>
      <c r="D212" s="101">
        <v>5035141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6485-A7CA-4345-A8F5-58DDCE7D768C}">
  <dimension ref="B2:I14"/>
  <sheetViews>
    <sheetView zoomScale="70" zoomScaleNormal="70" workbookViewId="0">
      <selection activeCell="J28" sqref="J28"/>
    </sheetView>
  </sheetViews>
  <sheetFormatPr defaultRowHeight="15" x14ac:dyDescent="0.25"/>
  <cols>
    <col min="2" max="2" width="27.85546875" customWidth="1"/>
    <col min="3" max="6" width="20.7109375" customWidth="1"/>
    <col min="8" max="8" width="23" customWidth="1"/>
    <col min="9" max="9" width="23.7109375" customWidth="1"/>
  </cols>
  <sheetData>
    <row r="2" spans="2:9" ht="15.75" thickBot="1" x14ac:dyDescent="0.3">
      <c r="H2" t="s">
        <v>14</v>
      </c>
      <c r="I2" t="s">
        <v>20</v>
      </c>
    </row>
    <row r="3" spans="2:9" ht="15.75" thickBot="1" x14ac:dyDescent="0.3">
      <c r="C3" s="8" t="s">
        <v>3</v>
      </c>
      <c r="D3" s="9" t="s">
        <v>4</v>
      </c>
      <c r="E3" s="9" t="s">
        <v>5</v>
      </c>
      <c r="F3" s="10" t="s">
        <v>6</v>
      </c>
      <c r="H3" s="27" t="s">
        <v>15</v>
      </c>
      <c r="I3" s="21" t="s">
        <v>19</v>
      </c>
    </row>
    <row r="4" spans="2:9" ht="20.100000000000001" customHeight="1" x14ac:dyDescent="0.25">
      <c r="B4" s="5" t="s">
        <v>7</v>
      </c>
      <c r="C4" s="37" t="s">
        <v>12</v>
      </c>
      <c r="D4" s="38"/>
      <c r="E4" s="38">
        <v>1</v>
      </c>
      <c r="F4" s="39"/>
      <c r="H4" s="28">
        <f>COUNTA(C4:F4)</f>
        <v>2</v>
      </c>
      <c r="I4" s="22">
        <f>COUNTBLANK(C4:F4)</f>
        <v>2</v>
      </c>
    </row>
    <row r="5" spans="2:9" ht="20.100000000000001" customHeight="1" x14ac:dyDescent="0.25">
      <c r="B5" s="6" t="s">
        <v>8</v>
      </c>
      <c r="C5" s="14">
        <v>1</v>
      </c>
      <c r="D5" s="15">
        <v>1</v>
      </c>
      <c r="E5" s="15">
        <v>1</v>
      </c>
      <c r="F5" s="16"/>
      <c r="H5" s="29">
        <f t="shared" ref="H5:H8" si="0">COUNTA(C5:F5)</f>
        <v>3</v>
      </c>
      <c r="I5" s="31">
        <f t="shared" ref="I5:I8" si="1">COUNTBLANK(C5:F5)</f>
        <v>1</v>
      </c>
    </row>
    <row r="6" spans="2:9" ht="20.100000000000001" customHeight="1" x14ac:dyDescent="0.25">
      <c r="B6" s="6" t="s">
        <v>9</v>
      </c>
      <c r="C6" s="17"/>
      <c r="D6" s="15">
        <v>1</v>
      </c>
      <c r="E6" s="15">
        <v>1</v>
      </c>
      <c r="F6" s="16">
        <v>1</v>
      </c>
      <c r="H6" s="29">
        <f t="shared" si="0"/>
        <v>3</v>
      </c>
      <c r="I6" s="31">
        <f t="shared" si="1"/>
        <v>1</v>
      </c>
    </row>
    <row r="7" spans="2:9" ht="20.100000000000001" customHeight="1" x14ac:dyDescent="0.25">
      <c r="B7" s="6" t="s">
        <v>10</v>
      </c>
      <c r="C7" s="34" t="s">
        <v>12</v>
      </c>
      <c r="D7" s="35"/>
      <c r="E7" s="35" t="s">
        <v>12</v>
      </c>
      <c r="F7" s="36"/>
      <c r="H7" s="29">
        <f t="shared" si="0"/>
        <v>2</v>
      </c>
      <c r="I7" s="31">
        <f t="shared" si="1"/>
        <v>2</v>
      </c>
    </row>
    <row r="8" spans="2:9" ht="20.100000000000001" customHeight="1" thickBot="1" x14ac:dyDescent="0.3">
      <c r="B8" s="7" t="s">
        <v>11</v>
      </c>
      <c r="C8" s="11">
        <v>1</v>
      </c>
      <c r="D8" s="12">
        <v>1</v>
      </c>
      <c r="E8" s="12">
        <v>1</v>
      </c>
      <c r="F8" s="13" t="s">
        <v>12</v>
      </c>
      <c r="H8" s="30">
        <f t="shared" si="0"/>
        <v>4</v>
      </c>
      <c r="I8" s="32">
        <f t="shared" si="1"/>
        <v>0</v>
      </c>
    </row>
    <row r="9" spans="2:9" ht="15.75" thickBot="1" x14ac:dyDescent="0.3"/>
    <row r="10" spans="2:9" ht="15.75" thickBot="1" x14ac:dyDescent="0.3">
      <c r="C10" s="83" t="s">
        <v>13</v>
      </c>
      <c r="D10" s="84"/>
      <c r="E10" s="84"/>
      <c r="F10" s="85"/>
      <c r="H10" s="33">
        <f>COUNTBLANK(C4:F4) + COUNTBLANK(C7:F7)</f>
        <v>4</v>
      </c>
    </row>
    <row r="11" spans="2:9" ht="15.75" thickBot="1" x14ac:dyDescent="0.3">
      <c r="C11" s="2" t="s">
        <v>3</v>
      </c>
      <c r="D11" s="3" t="s">
        <v>4</v>
      </c>
      <c r="E11" s="3" t="s">
        <v>5</v>
      </c>
      <c r="F11" s="4" t="s">
        <v>6</v>
      </c>
    </row>
    <row r="12" spans="2:9" ht="15.75" thickBot="1" x14ac:dyDescent="0.3">
      <c r="B12" t="s">
        <v>18</v>
      </c>
      <c r="C12" s="23">
        <f>COUNT(C4:C8)</f>
        <v>2</v>
      </c>
      <c r="D12" s="23">
        <f t="shared" ref="D12:F12" si="2">COUNT(D4:D8)</f>
        <v>3</v>
      </c>
      <c r="E12" s="23">
        <f t="shared" si="2"/>
        <v>4</v>
      </c>
      <c r="F12" s="24">
        <f t="shared" si="2"/>
        <v>1</v>
      </c>
    </row>
    <row r="13" spans="2:9" ht="15.75" thickBot="1" x14ac:dyDescent="0.3">
      <c r="B13" t="s">
        <v>17</v>
      </c>
      <c r="C13" s="25">
        <f>COUNTA(C4:C8)</f>
        <v>4</v>
      </c>
      <c r="D13" s="25">
        <f t="shared" ref="D13:F13" si="3">COUNTA(D4:D8)</f>
        <v>3</v>
      </c>
      <c r="E13" s="25">
        <f t="shared" si="3"/>
        <v>5</v>
      </c>
      <c r="F13" s="26">
        <f t="shared" si="3"/>
        <v>2</v>
      </c>
    </row>
    <row r="14" spans="2:9" ht="15.75" thickBot="1" x14ac:dyDescent="0.3">
      <c r="B14" t="s">
        <v>16</v>
      </c>
      <c r="C14" s="18">
        <f>COUNTA(C4:C8)-COUNT(C4:C8)</f>
        <v>2</v>
      </c>
      <c r="D14" s="19">
        <f t="shared" ref="D14:F14" si="4">COUNTA(D4:D8)-COUNT(D4:D8)</f>
        <v>0</v>
      </c>
      <c r="E14" s="19">
        <f t="shared" si="4"/>
        <v>1</v>
      </c>
      <c r="F14" s="20">
        <f t="shared" si="4"/>
        <v>1</v>
      </c>
    </row>
  </sheetData>
  <mergeCells count="1">
    <mergeCell ref="C10:F1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B666-B566-4121-BD8A-52A4E436E8BA}">
  <dimension ref="B2:H22"/>
  <sheetViews>
    <sheetView zoomScale="145" zoomScaleNormal="145" workbookViewId="0">
      <selection activeCell="C14" sqref="C14"/>
    </sheetView>
  </sheetViews>
  <sheetFormatPr defaultRowHeight="15" x14ac:dyDescent="0.25"/>
  <cols>
    <col min="2" max="2" width="19" customWidth="1"/>
    <col min="3" max="8" width="15.7109375" customWidth="1"/>
  </cols>
  <sheetData>
    <row r="2" spans="2:8" ht="15.75" thickBot="1" x14ac:dyDescent="0.3">
      <c r="B2" s="41" t="s">
        <v>21</v>
      </c>
      <c r="C2" s="42">
        <v>41517</v>
      </c>
      <c r="D2" s="42">
        <v>41547</v>
      </c>
      <c r="E2" s="42">
        <v>41578</v>
      </c>
      <c r="F2" s="42">
        <v>41608</v>
      </c>
      <c r="G2" s="42">
        <v>41639</v>
      </c>
      <c r="H2" s="42">
        <v>41670</v>
      </c>
    </row>
    <row r="3" spans="2:8" x14ac:dyDescent="0.25">
      <c r="B3" s="43" t="s">
        <v>22</v>
      </c>
      <c r="C3" s="44">
        <v>3.919</v>
      </c>
      <c r="D3" s="44">
        <v>3.9889999999999999</v>
      </c>
      <c r="E3" s="44">
        <v>3.8290000000000002</v>
      </c>
      <c r="F3" s="44">
        <v>3.641</v>
      </c>
      <c r="G3" s="44">
        <v>3.6419999999999999</v>
      </c>
      <c r="H3" s="45">
        <v>3.6659999999999999</v>
      </c>
    </row>
    <row r="4" spans="2:8" x14ac:dyDescent="0.25">
      <c r="B4" s="46" t="s">
        <v>23</v>
      </c>
      <c r="C4" s="47">
        <v>3.569</v>
      </c>
      <c r="D4" s="47">
        <v>3.5819999999999999</v>
      </c>
      <c r="E4" s="47">
        <v>3.41</v>
      </c>
      <c r="F4" s="47">
        <v>3.2309999999999999</v>
      </c>
      <c r="G4" s="47">
        <v>3.1219999999999999</v>
      </c>
      <c r="H4" s="48">
        <v>3.238</v>
      </c>
    </row>
    <row r="5" spans="2:8" x14ac:dyDescent="0.25">
      <c r="B5" s="46" t="s">
        <v>24</v>
      </c>
      <c r="C5" s="47">
        <v>3.6139999999999999</v>
      </c>
      <c r="D5" s="47">
        <v>3.5579999999999998</v>
      </c>
      <c r="E5" s="47">
        <v>3.3879999999999999</v>
      </c>
      <c r="F5" s="47">
        <v>3.3769999999999998</v>
      </c>
      <c r="G5" s="47">
        <v>3.516</v>
      </c>
      <c r="H5" s="48">
        <v>3.4860000000000002</v>
      </c>
    </row>
    <row r="6" spans="2:8" x14ac:dyDescent="0.25">
      <c r="B6" s="46" t="s">
        <v>25</v>
      </c>
      <c r="C6" s="47">
        <v>3.7610000000000001</v>
      </c>
      <c r="D6" s="47">
        <v>3.7029999999999998</v>
      </c>
      <c r="E6" s="47">
        <v>3.5179999999999998</v>
      </c>
      <c r="F6" s="47">
        <v>3.419</v>
      </c>
      <c r="G6" s="47">
        <v>3.52</v>
      </c>
      <c r="H6" s="48">
        <v>3.5270000000000001</v>
      </c>
    </row>
    <row r="7" spans="2:8" x14ac:dyDescent="0.25">
      <c r="B7" s="46" t="s">
        <v>26</v>
      </c>
      <c r="C7" s="47">
        <v>3.577</v>
      </c>
      <c r="D7" s="47">
        <v>3.54</v>
      </c>
      <c r="E7" s="47">
        <v>3.3180000000000001</v>
      </c>
      <c r="F7" s="47">
        <v>3.1429999999999998</v>
      </c>
      <c r="G7" s="47">
        <v>3.113</v>
      </c>
      <c r="H7" s="48">
        <v>3.2719999999999998</v>
      </c>
    </row>
    <row r="8" spans="2:8" x14ac:dyDescent="0.25">
      <c r="B8" s="46" t="s">
        <v>27</v>
      </c>
      <c r="C8" s="47">
        <v>3.9329999999999998</v>
      </c>
      <c r="D8" s="47">
        <v>3.879</v>
      </c>
      <c r="E8" s="47">
        <v>3.7</v>
      </c>
      <c r="F8" s="47">
        <v>3.633</v>
      </c>
      <c r="G8" s="47">
        <v>3.7360000000000002</v>
      </c>
      <c r="H8" s="48">
        <v>3.734</v>
      </c>
    </row>
    <row r="9" spans="2:8" x14ac:dyDescent="0.25">
      <c r="B9" s="46" t="s">
        <v>28</v>
      </c>
      <c r="C9" s="47">
        <v>3.5419999999999998</v>
      </c>
      <c r="D9" s="47">
        <v>3.512</v>
      </c>
      <c r="E9" s="47">
        <v>3.3170000000000002</v>
      </c>
      <c r="F9" s="47">
        <v>3.2309999999999999</v>
      </c>
      <c r="G9" s="47">
        <v>3.2810000000000001</v>
      </c>
      <c r="H9" s="48">
        <v>3.3359999999999999</v>
      </c>
    </row>
    <row r="10" spans="2:8" x14ac:dyDescent="0.25">
      <c r="B10" s="46" t="s">
        <v>29</v>
      </c>
      <c r="C10" s="47">
        <v>3.5089999999999999</v>
      </c>
      <c r="D10" s="47">
        <v>3.383</v>
      </c>
      <c r="E10" s="47">
        <v>3.18</v>
      </c>
      <c r="F10" s="47">
        <v>3.1040000000000001</v>
      </c>
      <c r="G10" s="47">
        <v>3.1709999999999998</v>
      </c>
      <c r="H10" s="48">
        <v>3.1869999999999998</v>
      </c>
    </row>
    <row r="11" spans="2:8" ht="15.75" thickBot="1" x14ac:dyDescent="0.3">
      <c r="B11" s="49" t="s">
        <v>30</v>
      </c>
      <c r="C11" s="47">
        <v>3.855</v>
      </c>
      <c r="D11" s="47">
        <v>3.7669999999999999</v>
      </c>
      <c r="E11" s="47">
        <v>3.5670000000000002</v>
      </c>
      <c r="F11" s="47">
        <v>3.3730000000000002</v>
      </c>
      <c r="G11" s="47">
        <v>3.3479999999999999</v>
      </c>
      <c r="H11" s="48">
        <v>3.3660000000000001</v>
      </c>
    </row>
    <row r="12" spans="2:8" ht="35.25" customHeight="1" thickBot="1" x14ac:dyDescent="0.3">
      <c r="B12" s="50" t="s">
        <v>32</v>
      </c>
      <c r="C12" s="51">
        <f>AVERAGE(C3:C11)</f>
        <v>3.6976666666666662</v>
      </c>
      <c r="D12" s="52">
        <f t="shared" ref="D12:H12" si="0">AVERAGE(D3:D11)</f>
        <v>3.6570000000000005</v>
      </c>
      <c r="E12" s="52">
        <f t="shared" si="0"/>
        <v>3.4696666666666669</v>
      </c>
      <c r="F12" s="52">
        <f t="shared" si="0"/>
        <v>3.350222222222222</v>
      </c>
      <c r="G12" s="52">
        <f t="shared" si="0"/>
        <v>3.3832222222222219</v>
      </c>
      <c r="H12" s="53">
        <f t="shared" si="0"/>
        <v>3.4235555555555557</v>
      </c>
    </row>
    <row r="13" spans="2:8" ht="15.75" thickBot="1" x14ac:dyDescent="0.3">
      <c r="B13" s="83" t="s">
        <v>31</v>
      </c>
      <c r="C13" s="86"/>
      <c r="D13" s="86"/>
      <c r="E13" s="86"/>
      <c r="F13" s="86"/>
      <c r="G13" s="86"/>
      <c r="H13" s="87"/>
    </row>
    <row r="14" spans="2:8" x14ac:dyDescent="0.25">
      <c r="B14" t="s">
        <v>22</v>
      </c>
      <c r="C14" s="54" t="str">
        <f>IF(C3&gt;AVERAGE(C$3:C$11),"Высокая","Низкая")</f>
        <v>Высокая</v>
      </c>
      <c r="D14" s="54" t="str">
        <f t="shared" ref="D14:H14" si="1">IF(D3&gt;AVERAGE(D$3:D$11),"Высокая","Низкая")</f>
        <v>Высокая</v>
      </c>
      <c r="E14" s="54" t="str">
        <f t="shared" si="1"/>
        <v>Высокая</v>
      </c>
      <c r="F14" s="54" t="str">
        <f t="shared" si="1"/>
        <v>Высокая</v>
      </c>
      <c r="G14" s="54" t="str">
        <f t="shared" si="1"/>
        <v>Высокая</v>
      </c>
      <c r="H14" s="54" t="str">
        <f t="shared" si="1"/>
        <v>Высокая</v>
      </c>
    </row>
    <row r="15" spans="2:8" x14ac:dyDescent="0.25">
      <c r="B15" t="s">
        <v>23</v>
      </c>
      <c r="C15" s="54" t="str">
        <f t="shared" ref="C15:H15" si="2">IF(C4&gt;AVERAGE(C$3:C$11),"Высокая","Низкая")</f>
        <v>Низкая</v>
      </c>
      <c r="D15" s="54" t="str">
        <f t="shared" si="2"/>
        <v>Низкая</v>
      </c>
      <c r="E15" s="54" t="str">
        <f t="shared" si="2"/>
        <v>Низкая</v>
      </c>
      <c r="F15" s="54" t="str">
        <f t="shared" si="2"/>
        <v>Низкая</v>
      </c>
      <c r="G15" s="54" t="str">
        <f t="shared" si="2"/>
        <v>Низкая</v>
      </c>
      <c r="H15" s="54" t="str">
        <f t="shared" si="2"/>
        <v>Низкая</v>
      </c>
    </row>
    <row r="16" spans="2:8" x14ac:dyDescent="0.25">
      <c r="B16" t="s">
        <v>24</v>
      </c>
      <c r="C16" s="54" t="str">
        <f t="shared" ref="C16:H16" si="3">IF(C5&gt;AVERAGE(C$3:C$11),"Высокая","Низкая")</f>
        <v>Низкая</v>
      </c>
      <c r="D16" s="54" t="str">
        <f t="shared" si="3"/>
        <v>Низкая</v>
      </c>
      <c r="E16" s="54" t="str">
        <f t="shared" si="3"/>
        <v>Низкая</v>
      </c>
      <c r="F16" s="54" t="str">
        <f t="shared" si="3"/>
        <v>Высокая</v>
      </c>
      <c r="G16" s="54" t="str">
        <f t="shared" si="3"/>
        <v>Высокая</v>
      </c>
      <c r="H16" s="54" t="str">
        <f t="shared" si="3"/>
        <v>Высокая</v>
      </c>
    </row>
    <row r="17" spans="2:8" x14ac:dyDescent="0.25">
      <c r="B17" t="s">
        <v>25</v>
      </c>
      <c r="C17" s="54" t="str">
        <f t="shared" ref="C17:H17" si="4">IF(C6&gt;AVERAGE(C$3:C$11),"Высокая","Низкая")</f>
        <v>Высокая</v>
      </c>
      <c r="D17" s="54" t="str">
        <f t="shared" si="4"/>
        <v>Высокая</v>
      </c>
      <c r="E17" s="54" t="str">
        <f t="shared" si="4"/>
        <v>Высокая</v>
      </c>
      <c r="F17" s="54" t="str">
        <f t="shared" si="4"/>
        <v>Высокая</v>
      </c>
      <c r="G17" s="54" t="str">
        <f t="shared" si="4"/>
        <v>Высокая</v>
      </c>
      <c r="H17" s="54" t="str">
        <f t="shared" si="4"/>
        <v>Высокая</v>
      </c>
    </row>
    <row r="18" spans="2:8" x14ac:dyDescent="0.25">
      <c r="B18" t="s">
        <v>26</v>
      </c>
      <c r="C18" s="54" t="str">
        <f t="shared" ref="C18:H18" si="5">IF(C7&gt;AVERAGE(C$3:C$11),"Высокая","Низкая")</f>
        <v>Низкая</v>
      </c>
      <c r="D18" s="54" t="str">
        <f t="shared" si="5"/>
        <v>Низкая</v>
      </c>
      <c r="E18" s="54" t="str">
        <f t="shared" si="5"/>
        <v>Низкая</v>
      </c>
      <c r="F18" s="54" t="str">
        <f t="shared" si="5"/>
        <v>Низкая</v>
      </c>
      <c r="G18" s="54" t="str">
        <f t="shared" si="5"/>
        <v>Низкая</v>
      </c>
      <c r="H18" s="54" t="str">
        <f t="shared" si="5"/>
        <v>Низкая</v>
      </c>
    </row>
    <row r="19" spans="2:8" x14ac:dyDescent="0.25">
      <c r="B19" t="s">
        <v>27</v>
      </c>
      <c r="C19" s="54" t="str">
        <f t="shared" ref="C19:H19" si="6">IF(C8&gt;AVERAGE(C$3:C$11),"Высокая","Низкая")</f>
        <v>Высокая</v>
      </c>
      <c r="D19" s="54" t="str">
        <f t="shared" si="6"/>
        <v>Высокая</v>
      </c>
      <c r="E19" s="54" t="str">
        <f t="shared" si="6"/>
        <v>Высокая</v>
      </c>
      <c r="F19" s="54" t="str">
        <f t="shared" si="6"/>
        <v>Высокая</v>
      </c>
      <c r="G19" s="54" t="str">
        <f t="shared" si="6"/>
        <v>Высокая</v>
      </c>
      <c r="H19" s="54" t="str">
        <f t="shared" si="6"/>
        <v>Высокая</v>
      </c>
    </row>
    <row r="20" spans="2:8" x14ac:dyDescent="0.25">
      <c r="B20" t="s">
        <v>28</v>
      </c>
      <c r="C20" s="54" t="str">
        <f t="shared" ref="C20:H20" si="7">IF(C9&gt;AVERAGE(C$3:C$11),"Высокая","Низкая")</f>
        <v>Низкая</v>
      </c>
      <c r="D20" s="54" t="str">
        <f t="shared" si="7"/>
        <v>Низкая</v>
      </c>
      <c r="E20" s="54" t="str">
        <f t="shared" si="7"/>
        <v>Низкая</v>
      </c>
      <c r="F20" s="54" t="str">
        <f t="shared" si="7"/>
        <v>Низкая</v>
      </c>
      <c r="G20" s="54" t="str">
        <f t="shared" si="7"/>
        <v>Низкая</v>
      </c>
      <c r="H20" s="54" t="str">
        <f t="shared" si="7"/>
        <v>Низкая</v>
      </c>
    </row>
    <row r="21" spans="2:8" x14ac:dyDescent="0.25">
      <c r="B21" t="s">
        <v>29</v>
      </c>
      <c r="C21" s="54" t="str">
        <f t="shared" ref="C21:H21" si="8">IF(C10&gt;AVERAGE(C$3:C$11),"Высокая","Низкая")</f>
        <v>Низкая</v>
      </c>
      <c r="D21" s="54" t="str">
        <f t="shared" si="8"/>
        <v>Низкая</v>
      </c>
      <c r="E21" s="54" t="str">
        <f t="shared" si="8"/>
        <v>Низкая</v>
      </c>
      <c r="F21" s="54" t="str">
        <f t="shared" si="8"/>
        <v>Низкая</v>
      </c>
      <c r="G21" s="54" t="str">
        <f t="shared" si="8"/>
        <v>Низкая</v>
      </c>
      <c r="H21" s="54" t="str">
        <f t="shared" si="8"/>
        <v>Низкая</v>
      </c>
    </row>
    <row r="22" spans="2:8" x14ac:dyDescent="0.25">
      <c r="B22" t="s">
        <v>30</v>
      </c>
      <c r="C22" s="54" t="str">
        <f t="shared" ref="C22:H22" si="9">IF(C11&gt;AVERAGE(C$3:C$11),"Высокая","Низкая")</f>
        <v>Высокая</v>
      </c>
      <c r="D22" s="54" t="str">
        <f t="shared" si="9"/>
        <v>Высокая</v>
      </c>
      <c r="E22" s="54" t="str">
        <f t="shared" si="9"/>
        <v>Высокая</v>
      </c>
      <c r="F22" s="54" t="str">
        <f t="shared" si="9"/>
        <v>Высокая</v>
      </c>
      <c r="G22" s="54" t="str">
        <f t="shared" si="9"/>
        <v>Низкая</v>
      </c>
      <c r="H22" s="54" t="str">
        <f t="shared" si="9"/>
        <v>Низкая</v>
      </c>
    </row>
  </sheetData>
  <mergeCells count="1">
    <mergeCell ref="B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FB38-F2E8-4831-8937-AF6E52594482}">
  <dimension ref="D1:H11"/>
  <sheetViews>
    <sheetView zoomScale="145" zoomScaleNormal="145" workbookViewId="0">
      <selection activeCell="E26" sqref="E26"/>
    </sheetView>
  </sheetViews>
  <sheetFormatPr defaultRowHeight="15" x14ac:dyDescent="0.25"/>
  <cols>
    <col min="4" max="4" width="18" customWidth="1"/>
    <col min="5" max="5" width="17.42578125" customWidth="1"/>
    <col min="7" max="7" width="17.42578125" customWidth="1"/>
    <col min="8" max="8" width="15.7109375" customWidth="1"/>
  </cols>
  <sheetData>
    <row r="1" spans="4:8" ht="15.75" thickBot="1" x14ac:dyDescent="0.3"/>
    <row r="2" spans="4:8" ht="15.75" thickBot="1" x14ac:dyDescent="0.3">
      <c r="D2" t="s">
        <v>33</v>
      </c>
      <c r="E2" s="55" t="s">
        <v>38</v>
      </c>
      <c r="G2" t="s">
        <v>41</v>
      </c>
      <c r="H2" s="57" t="str">
        <f>IF(E2="Легковой", IF(E3="2-х дверный", "Купе", "Седан"), IF(E3="Есть кузов","Пикап","Трейлер") )</f>
        <v>Пикап</v>
      </c>
    </row>
    <row r="3" spans="4:8" x14ac:dyDescent="0.25">
      <c r="D3" t="s">
        <v>34</v>
      </c>
      <c r="E3" s="55" t="s">
        <v>39</v>
      </c>
    </row>
    <row r="4" spans="4:8" x14ac:dyDescent="0.25">
      <c r="G4" t="s">
        <v>46</v>
      </c>
      <c r="H4" t="str">
        <f>IF(E2=E5, IF(E3=E6, D6, D7), IF(E3=E10,D10,D11))</f>
        <v>Пикап</v>
      </c>
    </row>
    <row r="5" spans="4:8" x14ac:dyDescent="0.25">
      <c r="E5" s="56" t="s">
        <v>35</v>
      </c>
    </row>
    <row r="6" spans="4:8" x14ac:dyDescent="0.25">
      <c r="D6" t="s">
        <v>42</v>
      </c>
      <c r="E6" t="s">
        <v>36</v>
      </c>
    </row>
    <row r="7" spans="4:8" x14ac:dyDescent="0.25">
      <c r="D7" t="s">
        <v>43</v>
      </c>
      <c r="E7" t="s">
        <v>37</v>
      </c>
    </row>
    <row r="9" spans="4:8" x14ac:dyDescent="0.25">
      <c r="E9" s="56" t="s">
        <v>38</v>
      </c>
    </row>
    <row r="10" spans="4:8" x14ac:dyDescent="0.25">
      <c r="D10" t="s">
        <v>44</v>
      </c>
      <c r="E10" t="s">
        <v>39</v>
      </c>
    </row>
    <row r="11" spans="4:8" x14ac:dyDescent="0.25">
      <c r="D11" t="s">
        <v>45</v>
      </c>
      <c r="E1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7E72-A680-45FC-AA2B-A9845DDF6B36}">
  <dimension ref="A1:H18"/>
  <sheetViews>
    <sheetView zoomScale="145" zoomScaleNormal="145" workbookViewId="0">
      <selection activeCell="D18" sqref="D18"/>
    </sheetView>
  </sheetViews>
  <sheetFormatPr defaultRowHeight="15" x14ac:dyDescent="0.25"/>
  <cols>
    <col min="1" max="1" width="16.7109375" customWidth="1"/>
    <col min="2" max="2" width="13.42578125" customWidth="1"/>
    <col min="3" max="3" width="12" customWidth="1"/>
    <col min="4" max="4" width="17.42578125" customWidth="1"/>
    <col min="5" max="5" width="15.28515625" customWidth="1"/>
    <col min="6" max="6" width="13.140625" customWidth="1"/>
    <col min="7" max="7" width="13.7109375" customWidth="1"/>
    <col min="8" max="8" width="14.5703125" customWidth="1"/>
  </cols>
  <sheetData>
    <row r="1" spans="1:8" ht="15.75" thickBot="1" x14ac:dyDescent="0.3"/>
    <row r="2" spans="1:8" ht="15.75" thickBot="1" x14ac:dyDescent="0.3">
      <c r="A2" s="60">
        <v>8</v>
      </c>
      <c r="D2" t="s">
        <v>33</v>
      </c>
      <c r="E2" s="55" t="s">
        <v>35</v>
      </c>
      <c r="G2" t="s">
        <v>41</v>
      </c>
      <c r="H2" s="57" t="str">
        <f>IF(E2="Легковой", VLOOKUP(E3, E6:F7, 2, FALSE), VLOOKUP(E3, E10:F11, 2, FALSE) )</f>
        <v>Седан</v>
      </c>
    </row>
    <row r="3" spans="1:8" x14ac:dyDescent="0.25">
      <c r="D3" t="s">
        <v>34</v>
      </c>
      <c r="E3" s="55" t="s">
        <v>37</v>
      </c>
    </row>
    <row r="5" spans="1:8" x14ac:dyDescent="0.25">
      <c r="E5" s="56" t="s">
        <v>35</v>
      </c>
    </row>
    <row r="6" spans="1:8" x14ac:dyDescent="0.25">
      <c r="E6" t="s">
        <v>36</v>
      </c>
      <c r="F6" t="s">
        <v>42</v>
      </c>
    </row>
    <row r="7" spans="1:8" x14ac:dyDescent="0.25">
      <c r="E7" t="s">
        <v>37</v>
      </c>
      <c r="F7" t="s">
        <v>43</v>
      </c>
    </row>
    <row r="8" spans="1:8" x14ac:dyDescent="0.25">
      <c r="A8" s="40">
        <v>1</v>
      </c>
      <c r="B8" s="40">
        <v>2</v>
      </c>
      <c r="C8" s="40">
        <v>3</v>
      </c>
    </row>
    <row r="9" spans="1:8" x14ac:dyDescent="0.25">
      <c r="A9" s="40" t="s">
        <v>47</v>
      </c>
      <c r="B9" s="40" t="s">
        <v>48</v>
      </c>
      <c r="C9" s="40" t="s">
        <v>49</v>
      </c>
      <c r="E9" s="56" t="s">
        <v>38</v>
      </c>
    </row>
    <row r="10" spans="1:8" x14ac:dyDescent="0.25">
      <c r="A10" s="59">
        <v>1</v>
      </c>
      <c r="B10" s="55" t="s">
        <v>22</v>
      </c>
      <c r="C10" s="58">
        <v>3.919</v>
      </c>
      <c r="E10" t="s">
        <v>39</v>
      </c>
      <c r="F10" t="s">
        <v>44</v>
      </c>
    </row>
    <row r="11" spans="1:8" x14ac:dyDescent="0.25">
      <c r="A11" s="59">
        <v>2</v>
      </c>
      <c r="B11" s="55" t="s">
        <v>23</v>
      </c>
      <c r="C11" s="58">
        <v>3.569</v>
      </c>
      <c r="E11" t="s">
        <v>40</v>
      </c>
      <c r="F11" t="s">
        <v>45</v>
      </c>
    </row>
    <row r="12" spans="1:8" x14ac:dyDescent="0.25">
      <c r="A12" s="59">
        <v>3</v>
      </c>
      <c r="B12" s="55" t="s">
        <v>24</v>
      </c>
      <c r="C12" s="58">
        <v>3.6139999999999999</v>
      </c>
    </row>
    <row r="13" spans="1:8" x14ac:dyDescent="0.25">
      <c r="A13" s="59">
        <v>4</v>
      </c>
      <c r="B13" s="55" t="s">
        <v>25</v>
      </c>
      <c r="C13" s="58">
        <v>3.7610000000000001</v>
      </c>
    </row>
    <row r="14" spans="1:8" x14ac:dyDescent="0.25">
      <c r="A14" s="59">
        <v>5</v>
      </c>
      <c r="B14" s="55" t="s">
        <v>26</v>
      </c>
      <c r="C14" s="58">
        <v>3.577</v>
      </c>
    </row>
    <row r="15" spans="1:8" x14ac:dyDescent="0.25">
      <c r="A15" s="59">
        <v>6</v>
      </c>
      <c r="B15" s="55" t="s">
        <v>27</v>
      </c>
      <c r="C15" s="58">
        <v>3.9329999999999998</v>
      </c>
    </row>
    <row r="16" spans="1:8" x14ac:dyDescent="0.25">
      <c r="A16" s="59">
        <v>7</v>
      </c>
      <c r="B16" s="55" t="s">
        <v>28</v>
      </c>
      <c r="C16" s="58">
        <v>3.5419999999999998</v>
      </c>
    </row>
    <row r="17" spans="1:4" x14ac:dyDescent="0.25">
      <c r="A17" s="59">
        <v>8</v>
      </c>
      <c r="B17" s="55" t="s">
        <v>29</v>
      </c>
      <c r="C17" s="58">
        <v>3.5089999999999999</v>
      </c>
    </row>
    <row r="18" spans="1:4" x14ac:dyDescent="0.25">
      <c r="A18" s="59">
        <v>9</v>
      </c>
      <c r="B18" s="55" t="s">
        <v>30</v>
      </c>
      <c r="C18" s="58">
        <v>3.855</v>
      </c>
      <c r="D18">
        <f>VLOOKUP(A2,A10:C18,3,FALSE)</f>
        <v>3.5089999999999999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A453-50A4-45E3-933E-4D589EE6409B}">
  <dimension ref="B1:H20"/>
  <sheetViews>
    <sheetView topLeftCell="A4" zoomScale="145" zoomScaleNormal="145" workbookViewId="0">
      <selection activeCell="H16" sqref="H16"/>
    </sheetView>
  </sheetViews>
  <sheetFormatPr defaultRowHeight="15" x14ac:dyDescent="0.25"/>
  <cols>
    <col min="2" max="2" width="15.28515625" customWidth="1"/>
    <col min="3" max="3" width="11.85546875" customWidth="1"/>
    <col min="4" max="4" width="19.85546875" customWidth="1"/>
    <col min="5" max="5" width="16.42578125" customWidth="1"/>
    <col min="6" max="6" width="19.28515625" customWidth="1"/>
  </cols>
  <sheetData>
    <row r="1" spans="2:8" x14ac:dyDescent="0.25">
      <c r="B1" s="74">
        <v>5</v>
      </c>
      <c r="C1" t="s">
        <v>51</v>
      </c>
      <c r="D1">
        <v>54654</v>
      </c>
    </row>
    <row r="3" spans="2:8" ht="15.75" thickBot="1" x14ac:dyDescent="0.3">
      <c r="B3" s="76"/>
      <c r="C3" s="76"/>
      <c r="D3" s="76"/>
      <c r="E3" s="76"/>
      <c r="F3" s="76"/>
      <c r="G3" s="76"/>
    </row>
    <row r="4" spans="2:8" ht="26.25" customHeight="1" thickBot="1" x14ac:dyDescent="0.3">
      <c r="B4" s="70" t="s">
        <v>73</v>
      </c>
      <c r="C4" s="71" t="s">
        <v>56</v>
      </c>
      <c r="D4" s="71" t="s">
        <v>57</v>
      </c>
      <c r="E4" s="71" t="s">
        <v>58</v>
      </c>
      <c r="F4" s="71" t="s">
        <v>59</v>
      </c>
      <c r="G4" s="72" t="s">
        <v>60</v>
      </c>
      <c r="H4" s="73"/>
    </row>
    <row r="5" spans="2:8" x14ac:dyDescent="0.25">
      <c r="B5" s="61">
        <v>1</v>
      </c>
      <c r="C5" s="62" t="s">
        <v>50</v>
      </c>
      <c r="D5" s="62">
        <v>894654</v>
      </c>
      <c r="E5" s="63" t="s">
        <v>61</v>
      </c>
      <c r="F5" s="62" t="s">
        <v>67</v>
      </c>
      <c r="G5" s="64">
        <v>56465</v>
      </c>
    </row>
    <row r="6" spans="2:8" x14ac:dyDescent="0.25">
      <c r="B6" s="14">
        <v>2</v>
      </c>
      <c r="C6" s="15" t="s">
        <v>51</v>
      </c>
      <c r="D6" s="15">
        <v>54657</v>
      </c>
      <c r="E6" s="65" t="s">
        <v>62</v>
      </c>
      <c r="F6" s="15" t="s">
        <v>68</v>
      </c>
      <c r="G6" s="16">
        <v>45677</v>
      </c>
    </row>
    <row r="7" spans="2:8" x14ac:dyDescent="0.25">
      <c r="B7" s="14">
        <v>3</v>
      </c>
      <c r="C7" s="15" t="s">
        <v>52</v>
      </c>
      <c r="D7" s="15">
        <v>54654</v>
      </c>
      <c r="E7" s="65" t="s">
        <v>63</v>
      </c>
      <c r="F7" s="15" t="s">
        <v>69</v>
      </c>
      <c r="G7" s="16">
        <v>24657</v>
      </c>
    </row>
    <row r="8" spans="2:8" x14ac:dyDescent="0.25">
      <c r="B8" s="14">
        <v>4</v>
      </c>
      <c r="C8" s="15" t="s">
        <v>53</v>
      </c>
      <c r="D8" s="15">
        <v>1235</v>
      </c>
      <c r="E8" s="65" t="s">
        <v>64</v>
      </c>
      <c r="F8" s="15" t="s">
        <v>70</v>
      </c>
      <c r="G8" s="16">
        <v>24658</v>
      </c>
    </row>
    <row r="9" spans="2:8" x14ac:dyDescent="0.25">
      <c r="B9" s="14">
        <v>5</v>
      </c>
      <c r="C9" s="15" t="s">
        <v>54</v>
      </c>
      <c r="D9" s="15">
        <v>44466</v>
      </c>
      <c r="E9" s="65" t="s">
        <v>65</v>
      </c>
      <c r="F9" s="15" t="s">
        <v>71</v>
      </c>
      <c r="G9" s="16">
        <v>54687</v>
      </c>
    </row>
    <row r="10" spans="2:8" ht="15.75" thickBot="1" x14ac:dyDescent="0.3">
      <c r="B10" s="66">
        <v>6</v>
      </c>
      <c r="C10" s="67" t="s">
        <v>55</v>
      </c>
      <c r="D10" s="67">
        <v>456478</v>
      </c>
      <c r="E10" s="68" t="s">
        <v>66</v>
      </c>
      <c r="F10" s="67" t="s">
        <v>72</v>
      </c>
      <c r="G10" s="69">
        <v>44687</v>
      </c>
    </row>
    <row r="13" spans="2:8" ht="15.75" thickBot="1" x14ac:dyDescent="0.3"/>
    <row r="14" spans="2:8" ht="15.75" thickBot="1" x14ac:dyDescent="0.3">
      <c r="D14" s="89" t="s">
        <v>74</v>
      </c>
      <c r="E14" s="90"/>
      <c r="F14" s="90"/>
      <c r="G14" s="91"/>
    </row>
    <row r="15" spans="2:8" x14ac:dyDescent="0.25">
      <c r="D15" s="88" t="s">
        <v>75</v>
      </c>
      <c r="E15" s="88"/>
      <c r="F15" s="88"/>
      <c r="G15" s="88"/>
    </row>
    <row r="16" spans="2:8" x14ac:dyDescent="0.25">
      <c r="D16" s="75" t="str">
        <f>VLOOKUP(B1,B5:G10,5)</f>
        <v>Бухгалтер</v>
      </c>
    </row>
    <row r="17" spans="4:7" x14ac:dyDescent="0.25">
      <c r="D17" s="92" t="s">
        <v>76</v>
      </c>
      <c r="E17" s="92"/>
      <c r="F17" s="92"/>
      <c r="G17" s="92"/>
    </row>
    <row r="18" spans="4:7" x14ac:dyDescent="0.25">
      <c r="D18" s="75" t="str">
        <f>VLOOKUP(C1,C5:G10,4,FALSE)</f>
        <v>Дворник</v>
      </c>
    </row>
    <row r="19" spans="4:7" x14ac:dyDescent="0.25">
      <c r="D19" t="s">
        <v>77</v>
      </c>
    </row>
    <row r="20" spans="4:7" x14ac:dyDescent="0.25">
      <c r="D20" s="77">
        <f>VLOOKUP(D1,D5:G10,4,FALSE)</f>
        <v>24657</v>
      </c>
    </row>
  </sheetData>
  <mergeCells count="3">
    <mergeCell ref="D15:G15"/>
    <mergeCell ref="D14:G14"/>
    <mergeCell ref="D17:G17"/>
  </mergeCells>
  <hyperlinks>
    <hyperlink ref="E5" r:id="rId1" xr:uid="{D5ACF1D6-1E79-4490-9880-27AB66BF410A}"/>
    <hyperlink ref="E6:E10" r:id="rId2" display="ivanov@test.ru" xr:uid="{88B8B8B8-5DCA-4DBE-9907-CE1463979F6B}"/>
    <hyperlink ref="E6" r:id="rId3" xr:uid="{1BE2A2D0-E176-41B9-9DCF-B50426847FCF}"/>
    <hyperlink ref="E7" r:id="rId4" xr:uid="{2626F6DD-8E33-4985-8805-C502447304CB}"/>
    <hyperlink ref="E8" r:id="rId5" xr:uid="{923BD124-5C43-4BED-9E46-C14C0B9942DE}"/>
    <hyperlink ref="E9" r:id="rId6" xr:uid="{1B2A2358-FE16-4995-8ECB-F51F5C545A30}"/>
    <hyperlink ref="E10" r:id="rId7" xr:uid="{DB82E07C-1E1A-4E28-9D3A-4BE881C6F455}"/>
  </hyperlinks>
  <pageMargins left="0.7" right="0.7" top="0.75" bottom="0.75" header="0.3" footer="0.3"/>
  <pageSetup paperSize="9" orientation="portrait" horizontalDpi="1200" verticalDpi="120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0ED2-82BD-4281-B0F8-C49857022AD7}">
  <dimension ref="B1:H22"/>
  <sheetViews>
    <sheetView zoomScale="130" zoomScaleNormal="130" workbookViewId="0">
      <selection activeCell="B1" sqref="B1:D1"/>
    </sheetView>
  </sheetViews>
  <sheetFormatPr defaultRowHeight="15" x14ac:dyDescent="0.25"/>
  <cols>
    <col min="2" max="2" width="13.28515625" customWidth="1"/>
    <col min="3" max="3" width="16.28515625" customWidth="1"/>
    <col min="4" max="4" width="13.5703125" customWidth="1"/>
    <col min="5" max="5" width="19.42578125" customWidth="1"/>
    <col min="6" max="6" width="16.7109375" customWidth="1"/>
    <col min="8" max="8" width="25.5703125" customWidth="1"/>
  </cols>
  <sheetData>
    <row r="1" spans="2:8" ht="48.75" customHeight="1" x14ac:dyDescent="0.25">
      <c r="B1" s="93" t="s">
        <v>102</v>
      </c>
      <c r="C1" s="93"/>
      <c r="D1" s="93"/>
    </row>
    <row r="2" spans="2:8" ht="22.5" customHeight="1" x14ac:dyDescent="0.25">
      <c r="B2" t="s">
        <v>78</v>
      </c>
      <c r="C2" t="s">
        <v>79</v>
      </c>
      <c r="D2" s="78" t="s">
        <v>80</v>
      </c>
      <c r="E2" s="74" t="s">
        <v>101</v>
      </c>
      <c r="F2" s="74" t="s">
        <v>100</v>
      </c>
      <c r="H2" t="b">
        <f>AND(6&gt;1,3&lt;6)</f>
        <v>1</v>
      </c>
    </row>
    <row r="3" spans="2:8" x14ac:dyDescent="0.25">
      <c r="B3" t="s">
        <v>81</v>
      </c>
      <c r="C3">
        <v>74</v>
      </c>
      <c r="D3" s="80">
        <f>IF(AND(LEFT(B3,3)="202",MID(B3,5,3)="FIN"),10%,0)</f>
        <v>0</v>
      </c>
      <c r="E3" s="74" t="str">
        <f>LEFT(B3,3)</f>
        <v>202</v>
      </c>
      <c r="F3" s="74" t="str">
        <f>MID(B3,5,3)</f>
        <v>PRT</v>
      </c>
    </row>
    <row r="4" spans="2:8" x14ac:dyDescent="0.25">
      <c r="B4" t="s">
        <v>82</v>
      </c>
      <c r="C4">
        <v>54</v>
      </c>
      <c r="D4" s="80">
        <f t="shared" ref="D4:D22" si="0">IF(AND(LEFT(B4,3)="202",MID(B4,5,3)="FIN"),10%,0)</f>
        <v>0</v>
      </c>
      <c r="E4" s="74" t="str">
        <f t="shared" ref="E4:E22" si="1">LEFT(B4,3)</f>
        <v>201</v>
      </c>
      <c r="F4" s="74" t="str">
        <f t="shared" ref="F4:F22" si="2">MID(B4,5,3)</f>
        <v>FIN</v>
      </c>
    </row>
    <row r="5" spans="2:8" x14ac:dyDescent="0.25">
      <c r="B5" t="s">
        <v>103</v>
      </c>
      <c r="C5">
        <v>45</v>
      </c>
      <c r="D5" s="80">
        <f t="shared" si="0"/>
        <v>0.1</v>
      </c>
      <c r="E5" s="74" t="str">
        <f t="shared" si="1"/>
        <v>202</v>
      </c>
      <c r="F5" s="74" t="str">
        <f t="shared" si="2"/>
        <v>FIN</v>
      </c>
    </row>
    <row r="6" spans="2:8" x14ac:dyDescent="0.25">
      <c r="B6" t="s">
        <v>83</v>
      </c>
      <c r="C6">
        <v>68</v>
      </c>
      <c r="D6" s="80">
        <f t="shared" si="0"/>
        <v>0</v>
      </c>
      <c r="E6" s="74" t="str">
        <f t="shared" si="1"/>
        <v>201</v>
      </c>
      <c r="F6" s="74" t="str">
        <f t="shared" si="2"/>
        <v>FIN</v>
      </c>
    </row>
    <row r="7" spans="2:8" x14ac:dyDescent="0.25">
      <c r="B7" t="s">
        <v>84</v>
      </c>
      <c r="C7">
        <v>64</v>
      </c>
      <c r="D7" s="80">
        <f t="shared" si="0"/>
        <v>0</v>
      </c>
      <c r="E7" s="74" t="str">
        <f t="shared" si="1"/>
        <v>203</v>
      </c>
      <c r="F7" s="74" t="str">
        <f t="shared" si="2"/>
        <v>FIN</v>
      </c>
    </row>
    <row r="8" spans="2:8" x14ac:dyDescent="0.25">
      <c r="B8" t="s">
        <v>85</v>
      </c>
      <c r="C8">
        <v>78</v>
      </c>
      <c r="D8" s="80">
        <f t="shared" si="0"/>
        <v>0</v>
      </c>
      <c r="E8" s="74" t="str">
        <f t="shared" si="1"/>
        <v>202</v>
      </c>
      <c r="F8" s="74" t="str">
        <f t="shared" si="2"/>
        <v>PRT</v>
      </c>
    </row>
    <row r="9" spans="2:8" x14ac:dyDescent="0.25">
      <c r="B9" t="s">
        <v>86</v>
      </c>
      <c r="C9">
        <v>63</v>
      </c>
      <c r="D9" s="80">
        <f t="shared" si="0"/>
        <v>0</v>
      </c>
      <c r="E9" s="74" t="str">
        <f t="shared" si="1"/>
        <v>203</v>
      </c>
      <c r="F9" s="74" t="str">
        <f t="shared" si="2"/>
        <v>FIN</v>
      </c>
    </row>
    <row r="10" spans="2:8" x14ac:dyDescent="0.25">
      <c r="B10" t="s">
        <v>87</v>
      </c>
      <c r="C10">
        <v>2</v>
      </c>
      <c r="D10" s="80">
        <f t="shared" si="0"/>
        <v>0</v>
      </c>
      <c r="E10" s="74" t="str">
        <f t="shared" si="1"/>
        <v>201</v>
      </c>
      <c r="F10" s="74" t="str">
        <f t="shared" si="2"/>
        <v>PRT</v>
      </c>
    </row>
    <row r="11" spans="2:8" x14ac:dyDescent="0.25">
      <c r="B11" t="s">
        <v>88</v>
      </c>
      <c r="C11">
        <v>4</v>
      </c>
      <c r="D11" s="80">
        <f t="shared" si="0"/>
        <v>0</v>
      </c>
      <c r="E11" s="74" t="str">
        <f t="shared" si="1"/>
        <v>202</v>
      </c>
      <c r="F11" s="74" t="str">
        <f t="shared" si="2"/>
        <v>SUB</v>
      </c>
    </row>
    <row r="12" spans="2:8" x14ac:dyDescent="0.25">
      <c r="B12" t="s">
        <v>89</v>
      </c>
      <c r="C12">
        <v>67</v>
      </c>
      <c r="D12" s="80">
        <f t="shared" si="0"/>
        <v>0</v>
      </c>
      <c r="E12" s="74" t="str">
        <f t="shared" si="1"/>
        <v>201</v>
      </c>
      <c r="F12" s="74" t="str">
        <f t="shared" si="2"/>
        <v>SUB</v>
      </c>
    </row>
    <row r="13" spans="2:8" x14ac:dyDescent="0.25">
      <c r="B13" t="s">
        <v>90</v>
      </c>
      <c r="C13">
        <v>57</v>
      </c>
      <c r="D13" s="80">
        <f t="shared" si="0"/>
        <v>0.1</v>
      </c>
      <c r="E13" s="74" t="str">
        <f t="shared" si="1"/>
        <v>202</v>
      </c>
      <c r="F13" s="74" t="str">
        <f t="shared" si="2"/>
        <v>FIN</v>
      </c>
    </row>
    <row r="14" spans="2:8" x14ac:dyDescent="0.25">
      <c r="B14" t="s">
        <v>91</v>
      </c>
      <c r="C14">
        <v>45</v>
      </c>
      <c r="D14" s="80">
        <f t="shared" si="0"/>
        <v>0</v>
      </c>
      <c r="E14" s="74" t="str">
        <f t="shared" si="1"/>
        <v>202</v>
      </c>
      <c r="F14" s="74" t="str">
        <f t="shared" si="2"/>
        <v>PRT</v>
      </c>
    </row>
    <row r="15" spans="2:8" x14ac:dyDescent="0.25">
      <c r="B15" t="s">
        <v>92</v>
      </c>
      <c r="C15">
        <v>6</v>
      </c>
      <c r="D15" s="80">
        <f t="shared" si="0"/>
        <v>0</v>
      </c>
      <c r="E15" s="74" t="str">
        <f t="shared" si="1"/>
        <v>201</v>
      </c>
      <c r="F15" s="74" t="str">
        <f t="shared" si="2"/>
        <v>SUB</v>
      </c>
    </row>
    <row r="16" spans="2:8" x14ac:dyDescent="0.25">
      <c r="B16" t="s">
        <v>93</v>
      </c>
      <c r="C16">
        <v>245</v>
      </c>
      <c r="D16" s="80">
        <f t="shared" si="0"/>
        <v>0</v>
      </c>
      <c r="E16" s="74" t="str">
        <f t="shared" si="1"/>
        <v>203</v>
      </c>
      <c r="F16" s="74" t="str">
        <f t="shared" si="2"/>
        <v>SUB</v>
      </c>
    </row>
    <row r="17" spans="2:6" x14ac:dyDescent="0.25">
      <c r="B17" t="s">
        <v>94</v>
      </c>
      <c r="C17">
        <v>21</v>
      </c>
      <c r="D17" s="80">
        <f t="shared" si="0"/>
        <v>0.1</v>
      </c>
      <c r="E17" s="74" t="str">
        <f t="shared" si="1"/>
        <v>202</v>
      </c>
      <c r="F17" s="74" t="str">
        <f t="shared" si="2"/>
        <v>FIN</v>
      </c>
    </row>
    <row r="18" spans="2:6" x14ac:dyDescent="0.25">
      <c r="B18" t="s">
        <v>95</v>
      </c>
      <c r="C18">
        <v>245</v>
      </c>
      <c r="D18" s="80">
        <f t="shared" si="0"/>
        <v>0</v>
      </c>
      <c r="E18" s="74" t="str">
        <f t="shared" si="1"/>
        <v>203</v>
      </c>
      <c r="F18" s="74" t="str">
        <f t="shared" si="2"/>
        <v>SUB</v>
      </c>
    </row>
    <row r="19" spans="2:6" x14ac:dyDescent="0.25">
      <c r="B19" t="s">
        <v>96</v>
      </c>
      <c r="C19">
        <v>5</v>
      </c>
      <c r="D19" s="80">
        <f t="shared" si="0"/>
        <v>0</v>
      </c>
      <c r="E19" s="74" t="str">
        <f t="shared" si="1"/>
        <v>203</v>
      </c>
      <c r="F19" s="74" t="str">
        <f t="shared" si="2"/>
        <v>PRT</v>
      </c>
    </row>
    <row r="20" spans="2:6" x14ac:dyDescent="0.25">
      <c r="B20" t="s">
        <v>97</v>
      </c>
      <c r="C20">
        <v>45</v>
      </c>
      <c r="D20" s="80">
        <f t="shared" si="0"/>
        <v>0</v>
      </c>
      <c r="E20" s="74" t="str">
        <f t="shared" si="1"/>
        <v>201</v>
      </c>
      <c r="F20" s="74" t="str">
        <f t="shared" si="2"/>
        <v>SUB</v>
      </c>
    </row>
    <row r="21" spans="2:6" x14ac:dyDescent="0.25">
      <c r="B21" t="s">
        <v>98</v>
      </c>
      <c r="C21">
        <v>45</v>
      </c>
      <c r="D21" s="80">
        <f t="shared" si="0"/>
        <v>0</v>
      </c>
      <c r="E21" s="74" t="str">
        <f t="shared" si="1"/>
        <v>203</v>
      </c>
      <c r="F21" s="74" t="str">
        <f t="shared" si="2"/>
        <v>FIN</v>
      </c>
    </row>
    <row r="22" spans="2:6" x14ac:dyDescent="0.25">
      <c r="B22" t="s">
        <v>99</v>
      </c>
      <c r="C22">
        <v>45</v>
      </c>
      <c r="D22" s="80">
        <f t="shared" si="0"/>
        <v>0</v>
      </c>
      <c r="E22" s="74" t="str">
        <f t="shared" si="1"/>
        <v>203</v>
      </c>
      <c r="F22" s="74" t="str">
        <f t="shared" si="2"/>
        <v>SUB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5236-5A7A-4234-AB92-D4A3D37CD941}">
  <dimension ref="B1:E22"/>
  <sheetViews>
    <sheetView zoomScaleNormal="100" workbookViewId="0">
      <selection activeCell="E3" sqref="E3"/>
    </sheetView>
  </sheetViews>
  <sheetFormatPr defaultRowHeight="15" x14ac:dyDescent="0.25"/>
  <cols>
    <col min="2" max="2" width="18.85546875" customWidth="1"/>
    <col min="3" max="3" width="19" customWidth="1"/>
    <col min="4" max="4" width="11.7109375" customWidth="1"/>
  </cols>
  <sheetData>
    <row r="1" spans="2:5" ht="51.75" customHeight="1" x14ac:dyDescent="0.25">
      <c r="B1" s="93" t="s">
        <v>104</v>
      </c>
      <c r="C1" s="93"/>
      <c r="E1" s="82" t="s">
        <v>105</v>
      </c>
    </row>
    <row r="2" spans="2:5" x14ac:dyDescent="0.25">
      <c r="B2" s="81" t="s">
        <v>78</v>
      </c>
      <c r="C2" s="81" t="s">
        <v>79</v>
      </c>
      <c r="D2" s="78" t="s">
        <v>80</v>
      </c>
      <c r="E2" s="78" t="s">
        <v>80</v>
      </c>
    </row>
    <row r="3" spans="2:5" x14ac:dyDescent="0.25">
      <c r="B3" t="s">
        <v>81</v>
      </c>
      <c r="C3">
        <v>74</v>
      </c>
      <c r="D3" s="80">
        <f>IF( OR(LEFT(B3,3)="202", LEFT(B3,3)="203"), 10%, 0 )</f>
        <v>0.1</v>
      </c>
      <c r="E3" s="79" t="str">
        <f>IF(AND(OR(LEFT(B3,3)="202",LEFT(B3,3)="203"),MID(B3,5,3)="FIN"),"10%","0")</f>
        <v>0</v>
      </c>
    </row>
    <row r="4" spans="2:5" x14ac:dyDescent="0.25">
      <c r="B4" t="s">
        <v>82</v>
      </c>
      <c r="C4">
        <v>54</v>
      </c>
      <c r="D4" s="80">
        <f t="shared" ref="D4:D22" si="0">IF( OR(LEFT(B4,3)="202", LEFT(B4,3)="203"), 10%, 0 )</f>
        <v>0</v>
      </c>
      <c r="E4" s="79" t="str">
        <f t="shared" ref="E4:E22" si="1">IF(AND(OR(LEFT(B4,3)="202",LEFT(B4,3)="203"),MID(B4,5,3)="FIN"),"10%","0")</f>
        <v>0</v>
      </c>
    </row>
    <row r="5" spans="2:5" x14ac:dyDescent="0.25">
      <c r="B5" t="s">
        <v>103</v>
      </c>
      <c r="C5">
        <v>45</v>
      </c>
      <c r="D5" s="80">
        <f t="shared" si="0"/>
        <v>0.1</v>
      </c>
      <c r="E5" s="79" t="str">
        <f t="shared" si="1"/>
        <v>10%</v>
      </c>
    </row>
    <row r="6" spans="2:5" x14ac:dyDescent="0.25">
      <c r="B6" t="s">
        <v>83</v>
      </c>
      <c r="C6">
        <v>68</v>
      </c>
      <c r="D6" s="80">
        <f t="shared" si="0"/>
        <v>0</v>
      </c>
      <c r="E6" s="79" t="str">
        <f t="shared" si="1"/>
        <v>0</v>
      </c>
    </row>
    <row r="7" spans="2:5" x14ac:dyDescent="0.25">
      <c r="B7" t="s">
        <v>84</v>
      </c>
      <c r="C7">
        <v>64</v>
      </c>
      <c r="D7" s="80">
        <f t="shared" si="0"/>
        <v>0.1</v>
      </c>
      <c r="E7" s="79" t="str">
        <f t="shared" si="1"/>
        <v>10%</v>
      </c>
    </row>
    <row r="8" spans="2:5" x14ac:dyDescent="0.25">
      <c r="B8" t="s">
        <v>85</v>
      </c>
      <c r="C8">
        <v>78</v>
      </c>
      <c r="D8" s="80">
        <f t="shared" si="0"/>
        <v>0.1</v>
      </c>
      <c r="E8" s="79" t="str">
        <f t="shared" si="1"/>
        <v>0</v>
      </c>
    </row>
    <row r="9" spans="2:5" x14ac:dyDescent="0.25">
      <c r="B9" t="s">
        <v>86</v>
      </c>
      <c r="C9">
        <v>63</v>
      </c>
      <c r="D9" s="80">
        <f t="shared" si="0"/>
        <v>0.1</v>
      </c>
      <c r="E9" s="79" t="str">
        <f t="shared" si="1"/>
        <v>10%</v>
      </c>
    </row>
    <row r="10" spans="2:5" x14ac:dyDescent="0.25">
      <c r="B10" t="s">
        <v>87</v>
      </c>
      <c r="C10">
        <v>2</v>
      </c>
      <c r="D10" s="80">
        <f t="shared" si="0"/>
        <v>0</v>
      </c>
      <c r="E10" s="79" t="str">
        <f t="shared" si="1"/>
        <v>0</v>
      </c>
    </row>
    <row r="11" spans="2:5" x14ac:dyDescent="0.25">
      <c r="B11" t="s">
        <v>88</v>
      </c>
      <c r="C11">
        <v>4</v>
      </c>
      <c r="D11" s="80">
        <f t="shared" si="0"/>
        <v>0.1</v>
      </c>
      <c r="E11" s="79" t="str">
        <f t="shared" si="1"/>
        <v>0</v>
      </c>
    </row>
    <row r="12" spans="2:5" x14ac:dyDescent="0.25">
      <c r="B12" t="s">
        <v>89</v>
      </c>
      <c r="C12">
        <v>67</v>
      </c>
      <c r="D12" s="80">
        <f t="shared" si="0"/>
        <v>0</v>
      </c>
      <c r="E12" s="79" t="str">
        <f t="shared" si="1"/>
        <v>0</v>
      </c>
    </row>
    <row r="13" spans="2:5" x14ac:dyDescent="0.25">
      <c r="B13" t="s">
        <v>90</v>
      </c>
      <c r="C13">
        <v>57</v>
      </c>
      <c r="D13" s="80">
        <f t="shared" si="0"/>
        <v>0.1</v>
      </c>
      <c r="E13" s="79" t="str">
        <f t="shared" si="1"/>
        <v>10%</v>
      </c>
    </row>
    <row r="14" spans="2:5" x14ac:dyDescent="0.25">
      <c r="B14" t="s">
        <v>91</v>
      </c>
      <c r="C14">
        <v>45</v>
      </c>
      <c r="D14" s="80">
        <f t="shared" si="0"/>
        <v>0.1</v>
      </c>
      <c r="E14" s="79" t="str">
        <f t="shared" si="1"/>
        <v>0</v>
      </c>
    </row>
    <row r="15" spans="2:5" x14ac:dyDescent="0.25">
      <c r="B15" t="s">
        <v>92</v>
      </c>
      <c r="C15">
        <v>6</v>
      </c>
      <c r="D15" s="80">
        <f t="shared" si="0"/>
        <v>0</v>
      </c>
      <c r="E15" s="79" t="str">
        <f t="shared" si="1"/>
        <v>0</v>
      </c>
    </row>
    <row r="16" spans="2:5" x14ac:dyDescent="0.25">
      <c r="B16" t="s">
        <v>93</v>
      </c>
      <c r="C16">
        <v>245</v>
      </c>
      <c r="D16" s="80">
        <f t="shared" si="0"/>
        <v>0.1</v>
      </c>
      <c r="E16" s="79" t="str">
        <f t="shared" si="1"/>
        <v>0</v>
      </c>
    </row>
    <row r="17" spans="2:5" x14ac:dyDescent="0.25">
      <c r="B17" t="s">
        <v>94</v>
      </c>
      <c r="C17">
        <v>21</v>
      </c>
      <c r="D17" s="80">
        <f t="shared" si="0"/>
        <v>0.1</v>
      </c>
      <c r="E17" s="79" t="str">
        <f t="shared" si="1"/>
        <v>10%</v>
      </c>
    </row>
    <row r="18" spans="2:5" x14ac:dyDescent="0.25">
      <c r="B18" t="s">
        <v>95</v>
      </c>
      <c r="C18">
        <v>245</v>
      </c>
      <c r="D18" s="80">
        <f t="shared" si="0"/>
        <v>0.1</v>
      </c>
      <c r="E18" s="79" t="str">
        <f t="shared" si="1"/>
        <v>0</v>
      </c>
    </row>
    <row r="19" spans="2:5" x14ac:dyDescent="0.25">
      <c r="B19" t="s">
        <v>96</v>
      </c>
      <c r="C19">
        <v>5</v>
      </c>
      <c r="D19" s="80">
        <f t="shared" si="0"/>
        <v>0.1</v>
      </c>
      <c r="E19" s="79" t="str">
        <f t="shared" si="1"/>
        <v>0</v>
      </c>
    </row>
    <row r="20" spans="2:5" x14ac:dyDescent="0.25">
      <c r="B20" t="s">
        <v>97</v>
      </c>
      <c r="C20">
        <v>45</v>
      </c>
      <c r="D20" s="80">
        <f t="shared" si="0"/>
        <v>0</v>
      </c>
      <c r="E20" s="79" t="str">
        <f t="shared" si="1"/>
        <v>0</v>
      </c>
    </row>
    <row r="21" spans="2:5" x14ac:dyDescent="0.25">
      <c r="B21" t="s">
        <v>98</v>
      </c>
      <c r="C21">
        <v>45</v>
      </c>
      <c r="D21" s="80">
        <f t="shared" si="0"/>
        <v>0.1</v>
      </c>
      <c r="E21" s="79" t="str">
        <f t="shared" si="1"/>
        <v>10%</v>
      </c>
    </row>
    <row r="22" spans="2:5" x14ac:dyDescent="0.25">
      <c r="B22" t="s">
        <v>99</v>
      </c>
      <c r="C22">
        <v>45</v>
      </c>
      <c r="D22" s="80">
        <f t="shared" si="0"/>
        <v>0.1</v>
      </c>
      <c r="E22" s="79" t="str">
        <f t="shared" si="1"/>
        <v>0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97B8-8D41-47B8-A6CF-3A4C6B7CA3AC}">
  <dimension ref="B2:C11"/>
  <sheetViews>
    <sheetView zoomScale="145" zoomScaleNormal="145" workbookViewId="0">
      <selection activeCell="C10" sqref="C10"/>
    </sheetView>
  </sheetViews>
  <sheetFormatPr defaultRowHeight="15" x14ac:dyDescent="0.25"/>
  <cols>
    <col min="2" max="2" width="34.140625" customWidth="1"/>
    <col min="3" max="3" width="30" customWidth="1"/>
  </cols>
  <sheetData>
    <row r="2" spans="2:3" x14ac:dyDescent="0.25">
      <c r="B2" s="56" t="s">
        <v>107</v>
      </c>
      <c r="C2" s="56" t="s">
        <v>106</v>
      </c>
    </row>
    <row r="3" spans="2:3" x14ac:dyDescent="0.25">
      <c r="B3" t="s">
        <v>108</v>
      </c>
      <c r="C3">
        <v>45686</v>
      </c>
    </row>
    <row r="4" spans="2:3" x14ac:dyDescent="0.25">
      <c r="B4" t="s">
        <v>109</v>
      </c>
      <c r="C4" s="94">
        <v>-456</v>
      </c>
    </row>
    <row r="5" spans="2:3" x14ac:dyDescent="0.25">
      <c r="B5" t="s">
        <v>110</v>
      </c>
      <c r="C5">
        <v>789545</v>
      </c>
    </row>
    <row r="6" spans="2:3" x14ac:dyDescent="0.25">
      <c r="B6" t="s">
        <v>111</v>
      </c>
      <c r="C6">
        <v>45697</v>
      </c>
    </row>
    <row r="7" spans="2:3" x14ac:dyDescent="0.25">
      <c r="B7" t="s">
        <v>60</v>
      </c>
      <c r="C7" s="94">
        <v>-456987</v>
      </c>
    </row>
    <row r="8" spans="2:3" x14ac:dyDescent="0.25">
      <c r="B8" t="s">
        <v>112</v>
      </c>
      <c r="C8">
        <v>984656</v>
      </c>
    </row>
    <row r="10" spans="2:3" x14ac:dyDescent="0.25">
      <c r="B10" t="s">
        <v>113</v>
      </c>
      <c r="C10">
        <f>SUMIF(C3:C8, "&lt;0")</f>
        <v>-457443</v>
      </c>
    </row>
    <row r="11" spans="2:3" x14ac:dyDescent="0.25">
      <c r="B11" t="s">
        <v>114</v>
      </c>
      <c r="C11" s="75">
        <f>SUMIF(C3:C8,"&gt;0")</f>
        <v>1865584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условия </vt:lpstr>
      <vt:lpstr>счет</vt:lpstr>
      <vt:lpstr>если</vt:lpstr>
      <vt:lpstr>проверка нескольких условий</vt:lpstr>
      <vt:lpstr>проверка неск усл + впр</vt:lpstr>
      <vt:lpstr>ВПР </vt:lpstr>
      <vt:lpstr>если И</vt:lpstr>
      <vt:lpstr>ИЛИ</vt:lpstr>
      <vt:lpstr>суммесли </vt:lpstr>
      <vt:lpstr>суммесли +</vt:lpstr>
      <vt:lpstr>суммесли + сегодня</vt:lpstr>
      <vt:lpstr>суммеслимн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2023-04-03T11:43:24Z</dcterms:created>
  <dcterms:modified xsi:type="dcterms:W3CDTF">2023-04-07T12:48:43Z</dcterms:modified>
</cp:coreProperties>
</file>