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243\20.06\"/>
    </mc:Choice>
  </mc:AlternateContent>
  <xr:revisionPtr revIDLastSave="0" documentId="13_ncr:1_{FF951191-94BE-4C00-B622-8BBB10607821}" xr6:coauthVersionLast="47" xr6:coauthVersionMax="47" xr10:uidLastSave="{00000000-0000-0000-0000-000000000000}"/>
  <bookViews>
    <workbookView xWindow="-120" yWindow="-120" windowWidth="29040" windowHeight="15990" tabRatio="714" firstSheet="6" activeTab="13" xr2:uid="{BBE5ED56-C241-446D-B5A5-965146B75228}"/>
  </bookViews>
  <sheets>
    <sheet name="Расчет % от выполнения" sheetId="1" r:id="rId1"/>
    <sheet name="Расчет % от общего плана" sheetId="2" r:id="rId2"/>
    <sheet name="% отклонения" sheetId="3" r:id="rId3"/>
    <sheet name="% при отриц значениях" sheetId="4" r:id="rId4"/>
    <sheet name="Процентное распределение" sheetId="5" r:id="rId5"/>
    <sheet name="% распределение сумм" sheetId="6" r:id="rId6"/>
    <sheet name="Нарастающие итоги" sheetId="7" r:id="rId7"/>
    <sheet name="Увеличение, уменьшение на %" sheetId="8" r:id="rId8"/>
    <sheet name="Деление на ноль" sheetId="9" r:id="rId9"/>
    <sheet name="Округление" sheetId="10" r:id="rId10"/>
    <sheet name="Округл до целых копеек" sheetId="11" r:id="rId11"/>
    <sheet name="Окр до зад. кол-ва" sheetId="12" r:id="rId12"/>
    <sheet name="Подсчет значений в диапазоне" sheetId="13" r:id="rId13"/>
    <sheet name="Преобразование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4" l="1"/>
  <c r="M6" i="14"/>
  <c r="M7" i="14"/>
  <c r="M8" i="14"/>
  <c r="M9" i="14"/>
  <c r="M10" i="14"/>
  <c r="L6" i="14"/>
  <c r="L7" i="14"/>
  <c r="L8" i="14"/>
  <c r="L9" i="14"/>
  <c r="L10" i="14"/>
  <c r="K6" i="14"/>
  <c r="K7" i="14"/>
  <c r="K8" i="14"/>
  <c r="K9" i="14"/>
  <c r="K10" i="14"/>
  <c r="J6" i="14"/>
  <c r="J7" i="14"/>
  <c r="J8" i="14"/>
  <c r="J9" i="14"/>
  <c r="J10" i="14"/>
  <c r="I6" i="14"/>
  <c r="I7" i="14"/>
  <c r="I8" i="14"/>
  <c r="I9" i="14"/>
  <c r="I10" i="14"/>
  <c r="H6" i="14"/>
  <c r="H7" i="14"/>
  <c r="H8" i="14"/>
  <c r="H9" i="14"/>
  <c r="H10" i="14"/>
  <c r="I5" i="14"/>
  <c r="J5" i="14"/>
  <c r="K5" i="14"/>
  <c r="L5" i="14"/>
  <c r="M5" i="14"/>
  <c r="C15" i="14"/>
  <c r="C16" i="14"/>
  <c r="C14" i="14"/>
  <c r="B15" i="14"/>
  <c r="B16" i="14"/>
  <c r="B14" i="14"/>
  <c r="C10" i="14"/>
  <c r="D10" i="14" s="1"/>
  <c r="C8" i="14"/>
  <c r="D8" i="14" s="1"/>
  <c r="B9" i="14"/>
  <c r="C9" i="14" s="1"/>
  <c r="D9" i="14" s="1"/>
  <c r="B10" i="14"/>
  <c r="B8" i="14"/>
  <c r="C4" i="14"/>
  <c r="B4" i="14"/>
  <c r="K5" i="13"/>
  <c r="K6" i="13"/>
  <c r="K7" i="13"/>
  <c r="K8" i="13"/>
  <c r="K4" i="13"/>
  <c r="I5" i="13" l="1"/>
  <c r="I6" i="13"/>
  <c r="I7" i="13"/>
  <c r="I8" i="13"/>
  <c r="I4" i="13"/>
  <c r="H5" i="13"/>
  <c r="H6" i="13"/>
  <c r="H7" i="13"/>
  <c r="H8" i="13"/>
  <c r="H4" i="13"/>
  <c r="J5" i="13"/>
  <c r="J6" i="13"/>
  <c r="J7" i="13"/>
  <c r="J8" i="13"/>
  <c r="J4" i="13"/>
  <c r="D12" i="13"/>
  <c r="E12" i="13"/>
  <c r="F12" i="13"/>
  <c r="C12" i="13"/>
  <c r="D33" i="12"/>
  <c r="D36" i="12"/>
  <c r="D27" i="12"/>
  <c r="D28" i="12"/>
  <c r="D29" i="12"/>
  <c r="D30" i="12"/>
  <c r="D31" i="12"/>
  <c r="D32" i="12"/>
  <c r="D34" i="12"/>
  <c r="D35" i="12"/>
  <c r="D26" i="12"/>
  <c r="H30" i="12"/>
  <c r="H29" i="12"/>
  <c r="H26" i="12"/>
  <c r="H27" i="12" s="1"/>
  <c r="H28" i="12" s="1"/>
  <c r="F25" i="12"/>
  <c r="D18" i="12"/>
  <c r="D21" i="12"/>
  <c r="D20" i="12"/>
  <c r="D14" i="12"/>
  <c r="D15" i="12"/>
  <c r="D16" i="12"/>
  <c r="D17" i="12"/>
  <c r="D19" i="12"/>
  <c r="D13" i="12"/>
  <c r="D16" i="11"/>
  <c r="D17" i="11"/>
  <c r="D15" i="11"/>
  <c r="D10" i="11"/>
  <c r="D11" i="11"/>
  <c r="D9" i="11"/>
  <c r="D4" i="11"/>
  <c r="D5" i="11"/>
  <c r="D3" i="11"/>
  <c r="C17" i="11"/>
  <c r="C16" i="11"/>
  <c r="C15" i="11"/>
  <c r="C10" i="11"/>
  <c r="C11" i="11"/>
  <c r="C9" i="11"/>
  <c r="C4" i="11"/>
  <c r="C5" i="11"/>
  <c r="C3" i="11"/>
  <c r="D13" i="10"/>
  <c r="D19" i="10"/>
  <c r="D18" i="10"/>
  <c r="D16" i="10"/>
  <c r="D15" i="10"/>
  <c r="D12" i="10"/>
  <c r="D11" i="10"/>
  <c r="D10" i="10"/>
  <c r="D9" i="10"/>
  <c r="D8" i="10"/>
  <c r="E8" i="10" s="1"/>
  <c r="D7" i="10"/>
  <c r="D3" i="10"/>
  <c r="E9" i="9"/>
  <c r="D9" i="9"/>
  <c r="C9" i="9"/>
  <c r="E4" i="9"/>
  <c r="E5" i="9"/>
  <c r="E6" i="9"/>
  <c r="E7" i="9"/>
  <c r="E8" i="9"/>
  <c r="E3" i="9"/>
  <c r="L4" i="9"/>
  <c r="M2" i="9"/>
  <c r="H18" i="8"/>
  <c r="H19" i="8"/>
  <c r="H17" i="8"/>
  <c r="G18" i="8"/>
  <c r="G19" i="8"/>
  <c r="G17" i="8"/>
  <c r="E18" i="8"/>
  <c r="E19" i="8"/>
  <c r="E17" i="8"/>
  <c r="E12" i="8"/>
  <c r="E13" i="8"/>
  <c r="E11" i="8"/>
  <c r="E6" i="8"/>
  <c r="E7" i="8"/>
  <c r="E5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2" i="6"/>
  <c r="D13" i="6"/>
  <c r="D14" i="6"/>
  <c r="D15" i="6"/>
  <c r="D7" i="6"/>
  <c r="D4" i="6"/>
  <c r="D5" i="6"/>
  <c r="D6" i="6"/>
  <c r="D3" i="6"/>
  <c r="D3" i="5"/>
  <c r="D7" i="5"/>
  <c r="D4" i="5"/>
  <c r="D5" i="5"/>
  <c r="D6" i="5"/>
  <c r="C12" i="2"/>
  <c r="C7" i="5"/>
  <c r="F5" i="4"/>
  <c r="F6" i="4"/>
  <c r="F7" i="4"/>
  <c r="F4" i="4"/>
  <c r="E4" i="4"/>
  <c r="E5" i="4"/>
  <c r="E6" i="4"/>
  <c r="E7" i="4"/>
  <c r="G5" i="3"/>
  <c r="G6" i="3"/>
  <c r="G7" i="3"/>
  <c r="G4" i="3"/>
  <c r="F4" i="3"/>
  <c r="F5" i="3"/>
  <c r="F6" i="3"/>
  <c r="F7" i="3"/>
  <c r="E5" i="3"/>
  <c r="E6" i="3"/>
  <c r="E7" i="3"/>
  <c r="E4" i="3"/>
  <c r="D7" i="2"/>
  <c r="D10" i="2" s="1"/>
  <c r="D11" i="2" s="1"/>
  <c r="D8" i="2"/>
  <c r="D9" i="2"/>
  <c r="D6" i="2"/>
  <c r="C11" i="2"/>
  <c r="B11" i="2" s="1"/>
  <c r="C10" i="2"/>
  <c r="F9" i="1"/>
  <c r="D9" i="1"/>
  <c r="C9" i="1"/>
  <c r="F6" i="1"/>
  <c r="F7" i="1"/>
  <c r="F8" i="1"/>
  <c r="F5" i="1"/>
  <c r="E6" i="1"/>
  <c r="E9" i="1" s="1"/>
  <c r="E7" i="1"/>
  <c r="E8" i="1"/>
  <c r="E5" i="1"/>
</calcChain>
</file>

<file path=xl/sharedStrings.xml><?xml version="1.0" encoding="utf-8"?>
<sst xmlns="http://schemas.openxmlformats.org/spreadsheetml/2006/main" count="220" uniqueCount="135">
  <si>
    <t>Регион</t>
  </si>
  <si>
    <t xml:space="preserve">Север </t>
  </si>
  <si>
    <t>Запад</t>
  </si>
  <si>
    <t>Восток</t>
  </si>
  <si>
    <t>Юг</t>
  </si>
  <si>
    <t>План</t>
  </si>
  <si>
    <t>Факт</t>
  </si>
  <si>
    <t>Процент выполнения</t>
  </si>
  <si>
    <t>Разница</t>
  </si>
  <si>
    <t>Общий план</t>
  </si>
  <si>
    <t>Продажи</t>
  </si>
  <si>
    <t>Север</t>
  </si>
  <si>
    <t>Итог</t>
  </si>
  <si>
    <t>Предыдущий месяц</t>
  </si>
  <si>
    <t>Текущий месяц</t>
  </si>
  <si>
    <t>Процент отклонения</t>
  </si>
  <si>
    <t>Процент отклонения 2 вариант</t>
  </si>
  <si>
    <t>Бюджет</t>
  </si>
  <si>
    <t>Отклонение</t>
  </si>
  <si>
    <t>Отклонение по модулю</t>
  </si>
  <si>
    <t>Доход</t>
  </si>
  <si>
    <t>Процент от общей суммы</t>
  </si>
  <si>
    <t>Итого</t>
  </si>
  <si>
    <t>Сумма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</si>
  <si>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</si>
  <si>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</si>
  <si>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</si>
  <si>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</si>
  <si>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</si>
  <si>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</si>
  <si>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</si>
  <si>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</si>
  <si>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</si>
  <si>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</si>
  <si>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</si>
  <si>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</si>
  <si>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Накопительные продажи</t>
  </si>
  <si>
    <t>Продукт</t>
  </si>
  <si>
    <t>Стоимость</t>
  </si>
  <si>
    <t>Наценка</t>
  </si>
  <si>
    <t>Итоговая цена</t>
  </si>
  <si>
    <t>Стул</t>
  </si>
  <si>
    <t>Стол</t>
  </si>
  <si>
    <t>Лампа</t>
  </si>
  <si>
    <t>Скидка</t>
  </si>
  <si>
    <t>Книга</t>
  </si>
  <si>
    <t>Кресло</t>
  </si>
  <si>
    <t>Чехол</t>
  </si>
  <si>
    <t xml:space="preserve">Скидка </t>
  </si>
  <si>
    <t>Цена + наценка</t>
  </si>
  <si>
    <t>Итоговая цена с учетом скидки</t>
  </si>
  <si>
    <t>В одну формулу</t>
  </si>
  <si>
    <t>10/2</t>
  </si>
  <si>
    <t xml:space="preserve">Бюджет </t>
  </si>
  <si>
    <t>Расходы</t>
  </si>
  <si>
    <t>% от бюджета</t>
  </si>
  <si>
    <t>Сотрудник</t>
  </si>
  <si>
    <t>Иванов</t>
  </si>
  <si>
    <t>Петров</t>
  </si>
  <si>
    <t>Сидоров</t>
  </si>
  <si>
    <t>Иванова</t>
  </si>
  <si>
    <t>Петрова</t>
  </si>
  <si>
    <t>Сидорова</t>
  </si>
  <si>
    <t>Формула</t>
  </si>
  <si>
    <t>Число</t>
  </si>
  <si>
    <t>Результат</t>
  </si>
  <si>
    <t>=ОКРУГЛ(24536,4536; 0)</t>
  </si>
  <si>
    <t>=ОКРУГЛ(24536,4536; 1)</t>
  </si>
  <si>
    <t>=ОКРУГЛ(24536,4536; -1)</t>
  </si>
  <si>
    <t>=ОКРУГЛ(24536,4536; -4)</t>
  </si>
  <si>
    <t>=ОКРУГЛ(49999,9999; -5)</t>
  </si>
  <si>
    <t>`=ОКРУГЛВВЕРХ(24536,0001;0)</t>
  </si>
  <si>
    <t>`=ОКРУГЛВВЕРХ(2456,6512;2)</t>
  </si>
  <si>
    <t>`=ОКРУГЛВНИЗ(99,99;0)</t>
  </si>
  <si>
    <t>`=ОКРУГЛВНИЗ(99,999999;-2)</t>
  </si>
  <si>
    <t>=ОКРУГЛ(50000; -5)</t>
  </si>
  <si>
    <t>Сумма в рублях</t>
  </si>
  <si>
    <t>=ОКРУГЛ(24536,4536;2)</t>
  </si>
  <si>
    <t>=ОКРВВЕРХ(B3;0,01)</t>
  </si>
  <si>
    <t>=ОКРВВЕРХ(B9;0,05)</t>
  </si>
  <si>
    <t>Округление до одной копейки вверх</t>
  </si>
  <si>
    <t>Округление до одной копейки вниз</t>
  </si>
  <si>
    <t>Округление до 5 копеек вверх</t>
  </si>
  <si>
    <t>Округление до 5 копеек вниз</t>
  </si>
  <si>
    <t>Округление до 10 копеек вверх</t>
  </si>
  <si>
    <t>Округление до 10 копеек вниз</t>
  </si>
  <si>
    <t>=ОКРВВЕРХ(B9;0,10)</t>
  </si>
  <si>
    <t>=ОКРВНИЗ(B3;0,01)</t>
  </si>
  <si>
    <t>=ОКРВНИЗ(B9;0,05)</t>
  </si>
  <si>
    <t>=ОКРВНИЗ(B15;0,1)</t>
  </si>
  <si>
    <t>Исходное</t>
  </si>
  <si>
    <t>Целевое</t>
  </si>
  <si>
    <t>Описание</t>
  </si>
  <si>
    <t>Округление до одной значащей цифры</t>
  </si>
  <si>
    <t>Округление до двух значащих цифр</t>
  </si>
  <si>
    <t>Исходное значение</t>
  </si>
  <si>
    <t>Значение, округленное до заданного количества значащих цифр</t>
  </si>
  <si>
    <t>Число значащих цифр</t>
  </si>
  <si>
    <t>2 Отбросить дробную часть - ЦЕЛОЕ(число)</t>
  </si>
  <si>
    <t>1 Взять модуль числа - ABS(число)</t>
  </si>
  <si>
    <t>3 Получить кол-во цифр в числе - ДЛСТР(строка)</t>
  </si>
  <si>
    <t>4 Умножаем на -1 для получения корректного значения второго аргумента для функции ОКРУГЛ</t>
  </si>
  <si>
    <t>5 Прибавляем значение ячейки, в которой задается число значащих цифр</t>
  </si>
  <si>
    <t>Математика</t>
  </si>
  <si>
    <t>Физика</t>
  </si>
  <si>
    <t>Химия</t>
  </si>
  <si>
    <t>История</t>
  </si>
  <si>
    <t>Не сдан</t>
  </si>
  <si>
    <t>Сколько студентов сдало каждый экзамен</t>
  </si>
  <si>
    <t>СЧЕТ</t>
  </si>
  <si>
    <t>Сдавалось экзаменов</t>
  </si>
  <si>
    <t>Осталось сдать</t>
  </si>
  <si>
    <t>Сданные экзамены</t>
  </si>
  <si>
    <t>СЧЕТЗ</t>
  </si>
  <si>
    <t>СЧИТАТЬПУСТОТЫ</t>
  </si>
  <si>
    <t>Осталось сдать с учетом пересдачи</t>
  </si>
  <si>
    <t>Мили</t>
  </si>
  <si>
    <t>Километры</t>
  </si>
  <si>
    <t>Метры</t>
  </si>
  <si>
    <t>Чайная ложка</t>
  </si>
  <si>
    <t>Столовая ложка</t>
  </si>
  <si>
    <t>Чайна ложка</t>
  </si>
  <si>
    <t>Чашка</t>
  </si>
  <si>
    <t>Жидкая унция</t>
  </si>
  <si>
    <t>Гектар "ha"</t>
  </si>
  <si>
    <t>Квадратный метр "m2"</t>
  </si>
  <si>
    <t>Ар "ar"</t>
  </si>
  <si>
    <t>tsp</t>
  </si>
  <si>
    <t>tbs</t>
  </si>
  <si>
    <t>oz</t>
  </si>
  <si>
    <t>cup</t>
  </si>
  <si>
    <t>Американская пинта</t>
  </si>
  <si>
    <t>us_pt</t>
  </si>
  <si>
    <t>Английская пинта</t>
  </si>
  <si>
    <t>uk_pt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</si>
</sst>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000000"/>
    <numFmt numFmtId="165" formatCode="#,##0.00\ &quot;₽&quot;"/>
    <numFmt numFmtId="167" formatCode="#,##0.00000\ &quot;₽&quot;"/>
    <numFmt numFmtId="169" formatCode="#,##0.00\ _₽"/>
    <numFmt numFmtId="170" formatCode="#,##0\ &quot;₽&quot;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1E1E1E"/>
      <name val="Segoe U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164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65" fontId="0" fillId="0" borderId="1" xfId="0" applyNumberFormat="1" applyBorder="1"/>
    <xf numFmtId="165" fontId="0" fillId="0" borderId="8" xfId="0" applyNumberFormat="1" applyBorder="1"/>
    <xf numFmtId="10" fontId="0" fillId="0" borderId="6" xfId="0" applyNumberFormat="1" applyBorder="1"/>
    <xf numFmtId="10" fontId="0" fillId="0" borderId="9" xfId="0" applyNumberFormat="1" applyBorder="1"/>
    <xf numFmtId="9" fontId="1" fillId="0" borderId="1" xfId="0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9" fontId="1" fillId="0" borderId="8" xfId="0" applyNumberFormat="1" applyFont="1" applyBorder="1" applyAlignment="1">
      <alignment horizontal="center" vertical="center"/>
    </xf>
    <xf numFmtId="165" fontId="0" fillId="0" borderId="6" xfId="0" applyNumberFormat="1" applyBorder="1"/>
    <xf numFmtId="165" fontId="0" fillId="0" borderId="9" xfId="0" applyNumberFormat="1" applyBorder="1"/>
    <xf numFmtId="9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0" fontId="0" fillId="0" borderId="1" xfId="0" applyNumberFormat="1" applyBorder="1"/>
    <xf numFmtId="10" fontId="0" fillId="0" borderId="8" xfId="0" applyNumberFormat="1" applyBorder="1"/>
    <xf numFmtId="165" fontId="0" fillId="5" borderId="0" xfId="0" applyNumberFormat="1" applyFill="1"/>
    <xf numFmtId="10" fontId="0" fillId="5" borderId="0" xfId="0" applyNumberFormat="1" applyFill="1"/>
    <xf numFmtId="0" fontId="0" fillId="0" borderId="10" xfId="0" applyBorder="1"/>
    <xf numFmtId="0" fontId="0" fillId="5" borderId="10" xfId="0" applyFill="1" applyBorder="1"/>
    <xf numFmtId="0" fontId="0" fillId="0" borderId="11" xfId="0" applyBorder="1"/>
    <xf numFmtId="165" fontId="0" fillId="0" borderId="11" xfId="0" applyNumberFormat="1" applyBorder="1"/>
    <xf numFmtId="10" fontId="0" fillId="0" borderId="11" xfId="0" applyNumberFormat="1" applyBorder="1"/>
    <xf numFmtId="0" fontId="0" fillId="5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0" fontId="0" fillId="3" borderId="0" xfId="0" applyNumberFormat="1" applyFill="1"/>
    <xf numFmtId="165" fontId="0" fillId="3" borderId="1" xfId="0" applyNumberFormat="1" applyFill="1" applyBorder="1"/>
    <xf numFmtId="165" fontId="0" fillId="3" borderId="8" xfId="0" applyNumberFormat="1" applyFill="1" applyBorder="1"/>
    <xf numFmtId="10" fontId="0" fillId="3" borderId="1" xfId="0" applyNumberFormat="1" applyFill="1" applyBorder="1"/>
    <xf numFmtId="10" fontId="0" fillId="3" borderId="8" xfId="0" applyNumberFormat="1" applyFill="1" applyBorder="1"/>
    <xf numFmtId="0" fontId="0" fillId="0" borderId="12" xfId="0" applyBorder="1"/>
    <xf numFmtId="165" fontId="0" fillId="3" borderId="11" xfId="0" applyNumberFormat="1" applyFill="1" applyBorder="1"/>
    <xf numFmtId="10" fontId="0" fillId="3" borderId="11" xfId="0" applyNumberFormat="1" applyFill="1" applyBorder="1"/>
    <xf numFmtId="164" fontId="0" fillId="2" borderId="14" xfId="0" applyNumberForma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10" fontId="0" fillId="3" borderId="13" xfId="0" applyNumberFormat="1" applyFill="1" applyBorder="1"/>
    <xf numFmtId="10" fontId="0" fillId="3" borderId="17" xfId="0" applyNumberFormat="1" applyFill="1" applyBorder="1"/>
    <xf numFmtId="0" fontId="0" fillId="2" borderId="1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0" fontId="0" fillId="0" borderId="13" xfId="0" applyNumberFormat="1" applyBorder="1"/>
    <xf numFmtId="0" fontId="0" fillId="0" borderId="18" xfId="0" applyBorder="1"/>
    <xf numFmtId="165" fontId="0" fillId="0" borderId="19" xfId="0" applyNumberFormat="1" applyBorder="1"/>
    <xf numFmtId="10" fontId="0" fillId="0" borderId="20" xfId="0" applyNumberFormat="1" applyBorder="1"/>
    <xf numFmtId="0" fontId="0" fillId="0" borderId="14" xfId="0" applyBorder="1"/>
    <xf numFmtId="165" fontId="0" fillId="0" borderId="15" xfId="0" applyNumberFormat="1" applyBorder="1"/>
    <xf numFmtId="10" fontId="0" fillId="0" borderId="16" xfId="0" applyNumberFormat="1" applyBorder="1"/>
    <xf numFmtId="0" fontId="0" fillId="0" borderId="2" xfId="0" applyBorder="1"/>
    <xf numFmtId="165" fontId="0" fillId="0" borderId="3" xfId="0" applyNumberFormat="1" applyBorder="1"/>
    <xf numFmtId="10" fontId="0" fillId="0" borderId="4" xfId="0" applyNumberFormat="1" applyBorder="1"/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165" fontId="0" fillId="0" borderId="13" xfId="0" applyNumberFormat="1" applyBorder="1"/>
    <xf numFmtId="0" fontId="0" fillId="2" borderId="22" xfId="0" applyFill="1" applyBorder="1" applyAlignment="1">
      <alignment horizontal="center" vertical="center" wrapText="1"/>
    </xf>
    <xf numFmtId="165" fontId="0" fillId="0" borderId="4" xfId="0" applyNumberFormat="1" applyBorder="1"/>
    <xf numFmtId="165" fontId="0" fillId="0" borderId="25" xfId="0" applyNumberFormat="1" applyBorder="1"/>
    <xf numFmtId="165" fontId="0" fillId="0" borderId="26" xfId="0" applyNumberFormat="1" applyBorder="1"/>
    <xf numFmtId="165" fontId="0" fillId="0" borderId="27" xfId="0" applyNumberFormat="1" applyBorder="1"/>
    <xf numFmtId="165" fontId="0" fillId="0" borderId="21" xfId="0" applyNumberFormat="1" applyBorder="1"/>
    <xf numFmtId="165" fontId="0" fillId="0" borderId="28" xfId="0" applyNumberFormat="1" applyBorder="1"/>
    <xf numFmtId="165" fontId="0" fillId="0" borderId="29" xfId="0" applyNumberFormat="1" applyBorder="1"/>
    <xf numFmtId="10" fontId="0" fillId="0" borderId="3" xfId="0" applyNumberFormat="1" applyBorder="1"/>
    <xf numFmtId="165" fontId="0" fillId="0" borderId="17" xfId="0" applyNumberFormat="1" applyBorder="1"/>
    <xf numFmtId="49" fontId="0" fillId="2" borderId="1" xfId="0" applyNumberFormat="1" applyFill="1" applyBorder="1"/>
    <xf numFmtId="2" fontId="0" fillId="2" borderId="1" xfId="0" applyNumberFormat="1" applyFill="1" applyBorder="1"/>
    <xf numFmtId="0" fontId="0" fillId="2" borderId="23" xfId="0" applyFill="1" applyBorder="1"/>
    <xf numFmtId="10" fontId="0" fillId="0" borderId="30" xfId="0" applyNumberFormat="1" applyBorder="1"/>
    <xf numFmtId="0" fontId="0" fillId="6" borderId="14" xfId="0" applyFill="1" applyBorder="1"/>
    <xf numFmtId="165" fontId="0" fillId="6" borderId="15" xfId="0" applyNumberFormat="1" applyFill="1" applyBorder="1"/>
    <xf numFmtId="10" fontId="0" fillId="6" borderId="16" xfId="0" applyNumberFormat="1" applyFill="1" applyBorder="1"/>
    <xf numFmtId="1" fontId="0" fillId="6" borderId="0" xfId="0" applyNumberFormat="1" applyFill="1"/>
    <xf numFmtId="0" fontId="0" fillId="4" borderId="0" xfId="0" applyFill="1"/>
    <xf numFmtId="0" fontId="0" fillId="0" borderId="0" xfId="0" quotePrefix="1"/>
    <xf numFmtId="0" fontId="0" fillId="0" borderId="0" xfId="0" applyAlignment="1">
      <alignment wrapText="1"/>
    </xf>
    <xf numFmtId="167" fontId="0" fillId="0" borderId="5" xfId="0" applyNumberFormat="1" applyBorder="1"/>
    <xf numFmtId="167" fontId="0" fillId="0" borderId="7" xfId="0" applyNumberFormat="1" applyBorder="1"/>
    <xf numFmtId="167" fontId="0" fillId="0" borderId="2" xfId="0" applyNumberFormat="1" applyBorder="1"/>
    <xf numFmtId="0" fontId="0" fillId="4" borderId="24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165" fontId="0" fillId="0" borderId="32" xfId="0" applyNumberFormat="1" applyBorder="1"/>
    <xf numFmtId="169" fontId="0" fillId="0" borderId="6" xfId="0" applyNumberFormat="1" applyBorder="1"/>
    <xf numFmtId="169" fontId="0" fillId="0" borderId="9" xfId="0" applyNumberFormat="1" applyBorder="1"/>
    <xf numFmtId="169" fontId="0" fillId="0" borderId="4" xfId="0" applyNumberFormat="1" applyBorder="1"/>
    <xf numFmtId="0" fontId="0" fillId="5" borderId="0" xfId="0" quotePrefix="1" applyFill="1"/>
    <xf numFmtId="169" fontId="0" fillId="5" borderId="13" xfId="0" quotePrefix="1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35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165" fontId="0" fillId="0" borderId="5" xfId="0" applyNumberFormat="1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165" fontId="0" fillId="0" borderId="7" xfId="0" applyNumberFormat="1" applyBorder="1"/>
    <xf numFmtId="0" fontId="0" fillId="0" borderId="9" xfId="0" applyBorder="1" applyAlignment="1">
      <alignment horizontal="center" vertical="center"/>
    </xf>
    <xf numFmtId="170" fontId="0" fillId="0" borderId="0" xfId="0" applyNumberFormat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0" borderId="34" xfId="0" applyBorder="1"/>
    <xf numFmtId="0" fontId="0" fillId="0" borderId="35" xfId="0" applyBorder="1"/>
    <xf numFmtId="0" fontId="0" fillId="8" borderId="4" xfId="0" applyFill="1" applyBorder="1" applyAlignment="1">
      <alignment horizontal="center" vertical="center"/>
    </xf>
    <xf numFmtId="0" fontId="0" fillId="0" borderId="37" xfId="0" applyBorder="1"/>
    <xf numFmtId="0" fontId="0" fillId="0" borderId="0" xfId="0" applyBorder="1"/>
    <xf numFmtId="0" fontId="0" fillId="8" borderId="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 wrapText="1"/>
    </xf>
    <xf numFmtId="0" fontId="0" fillId="0" borderId="38" xfId="0" applyBorder="1"/>
    <xf numFmtId="170" fontId="0" fillId="0" borderId="37" xfId="0" applyNumberFormat="1" applyBorder="1"/>
    <xf numFmtId="170" fontId="0" fillId="0" borderId="0" xfId="0" applyNumberFormat="1" applyBorder="1"/>
    <xf numFmtId="170" fontId="0" fillId="2" borderId="37" xfId="0" applyNumberFormat="1" applyFill="1" applyBorder="1"/>
    <xf numFmtId="170" fontId="0" fillId="2" borderId="0" xfId="0" applyNumberFormat="1" applyFill="1" applyBorder="1"/>
    <xf numFmtId="170" fontId="0" fillId="2" borderId="39" xfId="0" applyNumberFormat="1" applyFill="1" applyBorder="1"/>
    <xf numFmtId="170" fontId="0" fillId="2" borderId="33" xfId="0" applyNumberFormat="1" applyFill="1" applyBorder="1"/>
    <xf numFmtId="0" fontId="0" fillId="0" borderId="33" xfId="0" applyBorder="1"/>
    <xf numFmtId="0" fontId="0" fillId="0" borderId="40" xfId="0" applyBorder="1"/>
    <xf numFmtId="0" fontId="0" fillId="8" borderId="19" xfId="0" applyFill="1" applyBorder="1" applyAlignment="1">
      <alignment horizontal="center" vertical="center"/>
    </xf>
    <xf numFmtId="165" fontId="0" fillId="10" borderId="31" xfId="0" applyNumberFormat="1" applyFill="1" applyBorder="1"/>
    <xf numFmtId="2" fontId="0" fillId="0" borderId="0" xfId="0" applyNumberFormat="1" applyAlignment="1">
      <alignment horizontal="center" vertical="center"/>
    </xf>
    <xf numFmtId="1" fontId="0" fillId="0" borderId="0" xfId="0" applyNumberFormat="1"/>
    <xf numFmtId="1" fontId="3" fillId="0" borderId="0" xfId="0" applyNumberFormat="1" applyFont="1" applyAlignment="1">
      <alignment horizontal="center" vertical="center"/>
    </xf>
    <xf numFmtId="165" fontId="0" fillId="0" borderId="1" xfId="0" applyNumberFormat="1" applyFill="1" applyBorder="1"/>
    <xf numFmtId="0" fontId="0" fillId="0" borderId="43" xfId="0" applyBorder="1"/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/>
    <xf numFmtId="0" fontId="0" fillId="11" borderId="1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1" borderId="23" xfId="0" applyFill="1" applyBorder="1" applyAlignment="1">
      <alignment horizontal="center" vertical="center" wrapText="1"/>
    </xf>
    <xf numFmtId="0" fontId="0" fillId="11" borderId="24" xfId="0" applyFill="1" applyBorder="1" applyAlignment="1">
      <alignment horizontal="center" vertical="center" wrapText="1"/>
    </xf>
    <xf numFmtId="0" fontId="0" fillId="11" borderId="44" xfId="0" applyFill="1" applyBorder="1" applyAlignment="1">
      <alignment horizont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11" borderId="45" xfId="0" applyFill="1" applyBorder="1" applyAlignment="1">
      <alignment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003A-7902-41C9-A609-C007BD8DBE87}">
  <dimension ref="B3:F9"/>
  <sheetViews>
    <sheetView zoomScale="130" zoomScaleNormal="130" workbookViewId="0">
      <selection activeCell="E7" sqref="E7"/>
    </sheetView>
  </sheetViews>
  <sheetFormatPr defaultRowHeight="15" x14ac:dyDescent="0.25"/>
  <cols>
    <col min="2" max="2" width="9.85546875" customWidth="1"/>
    <col min="3" max="3" width="13.28515625" customWidth="1"/>
    <col min="4" max="4" width="14.5703125" customWidth="1"/>
    <col min="5" max="5" width="13.140625" customWidth="1"/>
    <col min="6" max="6" width="13.85546875" customWidth="1"/>
  </cols>
  <sheetData>
    <row r="3" spans="2:6" ht="15.75" thickBot="1" x14ac:dyDescent="0.3"/>
    <row r="4" spans="2:6" ht="30" x14ac:dyDescent="0.25">
      <c r="B4" s="5" t="s">
        <v>0</v>
      </c>
      <c r="C4" s="6" t="s">
        <v>5</v>
      </c>
      <c r="D4" s="6" t="s">
        <v>6</v>
      </c>
      <c r="E4" s="16" t="s">
        <v>7</v>
      </c>
      <c r="F4" s="7" t="s">
        <v>8</v>
      </c>
    </row>
    <row r="5" spans="2:6" x14ac:dyDescent="0.25">
      <c r="B5" s="8" t="s">
        <v>1</v>
      </c>
      <c r="C5" s="11">
        <v>45674</v>
      </c>
      <c r="D5" s="11">
        <v>35486</v>
      </c>
      <c r="E5" s="15">
        <f>D5/C5</f>
        <v>0.77694092919385205</v>
      </c>
      <c r="F5" s="18">
        <f>D5-C5</f>
        <v>-10188</v>
      </c>
    </row>
    <row r="6" spans="2:6" x14ac:dyDescent="0.25">
      <c r="B6" s="8" t="s">
        <v>2</v>
      </c>
      <c r="C6" s="11">
        <v>34579</v>
      </c>
      <c r="D6" s="11">
        <v>49568</v>
      </c>
      <c r="E6" s="15">
        <f t="shared" ref="E6:E8" si="0">D6/C6</f>
        <v>1.43347118193123</v>
      </c>
      <c r="F6" s="18">
        <f t="shared" ref="F6:F8" si="1">D6-C6</f>
        <v>14989</v>
      </c>
    </row>
    <row r="7" spans="2:6" x14ac:dyDescent="0.25">
      <c r="B7" s="8" t="s">
        <v>3</v>
      </c>
      <c r="C7" s="11">
        <v>65234</v>
      </c>
      <c r="D7" s="11">
        <v>51254</v>
      </c>
      <c r="E7" s="15">
        <f t="shared" si="0"/>
        <v>0.78569457644786456</v>
      </c>
      <c r="F7" s="18">
        <f t="shared" si="1"/>
        <v>-13980</v>
      </c>
    </row>
    <row r="8" spans="2:6" ht="15.75" thickBot="1" x14ac:dyDescent="0.3">
      <c r="B8" s="9" t="s">
        <v>4</v>
      </c>
      <c r="C8" s="12">
        <v>76543</v>
      </c>
      <c r="D8" s="12">
        <v>84521</v>
      </c>
      <c r="E8" s="17">
        <f t="shared" si="0"/>
        <v>1.1042289954666005</v>
      </c>
      <c r="F8" s="19">
        <f t="shared" si="1"/>
        <v>7978</v>
      </c>
    </row>
    <row r="9" spans="2:6" x14ac:dyDescent="0.25">
      <c r="C9" s="21">
        <f>SUM(C5:C8)</f>
        <v>222030</v>
      </c>
      <c r="D9" s="21">
        <f>SUM(D5:D8)</f>
        <v>220829</v>
      </c>
      <c r="E9" s="20">
        <f>AVERAGE(E5:E8)</f>
        <v>1.0250839207598867</v>
      </c>
      <c r="F9" s="21">
        <f>SUM(F5:F8)</f>
        <v>-1201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3557-03F7-47CA-BD09-94C0FDD613C0}">
  <dimension ref="B3:E19"/>
  <sheetViews>
    <sheetView zoomScale="145" zoomScaleNormal="145" workbookViewId="0">
      <selection activeCell="B10" sqref="B10"/>
    </sheetView>
  </sheetViews>
  <sheetFormatPr defaultRowHeight="15" x14ac:dyDescent="0.25"/>
  <cols>
    <col min="2" max="2" width="15.140625" customWidth="1"/>
    <col min="3" max="3" width="31.7109375" customWidth="1"/>
    <col min="4" max="4" width="13" customWidth="1"/>
    <col min="5" max="5" width="13.7109375" customWidth="1"/>
  </cols>
  <sheetData>
    <row r="3" spans="2:5" x14ac:dyDescent="0.25">
      <c r="B3" s="84">
        <v>10.5</v>
      </c>
      <c r="C3" s="84">
        <v>5.7</v>
      </c>
      <c r="D3" s="84">
        <f>B3+C3</f>
        <v>16.2</v>
      </c>
    </row>
    <row r="6" spans="2:5" x14ac:dyDescent="0.25">
      <c r="B6" s="85" t="s">
        <v>64</v>
      </c>
      <c r="C6" s="85" t="s">
        <v>63</v>
      </c>
      <c r="D6" s="85" t="s">
        <v>65</v>
      </c>
    </row>
    <row r="7" spans="2:5" x14ac:dyDescent="0.25">
      <c r="B7">
        <v>24536.453600000001</v>
      </c>
      <c r="C7" s="86" t="s">
        <v>66</v>
      </c>
      <c r="D7">
        <f>ROUND(B7,0)</f>
        <v>24536</v>
      </c>
    </row>
    <row r="8" spans="2:5" x14ac:dyDescent="0.25">
      <c r="B8">
        <v>24536.453600000001</v>
      </c>
      <c r="C8" s="86" t="s">
        <v>67</v>
      </c>
      <c r="D8">
        <f>ROUND(B8,1)</f>
        <v>24536.5</v>
      </c>
      <c r="E8">
        <f>ROUND(D8,0)</f>
        <v>24537</v>
      </c>
    </row>
    <row r="9" spans="2:5" x14ac:dyDescent="0.25">
      <c r="B9">
        <v>24536.453600000001</v>
      </c>
      <c r="C9" s="86" t="s">
        <v>68</v>
      </c>
      <c r="D9">
        <f>ROUND(B9,-1)</f>
        <v>24540</v>
      </c>
    </row>
    <row r="10" spans="2:5" x14ac:dyDescent="0.25">
      <c r="B10">
        <v>24536.453600000001</v>
      </c>
      <c r="C10" s="86" t="s">
        <v>69</v>
      </c>
      <c r="D10">
        <f>ROUND(B10,-4)</f>
        <v>20000</v>
      </c>
    </row>
    <row r="11" spans="2:5" x14ac:dyDescent="0.25">
      <c r="B11">
        <v>49999.999900000003</v>
      </c>
      <c r="C11" s="86" t="s">
        <v>70</v>
      </c>
      <c r="D11">
        <f>ROUND(B11,-5)</f>
        <v>0</v>
      </c>
    </row>
    <row r="12" spans="2:5" x14ac:dyDescent="0.25">
      <c r="B12">
        <v>50000</v>
      </c>
      <c r="C12" s="86" t="s">
        <v>75</v>
      </c>
      <c r="D12">
        <f>ROUND(B12,-5)</f>
        <v>100000</v>
      </c>
    </row>
    <row r="13" spans="2:5" x14ac:dyDescent="0.25">
      <c r="B13">
        <v>24536.453600000001</v>
      </c>
      <c r="C13" s="86" t="s">
        <v>77</v>
      </c>
      <c r="D13" s="86">
        <f>ROUND(B13,2)</f>
        <v>24536.45</v>
      </c>
    </row>
    <row r="15" spans="2:5" x14ac:dyDescent="0.25">
      <c r="B15">
        <v>24536.000100000001</v>
      </c>
      <c r="C15" t="s">
        <v>71</v>
      </c>
      <c r="D15">
        <f>ROUNDUP(B15,0)</f>
        <v>24537</v>
      </c>
    </row>
    <row r="16" spans="2:5" x14ac:dyDescent="0.25">
      <c r="B16">
        <v>2456.6511999999998</v>
      </c>
      <c r="C16" t="s">
        <v>72</v>
      </c>
      <c r="D16">
        <f>ROUNDUP(B16,2)</f>
        <v>2456.6600000000003</v>
      </c>
    </row>
    <row r="18" spans="2:4" x14ac:dyDescent="0.25">
      <c r="B18">
        <v>99.99</v>
      </c>
      <c r="C18" t="s">
        <v>73</v>
      </c>
      <c r="D18">
        <f>ROUNDDOWN(B18,0)</f>
        <v>99</v>
      </c>
    </row>
    <row r="19" spans="2:4" x14ac:dyDescent="0.25">
      <c r="B19">
        <v>99.999999000000003</v>
      </c>
      <c r="C19" t="s">
        <v>74</v>
      </c>
      <c r="D19">
        <f>ROUNDDOWN(B19,-2)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1BEC5-EB63-4097-878D-96351395D78D}">
  <dimension ref="B1:D18"/>
  <sheetViews>
    <sheetView zoomScale="160" zoomScaleNormal="160" workbookViewId="0">
      <selection activeCell="G16" sqref="G16"/>
    </sheetView>
  </sheetViews>
  <sheetFormatPr defaultRowHeight="15" x14ac:dyDescent="0.25"/>
  <cols>
    <col min="2" max="2" width="17.42578125" customWidth="1"/>
    <col min="3" max="3" width="21.7109375" customWidth="1"/>
    <col min="4" max="4" width="20.42578125" customWidth="1"/>
  </cols>
  <sheetData>
    <row r="1" spans="2:4" ht="15.75" thickBot="1" x14ac:dyDescent="0.3"/>
    <row r="2" spans="2:4" ht="44.25" customHeight="1" thickBot="1" x14ac:dyDescent="0.3">
      <c r="B2" s="92" t="s">
        <v>76</v>
      </c>
      <c r="C2" s="91" t="s">
        <v>80</v>
      </c>
      <c r="D2" s="91" t="s">
        <v>81</v>
      </c>
    </row>
    <row r="3" spans="2:4" x14ac:dyDescent="0.25">
      <c r="B3" s="90">
        <v>7423.2349999999997</v>
      </c>
      <c r="C3" s="61">
        <f>CEILING(B3,0.01)</f>
        <v>7423.24</v>
      </c>
      <c r="D3" s="68">
        <f>FLOOR(B3,0.01)</f>
        <v>7423.2300000000005</v>
      </c>
    </row>
    <row r="4" spans="2:4" x14ac:dyDescent="0.25">
      <c r="B4" s="88">
        <v>9334.1234000000004</v>
      </c>
      <c r="C4" s="32">
        <f t="shared" ref="C4:C5" si="0">CEILING(B4,0.01)</f>
        <v>9334.130000000001</v>
      </c>
      <c r="D4" s="18">
        <f t="shared" ref="D4:D5" si="1">FLOOR(B4,0.01)</f>
        <v>9334.1200000000008</v>
      </c>
    </row>
    <row r="5" spans="2:4" ht="15.75" thickBot="1" x14ac:dyDescent="0.3">
      <c r="B5" s="89">
        <v>8346.5540000000001</v>
      </c>
      <c r="C5" s="94">
        <f t="shared" si="0"/>
        <v>8346.56</v>
      </c>
      <c r="D5" s="19">
        <f t="shared" si="1"/>
        <v>8346.5499999999993</v>
      </c>
    </row>
    <row r="6" spans="2:4" x14ac:dyDescent="0.25">
      <c r="C6" s="98" t="s">
        <v>78</v>
      </c>
      <c r="D6" s="98" t="s">
        <v>87</v>
      </c>
    </row>
    <row r="7" spans="2:4" ht="15.75" thickBot="1" x14ac:dyDescent="0.3"/>
    <row r="8" spans="2:4" ht="30.75" thickBot="1" x14ac:dyDescent="0.3">
      <c r="B8" s="92" t="s">
        <v>76</v>
      </c>
      <c r="C8" s="91" t="s">
        <v>82</v>
      </c>
      <c r="D8" s="93" t="s">
        <v>83</v>
      </c>
    </row>
    <row r="9" spans="2:4" x14ac:dyDescent="0.25">
      <c r="B9" s="90">
        <v>7423.2349999999997</v>
      </c>
      <c r="C9" s="61">
        <f>CEILING(B9,0.05)</f>
        <v>7423.25</v>
      </c>
      <c r="D9" s="68">
        <f>FLOOR(B9,0.05)</f>
        <v>7423.2000000000007</v>
      </c>
    </row>
    <row r="10" spans="2:4" x14ac:dyDescent="0.25">
      <c r="B10" s="88">
        <v>9334.1234000000004</v>
      </c>
      <c r="C10" s="11">
        <f t="shared" ref="C10:C11" si="2">CEILING(B10,0.05)</f>
        <v>9334.15</v>
      </c>
      <c r="D10" s="18">
        <f t="shared" ref="D10:D11" si="3">FLOOR(B10,0.05)</f>
        <v>9334.1</v>
      </c>
    </row>
    <row r="11" spans="2:4" ht="15.75" thickBot="1" x14ac:dyDescent="0.3">
      <c r="B11" s="89">
        <v>8346.5540000000001</v>
      </c>
      <c r="C11" s="12">
        <f t="shared" si="2"/>
        <v>8346.6</v>
      </c>
      <c r="D11" s="19">
        <f t="shared" si="3"/>
        <v>8346.5500000000011</v>
      </c>
    </row>
    <row r="12" spans="2:4" x14ac:dyDescent="0.25">
      <c r="C12" s="98" t="s">
        <v>79</v>
      </c>
      <c r="D12" s="98" t="s">
        <v>88</v>
      </c>
    </row>
    <row r="13" spans="2:4" ht="15.75" thickBot="1" x14ac:dyDescent="0.3"/>
    <row r="14" spans="2:4" ht="30.75" thickBot="1" x14ac:dyDescent="0.3">
      <c r="B14" s="92" t="s">
        <v>76</v>
      </c>
      <c r="C14" s="91" t="s">
        <v>84</v>
      </c>
      <c r="D14" s="93" t="s">
        <v>85</v>
      </c>
    </row>
    <row r="15" spans="2:4" x14ac:dyDescent="0.25">
      <c r="B15" s="90">
        <v>7423.2349999999997</v>
      </c>
      <c r="C15" s="61">
        <f>CEILING(B15,0.1)</f>
        <v>7423.3</v>
      </c>
      <c r="D15" s="97">
        <f>FLOOR(B15,0.1)</f>
        <v>7423.2000000000007</v>
      </c>
    </row>
    <row r="16" spans="2:4" x14ac:dyDescent="0.25">
      <c r="B16" s="88">
        <v>9334.1234000000004</v>
      </c>
      <c r="C16" s="11">
        <f t="shared" ref="C16:C17" si="4">CEILING(B16,0.1)</f>
        <v>9334.2000000000007</v>
      </c>
      <c r="D16" s="95">
        <f t="shared" ref="D16:D17" si="5">FLOOR(B16,0.1)</f>
        <v>9334.1</v>
      </c>
    </row>
    <row r="17" spans="2:4" ht="15.75" thickBot="1" x14ac:dyDescent="0.3">
      <c r="B17" s="89">
        <v>8346.5139999999992</v>
      </c>
      <c r="C17" s="12">
        <f t="shared" si="4"/>
        <v>8346.6</v>
      </c>
      <c r="D17" s="96">
        <f t="shared" si="5"/>
        <v>8346.5</v>
      </c>
    </row>
    <row r="18" spans="2:4" x14ac:dyDescent="0.25">
      <c r="C18" s="98" t="s">
        <v>86</v>
      </c>
      <c r="D18" s="99" t="s">
        <v>89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92A8-B53E-43E5-92C1-8AB3A97D25B1}">
  <dimension ref="B1:H36"/>
  <sheetViews>
    <sheetView zoomScale="145" zoomScaleNormal="145" workbookViewId="0">
      <selection activeCell="E9" sqref="E9"/>
    </sheetView>
  </sheetViews>
  <sheetFormatPr defaultRowHeight="15" x14ac:dyDescent="0.25"/>
  <cols>
    <col min="2" max="2" width="16.5703125" customWidth="1"/>
    <col min="3" max="3" width="18.5703125" customWidth="1"/>
    <col min="4" max="4" width="42.42578125" customWidth="1"/>
    <col min="6" max="6" width="20.42578125" customWidth="1"/>
    <col min="7" max="7" width="43.85546875" customWidth="1"/>
    <col min="8" max="8" width="14.7109375" customWidth="1"/>
  </cols>
  <sheetData>
    <row r="1" spans="2:6" ht="19.5" customHeight="1" x14ac:dyDescent="0.25">
      <c r="B1" s="102" t="s">
        <v>90</v>
      </c>
      <c r="C1" s="103" t="s">
        <v>91</v>
      </c>
      <c r="D1" s="104" t="s">
        <v>92</v>
      </c>
    </row>
    <row r="2" spans="2:6" x14ac:dyDescent="0.25">
      <c r="B2" s="105">
        <v>886456</v>
      </c>
      <c r="C2" s="11">
        <v>900000</v>
      </c>
      <c r="D2" s="106" t="s">
        <v>93</v>
      </c>
    </row>
    <row r="3" spans="2:6" x14ac:dyDescent="0.25">
      <c r="B3" s="105">
        <v>385789</v>
      </c>
      <c r="C3" s="11">
        <v>400000</v>
      </c>
      <c r="D3" s="106" t="s">
        <v>93</v>
      </c>
    </row>
    <row r="4" spans="2:6" x14ac:dyDescent="0.25">
      <c r="B4" s="105">
        <v>76543</v>
      </c>
      <c r="C4" s="11">
        <v>80000</v>
      </c>
      <c r="D4" s="106" t="s">
        <v>93</v>
      </c>
    </row>
    <row r="5" spans="2:6" x14ac:dyDescent="0.25">
      <c r="B5" s="105"/>
      <c r="C5" s="11"/>
      <c r="D5" s="107"/>
    </row>
    <row r="6" spans="2:6" x14ac:dyDescent="0.25">
      <c r="B6" s="105">
        <v>886456</v>
      </c>
      <c r="C6" s="11">
        <v>890000</v>
      </c>
      <c r="D6" s="106" t="s">
        <v>94</v>
      </c>
    </row>
    <row r="7" spans="2:6" x14ac:dyDescent="0.25">
      <c r="B7" s="105">
        <v>385789</v>
      </c>
      <c r="C7" s="11">
        <v>390000</v>
      </c>
      <c r="D7" s="106" t="s">
        <v>94</v>
      </c>
    </row>
    <row r="8" spans="2:6" ht="15.75" thickBot="1" x14ac:dyDescent="0.3">
      <c r="B8" s="108">
        <v>76543</v>
      </c>
      <c r="C8" s="12">
        <v>77000</v>
      </c>
      <c r="D8" s="109" t="s">
        <v>94</v>
      </c>
    </row>
    <row r="9" spans="2:6" ht="15.75" thickBot="1" x14ac:dyDescent="0.3"/>
    <row r="10" spans="2:6" x14ac:dyDescent="0.25">
      <c r="C10" s="113"/>
      <c r="D10" s="114"/>
      <c r="E10" s="114"/>
      <c r="F10" s="115" t="s">
        <v>97</v>
      </c>
    </row>
    <row r="11" spans="2:6" x14ac:dyDescent="0.25">
      <c r="C11" s="116"/>
      <c r="D11" s="117"/>
      <c r="E11" s="117"/>
      <c r="F11" s="118">
        <v>-5</v>
      </c>
    </row>
    <row r="12" spans="2:6" ht="30" x14ac:dyDescent="0.25">
      <c r="C12" s="119" t="s">
        <v>95</v>
      </c>
      <c r="D12" s="112" t="s">
        <v>96</v>
      </c>
      <c r="E12" s="117"/>
      <c r="F12" s="120"/>
    </row>
    <row r="13" spans="2:6" x14ac:dyDescent="0.25">
      <c r="C13" s="121">
        <v>605390</v>
      </c>
      <c r="D13" s="122">
        <f>ROUND(C13,F$11)</f>
        <v>600000</v>
      </c>
      <c r="E13" s="117"/>
      <c r="F13" s="120"/>
    </row>
    <row r="14" spans="2:6" x14ac:dyDescent="0.25">
      <c r="C14" s="121">
        <v>900942</v>
      </c>
      <c r="D14" s="122">
        <f t="shared" ref="D14:D21" si="0">ROUND(C14,F$11)</f>
        <v>900000</v>
      </c>
      <c r="E14" s="117"/>
      <c r="F14" s="120"/>
    </row>
    <row r="15" spans="2:6" x14ac:dyDescent="0.25">
      <c r="C15" s="121">
        <v>591007</v>
      </c>
      <c r="D15" s="122">
        <f t="shared" si="0"/>
        <v>600000</v>
      </c>
      <c r="E15" s="117"/>
      <c r="F15" s="120"/>
    </row>
    <row r="16" spans="2:6" x14ac:dyDescent="0.25">
      <c r="C16" s="121">
        <v>491235</v>
      </c>
      <c r="D16" s="122">
        <f t="shared" si="0"/>
        <v>500000</v>
      </c>
      <c r="E16" s="117"/>
      <c r="F16" s="120"/>
    </row>
    <row r="17" spans="3:8" x14ac:dyDescent="0.25">
      <c r="C17" s="121">
        <v>883788</v>
      </c>
      <c r="D17" s="122">
        <f t="shared" si="0"/>
        <v>900000</v>
      </c>
      <c r="E17" s="117"/>
      <c r="F17" s="120"/>
    </row>
    <row r="18" spans="3:8" x14ac:dyDescent="0.25">
      <c r="C18" s="121">
        <v>920456</v>
      </c>
      <c r="D18" s="122">
        <f t="shared" si="0"/>
        <v>900000</v>
      </c>
      <c r="E18" s="117"/>
      <c r="F18" s="120"/>
    </row>
    <row r="19" spans="3:8" x14ac:dyDescent="0.25">
      <c r="C19" s="121">
        <v>952687</v>
      </c>
      <c r="D19" s="122">
        <f t="shared" si="0"/>
        <v>1000000</v>
      </c>
      <c r="E19" s="117"/>
      <c r="F19" s="120"/>
    </row>
    <row r="20" spans="3:8" x14ac:dyDescent="0.25">
      <c r="C20" s="123">
        <v>8465123</v>
      </c>
      <c r="D20" s="124">
        <f t="shared" si="0"/>
        <v>8500000</v>
      </c>
      <c r="E20" s="117"/>
      <c r="F20" s="120"/>
    </row>
    <row r="21" spans="3:8" ht="15.75" thickBot="1" x14ac:dyDescent="0.3">
      <c r="C21" s="125">
        <v>54896</v>
      </c>
      <c r="D21" s="126">
        <f t="shared" si="0"/>
        <v>100000</v>
      </c>
      <c r="E21" s="127"/>
      <c r="F21" s="128"/>
      <c r="G21" s="100"/>
    </row>
    <row r="23" spans="3:8" x14ac:dyDescent="0.25">
      <c r="C23" s="110"/>
      <c r="D23" s="110"/>
      <c r="F23" s="111" t="s">
        <v>97</v>
      </c>
    </row>
    <row r="24" spans="3:8" ht="15.75" thickBot="1" x14ac:dyDescent="0.3">
      <c r="C24" s="110"/>
      <c r="D24" s="110"/>
      <c r="F24" s="129">
        <v>1</v>
      </c>
    </row>
    <row r="25" spans="3:8" ht="30.75" thickBot="1" x14ac:dyDescent="0.3">
      <c r="C25" s="112" t="s">
        <v>95</v>
      </c>
      <c r="D25" s="112" t="s">
        <v>96</v>
      </c>
      <c r="F25" s="130">
        <f>ROUND(C35,-11+$F$24)</f>
        <v>20000000000</v>
      </c>
      <c r="G25" s="131">
        <v>-5635.5487000000003</v>
      </c>
    </row>
    <row r="26" spans="3:8" x14ac:dyDescent="0.25">
      <c r="C26" s="11">
        <v>605390</v>
      </c>
      <c r="D26" s="11">
        <f>ROUND(C26, LEN(INT(ABS(C26)))*-1+$F$24)</f>
        <v>600000</v>
      </c>
      <c r="G26" t="s">
        <v>99</v>
      </c>
      <c r="H26">
        <f>ABS(G25)</f>
        <v>5635.5487000000003</v>
      </c>
    </row>
    <row r="27" spans="3:8" x14ac:dyDescent="0.25">
      <c r="C27" s="11">
        <v>900942</v>
      </c>
      <c r="D27" s="11">
        <f t="shared" ref="D27:D36" si="1">ROUND(C27, LEN(INT(ABS(C27)))*-1+$F$24)</f>
        <v>900000</v>
      </c>
      <c r="G27" t="s">
        <v>98</v>
      </c>
      <c r="H27">
        <f>INT(H26)</f>
        <v>5635</v>
      </c>
    </row>
    <row r="28" spans="3:8" x14ac:dyDescent="0.25">
      <c r="C28" s="11">
        <v>591007</v>
      </c>
      <c r="D28" s="11">
        <f t="shared" si="1"/>
        <v>600000</v>
      </c>
      <c r="G28" t="s">
        <v>100</v>
      </c>
      <c r="H28">
        <f>LEN(H27)</f>
        <v>4</v>
      </c>
    </row>
    <row r="29" spans="3:8" ht="45" x14ac:dyDescent="0.25">
      <c r="C29" s="11">
        <v>491235</v>
      </c>
      <c r="D29" s="11">
        <f t="shared" si="1"/>
        <v>500000</v>
      </c>
      <c r="G29" s="87" t="s">
        <v>101</v>
      </c>
      <c r="H29" s="132">
        <f>H28*-1</f>
        <v>-4</v>
      </c>
    </row>
    <row r="30" spans="3:8" ht="30" x14ac:dyDescent="0.25">
      <c r="C30" s="11">
        <v>883788</v>
      </c>
      <c r="D30" s="11">
        <f t="shared" si="1"/>
        <v>900000</v>
      </c>
      <c r="G30" s="87" t="s">
        <v>102</v>
      </c>
      <c r="H30" s="133">
        <f>H29+F24</f>
        <v>-3</v>
      </c>
    </row>
    <row r="31" spans="3:8" x14ac:dyDescent="0.25">
      <c r="C31" s="11">
        <v>920456</v>
      </c>
      <c r="D31" s="11">
        <f t="shared" si="1"/>
        <v>900000</v>
      </c>
    </row>
    <row r="32" spans="3:8" x14ac:dyDescent="0.25">
      <c r="C32" s="11">
        <v>952687</v>
      </c>
      <c r="D32" s="11">
        <f t="shared" si="1"/>
        <v>1000000</v>
      </c>
    </row>
    <row r="33" spans="3:4" x14ac:dyDescent="0.25">
      <c r="C33" s="11">
        <v>-4567893</v>
      </c>
      <c r="D33" s="11">
        <f t="shared" si="1"/>
        <v>-5000000</v>
      </c>
    </row>
    <row r="34" spans="3:4" x14ac:dyDescent="0.25">
      <c r="C34" s="11">
        <v>34678</v>
      </c>
      <c r="D34" s="11">
        <f t="shared" si="1"/>
        <v>30000</v>
      </c>
    </row>
    <row r="35" spans="3:4" x14ac:dyDescent="0.25">
      <c r="C35" s="11">
        <v>24567894334</v>
      </c>
      <c r="D35" s="11">
        <f t="shared" si="1"/>
        <v>20000000000</v>
      </c>
    </row>
    <row r="36" spans="3:4" x14ac:dyDescent="0.25">
      <c r="C36" s="134">
        <v>346</v>
      </c>
      <c r="D36" s="134">
        <f t="shared" si="1"/>
        <v>300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AEE2-99B4-46FB-8160-2F59C10C08D3}">
  <dimension ref="B2:K12"/>
  <sheetViews>
    <sheetView zoomScale="145" zoomScaleNormal="145" workbookViewId="0">
      <selection activeCell="H15" sqref="H15"/>
    </sheetView>
  </sheetViews>
  <sheetFormatPr defaultRowHeight="15" x14ac:dyDescent="0.25"/>
  <cols>
    <col min="2" max="2" width="14.42578125" customWidth="1"/>
    <col min="3" max="6" width="12.7109375" customWidth="1"/>
    <col min="7" max="7" width="3.42578125" customWidth="1"/>
    <col min="8" max="8" width="11.28515625" customWidth="1"/>
    <col min="9" max="9" width="20.85546875" customWidth="1"/>
    <col min="10" max="10" width="12.5703125" customWidth="1"/>
    <col min="11" max="11" width="18.140625" customWidth="1"/>
  </cols>
  <sheetData>
    <row r="2" spans="2:11" ht="15.75" thickBot="1" x14ac:dyDescent="0.3">
      <c r="H2" s="158" t="s">
        <v>113</v>
      </c>
      <c r="I2" s="158" t="s">
        <v>114</v>
      </c>
      <c r="J2" s="148" t="s">
        <v>109</v>
      </c>
    </row>
    <row r="3" spans="2:11" ht="36" customHeight="1" thickBot="1" x14ac:dyDescent="0.3">
      <c r="B3" s="135"/>
      <c r="C3" s="136" t="s">
        <v>103</v>
      </c>
      <c r="D3" s="137" t="s">
        <v>104</v>
      </c>
      <c r="E3" s="137" t="s">
        <v>105</v>
      </c>
      <c r="F3" s="138" t="s">
        <v>106</v>
      </c>
      <c r="H3" s="159" t="s">
        <v>110</v>
      </c>
      <c r="I3" s="160" t="s">
        <v>111</v>
      </c>
      <c r="J3" s="161" t="s">
        <v>112</v>
      </c>
      <c r="K3" s="165" t="s">
        <v>115</v>
      </c>
    </row>
    <row r="4" spans="2:11" x14ac:dyDescent="0.25">
      <c r="B4" s="142" t="s">
        <v>57</v>
      </c>
      <c r="C4" s="145" t="s">
        <v>107</v>
      </c>
      <c r="D4" s="146"/>
      <c r="E4" s="146">
        <v>1</v>
      </c>
      <c r="F4" s="146"/>
      <c r="H4" s="156">
        <f>COUNTA(C4:F4)</f>
        <v>2</v>
      </c>
      <c r="I4" s="157">
        <f>COUNTBLANK(C4:F4)</f>
        <v>2</v>
      </c>
      <c r="J4" s="162">
        <f>COUNT(C4:F4)</f>
        <v>1</v>
      </c>
      <c r="K4" s="139">
        <f>COUNTA(C$3:F$3)-J4</f>
        <v>3</v>
      </c>
    </row>
    <row r="5" spans="2:11" x14ac:dyDescent="0.25">
      <c r="B5" s="143" t="s">
        <v>58</v>
      </c>
      <c r="C5" s="147">
        <v>1</v>
      </c>
      <c r="D5" s="101">
        <v>1</v>
      </c>
      <c r="E5" s="101">
        <v>1</v>
      </c>
      <c r="F5" s="101"/>
      <c r="H5" s="155">
        <f t="shared" ref="H5:H8" si="0">COUNTA(C5:F5)</f>
        <v>3</v>
      </c>
      <c r="I5" s="101">
        <f t="shared" ref="I5:I8" si="1">COUNTBLANK(C5:F5)</f>
        <v>1</v>
      </c>
      <c r="J5" s="163">
        <f t="shared" ref="J5:J8" si="2">COUNT(C5:F5)</f>
        <v>3</v>
      </c>
      <c r="K5" s="140">
        <f t="shared" ref="K5:K8" si="3">COUNTA(C$3:F$3)-J5</f>
        <v>1</v>
      </c>
    </row>
    <row r="6" spans="2:11" x14ac:dyDescent="0.25">
      <c r="B6" s="143" t="s">
        <v>59</v>
      </c>
      <c r="C6" s="147"/>
      <c r="D6" s="101">
        <v>1</v>
      </c>
      <c r="E6" s="101">
        <v>1</v>
      </c>
      <c r="F6" s="101">
        <v>1</v>
      </c>
      <c r="H6" s="155">
        <f t="shared" si="0"/>
        <v>3</v>
      </c>
      <c r="I6" s="101">
        <f t="shared" si="1"/>
        <v>1</v>
      </c>
      <c r="J6" s="163">
        <f t="shared" si="2"/>
        <v>3</v>
      </c>
      <c r="K6" s="140">
        <f t="shared" si="3"/>
        <v>1</v>
      </c>
    </row>
    <row r="7" spans="2:11" x14ac:dyDescent="0.25">
      <c r="B7" s="143" t="s">
        <v>60</v>
      </c>
      <c r="C7" s="145" t="s">
        <v>107</v>
      </c>
      <c r="D7" s="101"/>
      <c r="E7" s="145" t="s">
        <v>107</v>
      </c>
      <c r="F7" s="101"/>
      <c r="H7" s="155">
        <f t="shared" si="0"/>
        <v>2</v>
      </c>
      <c r="I7" s="101">
        <f t="shared" si="1"/>
        <v>2</v>
      </c>
      <c r="J7" s="163">
        <f t="shared" si="2"/>
        <v>0</v>
      </c>
      <c r="K7" s="140">
        <f t="shared" si="3"/>
        <v>4</v>
      </c>
    </row>
    <row r="8" spans="2:11" ht="15.75" thickBot="1" x14ac:dyDescent="0.3">
      <c r="B8" s="144" t="s">
        <v>61</v>
      </c>
      <c r="C8" s="147">
        <v>1</v>
      </c>
      <c r="D8" s="101">
        <v>1</v>
      </c>
      <c r="E8" s="101">
        <v>1</v>
      </c>
      <c r="F8" s="145" t="s">
        <v>107</v>
      </c>
      <c r="H8" s="149">
        <f t="shared" si="0"/>
        <v>4</v>
      </c>
      <c r="I8" s="150">
        <f t="shared" si="1"/>
        <v>0</v>
      </c>
      <c r="J8" s="164">
        <f t="shared" si="2"/>
        <v>3</v>
      </c>
      <c r="K8" s="141">
        <f t="shared" si="3"/>
        <v>1</v>
      </c>
    </row>
    <row r="9" spans="2:11" ht="15.75" thickBot="1" x14ac:dyDescent="0.3"/>
    <row r="10" spans="2:11" ht="15.75" thickBot="1" x14ac:dyDescent="0.3">
      <c r="B10" s="148" t="s">
        <v>109</v>
      </c>
      <c r="C10" s="152" t="s">
        <v>108</v>
      </c>
      <c r="D10" s="153"/>
      <c r="E10" s="153"/>
      <c r="F10" s="154"/>
    </row>
    <row r="11" spans="2:11" x14ac:dyDescent="0.25">
      <c r="C11" s="42" t="s">
        <v>103</v>
      </c>
      <c r="D11" s="31" t="s">
        <v>104</v>
      </c>
      <c r="E11" s="31" t="s">
        <v>105</v>
      </c>
      <c r="F11" s="151" t="s">
        <v>106</v>
      </c>
    </row>
    <row r="12" spans="2:11" ht="15.75" thickBot="1" x14ac:dyDescent="0.3">
      <c r="C12" s="149">
        <f>COUNT(C4:C8)</f>
        <v>2</v>
      </c>
      <c r="D12" s="150">
        <f t="shared" ref="D12:F12" si="4">COUNT(D4:D8)</f>
        <v>3</v>
      </c>
      <c r="E12" s="150">
        <f t="shared" si="4"/>
        <v>4</v>
      </c>
      <c r="F12" s="109">
        <f t="shared" si="4"/>
        <v>1</v>
      </c>
    </row>
  </sheetData>
  <mergeCells count="1">
    <mergeCell ref="C10:F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689C7-F554-4C7B-A86D-21C43E3C7EC4}">
  <dimension ref="A3:N16"/>
  <sheetViews>
    <sheetView tabSelected="1" topLeftCell="C1" zoomScale="160" zoomScaleNormal="160" workbookViewId="0">
      <selection activeCell="G4" sqref="G4"/>
    </sheetView>
  </sheetViews>
  <sheetFormatPr defaultRowHeight="15" x14ac:dyDescent="0.25"/>
  <cols>
    <col min="1" max="1" width="14.42578125" customWidth="1"/>
    <col min="2" max="2" width="23" customWidth="1"/>
    <col min="3" max="3" width="13" customWidth="1"/>
    <col min="4" max="4" width="14" customWidth="1"/>
    <col min="6" max="6" width="17.85546875" customWidth="1"/>
    <col min="7" max="7" width="20.28515625" customWidth="1"/>
    <col min="8" max="8" width="10.140625" customWidth="1"/>
    <col min="9" max="9" width="10.28515625" customWidth="1"/>
    <col min="11" max="11" width="15" customWidth="1"/>
    <col min="12" max="13" width="12.5703125" customWidth="1"/>
  </cols>
  <sheetData>
    <row r="3" spans="1:14" ht="50.25" customHeight="1" x14ac:dyDescent="0.25">
      <c r="A3" s="23" t="s">
        <v>116</v>
      </c>
      <c r="B3" s="23" t="s">
        <v>118</v>
      </c>
      <c r="C3" s="23" t="s">
        <v>117</v>
      </c>
      <c r="H3" s="167" t="s">
        <v>119</v>
      </c>
      <c r="I3" s="167" t="s">
        <v>120</v>
      </c>
      <c r="J3" s="167" t="s">
        <v>123</v>
      </c>
      <c r="K3" s="167" t="s">
        <v>122</v>
      </c>
      <c r="L3" s="167" t="s">
        <v>131</v>
      </c>
      <c r="M3" s="167" t="s">
        <v>133</v>
      </c>
      <c r="N3" s="87"/>
    </row>
    <row r="4" spans="1:14" ht="16.5" x14ac:dyDescent="0.25">
      <c r="A4" s="101">
        <v>1</v>
      </c>
      <c r="B4" s="101">
        <f>CONVERT(A4,"mi","m" )</f>
        <v>1609.3440000000001</v>
      </c>
      <c r="C4" s="101">
        <f>CONVERT(A4,"mi","km" )</f>
        <v>1.6093440000000001</v>
      </c>
      <c r="H4" s="168" t="s">
        <v>127</v>
      </c>
      <c r="I4" s="168" t="s">
        <v>128</v>
      </c>
      <c r="J4" s="168" t="s">
        <v>129</v>
      </c>
      <c r="K4" s="168" t="s">
        <v>130</v>
      </c>
      <c r="L4" s="168" t="s">
        <v>132</v>
      </c>
      <c r="M4" s="168" t="s">
        <v>134</v>
      </c>
    </row>
    <row r="5" spans="1:14" ht="16.5" x14ac:dyDescent="0.25">
      <c r="F5" s="167" t="s">
        <v>119</v>
      </c>
      <c r="G5" s="169" t="s">
        <v>127</v>
      </c>
      <c r="H5" s="101">
        <f>CONVERT(1,$G5,H$4)</f>
        <v>1</v>
      </c>
      <c r="I5" s="101">
        <f t="shared" ref="I5:M10" si="0">CONVERT(1,$G5,I$4)</f>
        <v>0.33333333333333331</v>
      </c>
      <c r="J5" s="101">
        <f t="shared" si="0"/>
        <v>0.16666666666666666</v>
      </c>
      <c r="K5" s="101">
        <f t="shared" si="0"/>
        <v>2.0833333333333332E-2</v>
      </c>
      <c r="L5" s="101">
        <f t="shared" si="0"/>
        <v>1.0416666666666666E-2</v>
      </c>
      <c r="M5" s="101">
        <f t="shared" si="0"/>
        <v>8.6736894232186338E-3</v>
      </c>
    </row>
    <row r="6" spans="1:14" ht="16.5" x14ac:dyDescent="0.25">
      <c r="F6" s="167" t="s">
        <v>120</v>
      </c>
      <c r="G6" s="169" t="s">
        <v>128</v>
      </c>
      <c r="H6" s="101">
        <f t="shared" ref="H6:H10" si="1">CONVERT(1,$G6,H$4)</f>
        <v>3</v>
      </c>
      <c r="I6" s="101">
        <f t="shared" si="0"/>
        <v>1</v>
      </c>
      <c r="J6" s="101">
        <f t="shared" si="0"/>
        <v>0.5</v>
      </c>
      <c r="K6" s="101">
        <f t="shared" si="0"/>
        <v>6.25E-2</v>
      </c>
      <c r="L6" s="101">
        <f t="shared" si="0"/>
        <v>3.125E-2</v>
      </c>
      <c r="M6" s="101">
        <f t="shared" si="0"/>
        <v>2.60210682696559E-2</v>
      </c>
    </row>
    <row r="7" spans="1:14" ht="19.5" customHeight="1" x14ac:dyDescent="0.25">
      <c r="A7" s="23" t="s">
        <v>122</v>
      </c>
      <c r="B7" s="23" t="s">
        <v>120</v>
      </c>
      <c r="C7" s="23" t="s">
        <v>121</v>
      </c>
      <c r="D7" s="166" t="s">
        <v>123</v>
      </c>
      <c r="F7" s="167" t="s">
        <v>123</v>
      </c>
      <c r="G7" s="169" t="s">
        <v>129</v>
      </c>
      <c r="H7" s="101">
        <f t="shared" si="1"/>
        <v>6</v>
      </c>
      <c r="I7" s="101">
        <f t="shared" si="0"/>
        <v>2</v>
      </c>
      <c r="J7" s="101">
        <f t="shared" si="0"/>
        <v>1</v>
      </c>
      <c r="K7" s="101">
        <f t="shared" si="0"/>
        <v>0.125</v>
      </c>
      <c r="L7" s="101">
        <f t="shared" si="0"/>
        <v>6.25E-2</v>
      </c>
      <c r="M7" s="101">
        <f t="shared" si="0"/>
        <v>5.2042136539311799E-2</v>
      </c>
    </row>
    <row r="8" spans="1:14" ht="16.5" x14ac:dyDescent="0.25">
      <c r="A8" s="101">
        <v>1</v>
      </c>
      <c r="B8" s="101">
        <f>CONVERT(A8,"cup","tbs")</f>
        <v>16</v>
      </c>
      <c r="C8" s="101">
        <f>CONVERT(B8,"tbs","tsp")</f>
        <v>48</v>
      </c>
      <c r="D8" s="101">
        <f>CONVERT(C8,"tsp","oz")</f>
        <v>8</v>
      </c>
      <c r="F8" s="167" t="s">
        <v>122</v>
      </c>
      <c r="G8" s="169" t="s">
        <v>130</v>
      </c>
      <c r="H8" s="101">
        <f t="shared" si="1"/>
        <v>48</v>
      </c>
      <c r="I8" s="101">
        <f t="shared" si="0"/>
        <v>16</v>
      </c>
      <c r="J8" s="101">
        <f t="shared" si="0"/>
        <v>8</v>
      </c>
      <c r="K8" s="101">
        <f t="shared" si="0"/>
        <v>1</v>
      </c>
      <c r="L8" s="101">
        <f t="shared" si="0"/>
        <v>0.5</v>
      </c>
      <c r="M8" s="101">
        <f t="shared" si="0"/>
        <v>0.41633709231449439</v>
      </c>
    </row>
    <row r="9" spans="1:14" ht="33" x14ac:dyDescent="0.25">
      <c r="A9" s="101">
        <v>3</v>
      </c>
      <c r="B9" s="101">
        <f t="shared" ref="B9:B10" si="2">CONVERT(A9,"cup","tbs")</f>
        <v>47.999999999999993</v>
      </c>
      <c r="C9" s="101">
        <f t="shared" ref="C9:C10" si="3">CONVERT(B9,"tbs","tsp")</f>
        <v>144</v>
      </c>
      <c r="D9" s="101">
        <f t="shared" ref="D9:D10" si="4">CONVERT(C9,"tsp","oz")</f>
        <v>23.999999999999996</v>
      </c>
      <c r="F9" s="167" t="s">
        <v>131</v>
      </c>
      <c r="G9" s="169" t="s">
        <v>132</v>
      </c>
      <c r="H9" s="101">
        <f t="shared" si="1"/>
        <v>96</v>
      </c>
      <c r="I9" s="101">
        <f t="shared" si="0"/>
        <v>32</v>
      </c>
      <c r="J9" s="101">
        <f t="shared" si="0"/>
        <v>16</v>
      </c>
      <c r="K9" s="101">
        <f t="shared" si="0"/>
        <v>2</v>
      </c>
      <c r="L9" s="101">
        <f t="shared" si="0"/>
        <v>1</v>
      </c>
      <c r="M9" s="101">
        <f t="shared" si="0"/>
        <v>0.83267418462898879</v>
      </c>
    </row>
    <row r="10" spans="1:14" ht="33" x14ac:dyDescent="0.25">
      <c r="A10" s="101">
        <v>5</v>
      </c>
      <c r="B10" s="101">
        <f t="shared" si="2"/>
        <v>80</v>
      </c>
      <c r="C10" s="101">
        <f t="shared" si="3"/>
        <v>240</v>
      </c>
      <c r="D10" s="101">
        <f t="shared" si="4"/>
        <v>40</v>
      </c>
      <c r="F10" s="167" t="s">
        <v>133</v>
      </c>
      <c r="G10" s="169" t="s">
        <v>134</v>
      </c>
      <c r="H10" s="101">
        <f t="shared" si="1"/>
        <v>115.29119284846608</v>
      </c>
      <c r="I10" s="101">
        <f t="shared" si="0"/>
        <v>38.430397616155361</v>
      </c>
      <c r="J10" s="101">
        <f t="shared" si="0"/>
        <v>19.21519880807768</v>
      </c>
      <c r="K10" s="101">
        <f t="shared" si="0"/>
        <v>2.40189985100971</v>
      </c>
      <c r="L10" s="101">
        <f t="shared" si="0"/>
        <v>1.200949925504855</v>
      </c>
      <c r="M10" s="101">
        <f t="shared" si="0"/>
        <v>1</v>
      </c>
    </row>
    <row r="13" spans="1:14" ht="16.5" x14ac:dyDescent="0.25">
      <c r="A13" s="166" t="s">
        <v>124</v>
      </c>
      <c r="B13" s="166" t="s">
        <v>125</v>
      </c>
      <c r="C13" s="166" t="s">
        <v>126</v>
      </c>
    </row>
    <row r="14" spans="1:14" x14ac:dyDescent="0.25">
      <c r="A14" s="101">
        <v>1</v>
      </c>
      <c r="B14" s="101">
        <f>CONVERT(A14,"ha","m2")</f>
        <v>10000</v>
      </c>
      <c r="C14" s="101">
        <f>CONVERT(A14, "ha","ar")</f>
        <v>100</v>
      </c>
    </row>
    <row r="15" spans="1:14" x14ac:dyDescent="0.25">
      <c r="A15" s="101">
        <v>4</v>
      </c>
      <c r="B15" s="101">
        <f t="shared" ref="B15:B16" si="5">CONVERT(A15,"ha","m2")</f>
        <v>40000</v>
      </c>
      <c r="C15" s="101">
        <f t="shared" ref="C15:C16" si="6">CONVERT(A15, "ha","ar")</f>
        <v>400</v>
      </c>
    </row>
    <row r="16" spans="1:14" x14ac:dyDescent="0.25">
      <c r="A16" s="101">
        <v>7</v>
      </c>
      <c r="B16" s="101">
        <f t="shared" si="5"/>
        <v>70000</v>
      </c>
      <c r="C16" s="101">
        <f t="shared" si="6"/>
        <v>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0CDF8-F223-424C-A6F2-0C665539863E}">
  <dimension ref="B2:D12"/>
  <sheetViews>
    <sheetView zoomScale="130" zoomScaleNormal="130" workbookViewId="0">
      <selection activeCell="D12" sqref="D12"/>
    </sheetView>
  </sheetViews>
  <sheetFormatPr defaultRowHeight="15" x14ac:dyDescent="0.25"/>
  <cols>
    <col min="2" max="2" width="16.85546875" customWidth="1"/>
    <col min="3" max="3" width="18.140625" customWidth="1"/>
    <col min="4" max="4" width="16.140625" customWidth="1"/>
  </cols>
  <sheetData>
    <row r="2" spans="2:4" x14ac:dyDescent="0.25">
      <c r="B2" s="3" t="s">
        <v>9</v>
      </c>
    </row>
    <row r="3" spans="2:4" x14ac:dyDescent="0.25">
      <c r="B3" s="22">
        <v>500000</v>
      </c>
    </row>
    <row r="5" spans="2:4" ht="30" x14ac:dyDescent="0.25">
      <c r="B5" s="23" t="s">
        <v>0</v>
      </c>
      <c r="C5" s="23" t="s">
        <v>10</v>
      </c>
      <c r="D5" s="24" t="s">
        <v>7</v>
      </c>
    </row>
    <row r="6" spans="2:4" x14ac:dyDescent="0.25">
      <c r="B6" s="4" t="s">
        <v>4</v>
      </c>
      <c r="C6" s="11">
        <v>547853</v>
      </c>
      <c r="D6" s="25">
        <f>C6/$B$3</f>
        <v>1.0957060000000001</v>
      </c>
    </row>
    <row r="7" spans="2:4" x14ac:dyDescent="0.25">
      <c r="B7" s="4" t="s">
        <v>3</v>
      </c>
      <c r="C7" s="11">
        <v>391245</v>
      </c>
      <c r="D7" s="25">
        <f t="shared" ref="D7:D9" si="0">C7/$B$3</f>
        <v>0.78249000000000002</v>
      </c>
    </row>
    <row r="8" spans="2:4" x14ac:dyDescent="0.25">
      <c r="B8" s="4" t="s">
        <v>11</v>
      </c>
      <c r="C8" s="11">
        <v>654123</v>
      </c>
      <c r="D8" s="25">
        <f t="shared" si="0"/>
        <v>1.308246</v>
      </c>
    </row>
    <row r="9" spans="2:4" ht="15.75" thickBot="1" x14ac:dyDescent="0.3">
      <c r="B9" s="10" t="s">
        <v>2</v>
      </c>
      <c r="C9" s="12">
        <v>498523</v>
      </c>
      <c r="D9" s="25">
        <f t="shared" si="0"/>
        <v>0.99704599999999999</v>
      </c>
    </row>
    <row r="10" spans="2:4" x14ac:dyDescent="0.25">
      <c r="B10" s="30" t="s">
        <v>12</v>
      </c>
      <c r="C10" s="27">
        <f>AVERAGE(C6:C9)</f>
        <v>522936</v>
      </c>
      <c r="D10" s="28">
        <f>AVERAGE(D6:D9)</f>
        <v>1.0458719999999999</v>
      </c>
    </row>
    <row r="11" spans="2:4" x14ac:dyDescent="0.25">
      <c r="B11" s="29" t="str">
        <f>IF(C11 &gt; 0,"Прибыль",IF(C11 &lt; 0, "Убыток", "Ноль"))</f>
        <v>Прибыль</v>
      </c>
      <c r="C11" s="21">
        <f>C10-B3</f>
        <v>22936</v>
      </c>
      <c r="D11" s="1">
        <f>D10-1</f>
        <v>4.5871999999999913E-2</v>
      </c>
    </row>
    <row r="12" spans="2:4" x14ac:dyDescent="0.25">
      <c r="B12" s="29" t="s">
        <v>23</v>
      </c>
      <c r="C12" s="21">
        <f>SUM(C6:C9)</f>
        <v>2091744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931D-CA9E-473C-92C7-A4FD41F5A8C2}">
  <dimension ref="B3:G7"/>
  <sheetViews>
    <sheetView zoomScale="145" zoomScaleNormal="145" workbookViewId="0">
      <selection activeCell="G4" sqref="G4"/>
    </sheetView>
  </sheetViews>
  <sheetFormatPr defaultRowHeight="15" x14ac:dyDescent="0.25"/>
  <cols>
    <col min="3" max="3" width="17.42578125" customWidth="1"/>
    <col min="4" max="4" width="18.140625" customWidth="1"/>
    <col min="5" max="5" width="12.42578125" customWidth="1"/>
    <col min="6" max="6" width="22.42578125" customWidth="1"/>
    <col min="7" max="7" width="21.28515625" customWidth="1"/>
  </cols>
  <sheetData>
    <row r="3" spans="2:7" ht="30.75" thickBot="1" x14ac:dyDescent="0.3">
      <c r="B3" s="34" t="s">
        <v>0</v>
      </c>
      <c r="C3" s="35" t="s">
        <v>13</v>
      </c>
      <c r="D3" s="35" t="s">
        <v>14</v>
      </c>
      <c r="E3" s="35" t="s">
        <v>8</v>
      </c>
      <c r="F3" s="35" t="s">
        <v>15</v>
      </c>
      <c r="G3" s="35" t="s">
        <v>16</v>
      </c>
    </row>
    <row r="4" spans="2:7" x14ac:dyDescent="0.25">
      <c r="B4" s="31" t="s">
        <v>1</v>
      </c>
      <c r="C4" s="32">
        <v>56789</v>
      </c>
      <c r="D4" s="32">
        <v>65123</v>
      </c>
      <c r="E4" s="32">
        <f>D4-C4</f>
        <v>8334</v>
      </c>
      <c r="F4" s="33">
        <f t="shared" ref="F4:F7" si="0">(D4-C4)/C4</f>
        <v>0.14675377273767806</v>
      </c>
      <c r="G4" s="33">
        <f>D4/C4 - 1</f>
        <v>0.14675377273767798</v>
      </c>
    </row>
    <row r="5" spans="2:7" x14ac:dyDescent="0.25">
      <c r="B5" s="4" t="s">
        <v>2</v>
      </c>
      <c r="C5" s="11">
        <v>45678</v>
      </c>
      <c r="D5" s="11">
        <v>40512</v>
      </c>
      <c r="E5" s="11">
        <f t="shared" ref="E5:E7" si="1">D5-C5</f>
        <v>-5166</v>
      </c>
      <c r="F5" s="25">
        <f t="shared" si="0"/>
        <v>-0.11309601996584789</v>
      </c>
      <c r="G5" s="33">
        <f t="shared" ref="G5:G7" si="2">D5/C5 - 1</f>
        <v>-0.11309601996584784</v>
      </c>
    </row>
    <row r="6" spans="2:7" x14ac:dyDescent="0.25">
      <c r="B6" s="4" t="s">
        <v>3</v>
      </c>
      <c r="C6" s="11">
        <v>65321</v>
      </c>
      <c r="D6" s="11">
        <v>60541</v>
      </c>
      <c r="E6" s="11">
        <f t="shared" si="1"/>
        <v>-4780</v>
      </c>
      <c r="F6" s="25">
        <f t="shared" si="0"/>
        <v>-7.3177079346611357E-2</v>
      </c>
      <c r="G6" s="33">
        <f t="shared" si="2"/>
        <v>-7.3177079346611329E-2</v>
      </c>
    </row>
    <row r="7" spans="2:7" x14ac:dyDescent="0.25">
      <c r="B7" s="4" t="s">
        <v>4</v>
      </c>
      <c r="C7" s="11">
        <v>54689</v>
      </c>
      <c r="D7" s="11">
        <v>60459</v>
      </c>
      <c r="E7" s="11">
        <f t="shared" si="1"/>
        <v>5770</v>
      </c>
      <c r="F7" s="25">
        <f t="shared" si="0"/>
        <v>0.1055056775585584</v>
      </c>
      <c r="G7" s="33">
        <f t="shared" si="2"/>
        <v>0.10550567755855833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C8356-8C6B-422C-BBAF-91DFEEFAFD1A}">
  <dimension ref="B2:H7"/>
  <sheetViews>
    <sheetView zoomScale="130" zoomScaleNormal="130" workbookViewId="0">
      <selection activeCell="F5" sqref="F5"/>
    </sheetView>
  </sheetViews>
  <sheetFormatPr defaultRowHeight="15" x14ac:dyDescent="0.25"/>
  <cols>
    <col min="3" max="3" width="14.140625" customWidth="1"/>
    <col min="4" max="4" width="17.7109375" customWidth="1"/>
    <col min="5" max="5" width="19.140625" customWidth="1"/>
    <col min="6" max="6" width="18.7109375" customWidth="1"/>
    <col min="7" max="8" width="12.7109375" customWidth="1"/>
  </cols>
  <sheetData>
    <row r="2" spans="2:8" ht="15.75" thickBot="1" x14ac:dyDescent="0.3"/>
    <row r="3" spans="2:8" ht="28.5" customHeight="1" thickBot="1" x14ac:dyDescent="0.3">
      <c r="B3" s="45" t="s">
        <v>0</v>
      </c>
      <c r="C3" s="46" t="s">
        <v>17</v>
      </c>
      <c r="D3" s="47" t="s">
        <v>6</v>
      </c>
      <c r="E3" s="47" t="s">
        <v>18</v>
      </c>
      <c r="F3" s="48" t="s">
        <v>19</v>
      </c>
      <c r="G3" s="36"/>
      <c r="H3" s="36"/>
    </row>
    <row r="4" spans="2:8" x14ac:dyDescent="0.25">
      <c r="B4" s="42" t="s">
        <v>1</v>
      </c>
      <c r="C4" s="43">
        <v>-50000</v>
      </c>
      <c r="D4" s="43">
        <v>60000</v>
      </c>
      <c r="E4" s="44">
        <f>(D4-C4)/C4</f>
        <v>-2.2000000000000002</v>
      </c>
      <c r="F4" s="49">
        <f>(D4-C4)/ABS(C4)</f>
        <v>2.2000000000000002</v>
      </c>
      <c r="G4" s="37"/>
      <c r="H4" s="37"/>
    </row>
    <row r="5" spans="2:8" x14ac:dyDescent="0.25">
      <c r="B5" s="8" t="s">
        <v>2</v>
      </c>
      <c r="C5" s="38">
        <v>-75000</v>
      </c>
      <c r="D5" s="38">
        <v>100000</v>
      </c>
      <c r="E5" s="40">
        <f t="shared" ref="E5:E7" si="0">(D5-C5)/C5</f>
        <v>-2.3333333333333335</v>
      </c>
      <c r="F5" s="49">
        <f t="shared" ref="F5:F7" si="1">(D5-C5)/ABS(C5)</f>
        <v>2.3333333333333335</v>
      </c>
      <c r="G5" s="37"/>
      <c r="H5" s="37"/>
    </row>
    <row r="6" spans="2:8" x14ac:dyDescent="0.25">
      <c r="B6" s="8" t="s">
        <v>3</v>
      </c>
      <c r="C6" s="38">
        <v>-60000</v>
      </c>
      <c r="D6" s="38">
        <v>35000</v>
      </c>
      <c r="E6" s="40">
        <f t="shared" si="0"/>
        <v>-1.5833333333333333</v>
      </c>
      <c r="F6" s="49">
        <f t="shared" si="1"/>
        <v>1.5833333333333333</v>
      </c>
      <c r="G6" s="37"/>
      <c r="H6" s="37"/>
    </row>
    <row r="7" spans="2:8" ht="15.75" thickBot="1" x14ac:dyDescent="0.3">
      <c r="B7" s="9" t="s">
        <v>4</v>
      </c>
      <c r="C7" s="39">
        <v>-100000</v>
      </c>
      <c r="D7" s="39">
        <v>90000</v>
      </c>
      <c r="E7" s="41">
        <f t="shared" si="0"/>
        <v>-1.9</v>
      </c>
      <c r="F7" s="50">
        <f t="shared" si="1"/>
        <v>1.9</v>
      </c>
      <c r="G7" s="37"/>
      <c r="H7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928D4-5DFD-440A-A664-D60D784E98E2}">
  <dimension ref="B1:H16"/>
  <sheetViews>
    <sheetView zoomScale="145" zoomScaleNormal="145" workbookViewId="0">
      <selection activeCell="C7" sqref="C7"/>
    </sheetView>
  </sheetViews>
  <sheetFormatPr defaultRowHeight="15" x14ac:dyDescent="0.25"/>
  <cols>
    <col min="2" max="2" width="11.5703125" customWidth="1"/>
    <col min="3" max="3" width="16.7109375" customWidth="1"/>
    <col min="4" max="4" width="24.85546875" customWidth="1"/>
    <col min="8" max="8" width="12.140625" bestFit="1" customWidth="1"/>
  </cols>
  <sheetData>
    <row r="1" spans="2:8" ht="15.75" thickBot="1" x14ac:dyDescent="0.3"/>
    <row r="2" spans="2:8" ht="27" customHeight="1" thickBot="1" x14ac:dyDescent="0.3">
      <c r="B2" s="51" t="s">
        <v>0</v>
      </c>
      <c r="C2" s="46" t="s">
        <v>20</v>
      </c>
      <c r="D2" s="52" t="s">
        <v>21</v>
      </c>
    </row>
    <row r="3" spans="2:8" x14ac:dyDescent="0.25">
      <c r="B3" s="42" t="s">
        <v>4</v>
      </c>
      <c r="C3" s="32">
        <v>23456</v>
      </c>
      <c r="D3" s="53">
        <f>C3/$C$7</f>
        <v>9.5899259986099189E-2</v>
      </c>
    </row>
    <row r="4" spans="2:8" x14ac:dyDescent="0.25">
      <c r="B4" s="8" t="s">
        <v>11</v>
      </c>
      <c r="C4" s="11">
        <v>98675</v>
      </c>
      <c r="D4" s="53">
        <f>C4/$C$7</f>
        <v>0.4034302301811194</v>
      </c>
    </row>
    <row r="5" spans="2:8" x14ac:dyDescent="0.25">
      <c r="B5" s="8" t="s">
        <v>2</v>
      </c>
      <c r="C5" s="11">
        <v>34895</v>
      </c>
      <c r="D5" s="53">
        <f>C5/$C$7</f>
        <v>0.14266732082260108</v>
      </c>
    </row>
    <row r="6" spans="2:8" ht="15.75" thickBot="1" x14ac:dyDescent="0.3">
      <c r="B6" s="54" t="s">
        <v>3</v>
      </c>
      <c r="C6" s="55">
        <v>87564</v>
      </c>
      <c r="D6" s="56">
        <f>C6/$C$7</f>
        <v>0.3580031890101803</v>
      </c>
    </row>
    <row r="7" spans="2:8" ht="15.75" thickBot="1" x14ac:dyDescent="0.3">
      <c r="B7" s="57" t="s">
        <v>22</v>
      </c>
      <c r="C7" s="58">
        <f>SUM(C3:C6)</f>
        <v>244590</v>
      </c>
      <c r="D7" s="59">
        <f>SUM(D3:D6)</f>
        <v>1</v>
      </c>
    </row>
    <row r="16" spans="2:8" x14ac:dyDescent="0.25">
      <c r="H16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1EA90-96B7-4996-8667-BAE7379F2D85}">
  <dimension ref="B1:E15"/>
  <sheetViews>
    <sheetView zoomScale="145" zoomScaleNormal="145" workbookViewId="0">
      <selection activeCell="D15" sqref="D15"/>
    </sheetView>
  </sheetViews>
  <sheetFormatPr defaultRowHeight="15" x14ac:dyDescent="0.25"/>
  <cols>
    <col min="3" max="3" width="19.140625" customWidth="1"/>
    <col min="4" max="4" width="29.42578125" customWidth="1"/>
    <col min="5" max="5" width="12" customWidth="1"/>
  </cols>
  <sheetData>
    <row r="1" spans="2:5" ht="15.75" thickBot="1" x14ac:dyDescent="0.3"/>
    <row r="2" spans="2:5" ht="15.75" thickBot="1" x14ac:dyDescent="0.3">
      <c r="B2" s="64" t="s">
        <v>0</v>
      </c>
      <c r="C2" s="65" t="s">
        <v>20</v>
      </c>
      <c r="D2" s="63" t="s">
        <v>21</v>
      </c>
    </row>
    <row r="3" spans="2:5" x14ac:dyDescent="0.25">
      <c r="B3" s="60" t="s">
        <v>4</v>
      </c>
      <c r="C3" s="61">
        <v>23456</v>
      </c>
      <c r="D3" s="62">
        <f>C3/SUM(C$3:C$6)</f>
        <v>9.5899259986099189E-2</v>
      </c>
      <c r="E3" s="1">
        <v>9.5899259986099189E-2</v>
      </c>
    </row>
    <row r="4" spans="2:5" x14ac:dyDescent="0.25">
      <c r="B4" s="8" t="s">
        <v>11</v>
      </c>
      <c r="C4" s="11">
        <v>98675</v>
      </c>
      <c r="D4" s="13">
        <f t="shared" ref="D4:D6" si="0">C4/SUM(C$3:C$6)</f>
        <v>0.4034302301811194</v>
      </c>
      <c r="E4" s="1">
        <v>0.4034302301811194</v>
      </c>
    </row>
    <row r="5" spans="2:5" x14ac:dyDescent="0.25">
      <c r="B5" s="8" t="s">
        <v>2</v>
      </c>
      <c r="C5" s="11">
        <v>34895</v>
      </c>
      <c r="D5" s="13">
        <f t="shared" si="0"/>
        <v>0.14266732082260108</v>
      </c>
      <c r="E5" s="1">
        <v>0.14266732082260108</v>
      </c>
    </row>
    <row r="6" spans="2:5" ht="15.75" thickBot="1" x14ac:dyDescent="0.3">
      <c r="B6" s="9" t="s">
        <v>3</v>
      </c>
      <c r="C6" s="12">
        <v>87564</v>
      </c>
      <c r="D6" s="14">
        <f t="shared" si="0"/>
        <v>0.3580031890101803</v>
      </c>
      <c r="E6" s="1">
        <v>0.3580031890101803</v>
      </c>
    </row>
    <row r="7" spans="2:5" x14ac:dyDescent="0.25">
      <c r="C7" s="21"/>
      <c r="D7" s="1">
        <f>SUM(D3:D6)</f>
        <v>1</v>
      </c>
    </row>
    <row r="10" spans="2:5" ht="15.75" thickBot="1" x14ac:dyDescent="0.3"/>
    <row r="11" spans="2:5" ht="15.75" thickBot="1" x14ac:dyDescent="0.3">
      <c r="B11" s="51" t="s">
        <v>0</v>
      </c>
      <c r="C11" s="46" t="s">
        <v>20</v>
      </c>
      <c r="D11" s="52" t="s">
        <v>21</v>
      </c>
    </row>
    <row r="12" spans="2:5" x14ac:dyDescent="0.25">
      <c r="B12" s="60" t="s">
        <v>4</v>
      </c>
      <c r="C12" s="61">
        <v>3000</v>
      </c>
      <c r="D12" s="62">
        <f>C12/SUM(C$12:C$15)</f>
        <v>0.25</v>
      </c>
    </row>
    <row r="13" spans="2:5" x14ac:dyDescent="0.25">
      <c r="B13" s="8" t="s">
        <v>11</v>
      </c>
      <c r="C13" s="11">
        <v>3000</v>
      </c>
      <c r="D13" s="13">
        <f t="shared" ref="D13:D15" si="1">C13/SUM(C$12:C$15)</f>
        <v>0.25</v>
      </c>
    </row>
    <row r="14" spans="2:5" x14ac:dyDescent="0.25">
      <c r="B14" s="8" t="s">
        <v>2</v>
      </c>
      <c r="C14" s="11">
        <v>3000</v>
      </c>
      <c r="D14" s="13">
        <f t="shared" si="1"/>
        <v>0.25</v>
      </c>
    </row>
    <row r="15" spans="2:5" ht="15.75" thickBot="1" x14ac:dyDescent="0.3">
      <c r="B15" s="9" t="s">
        <v>3</v>
      </c>
      <c r="C15" s="12">
        <v>3000</v>
      </c>
      <c r="D15" s="14">
        <f t="shared" si="1"/>
        <v>0.25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BB70-1D41-4BF9-A11A-C46057EE2D99}">
  <dimension ref="B1:D15"/>
  <sheetViews>
    <sheetView zoomScale="130" zoomScaleNormal="130" workbookViewId="0">
      <selection activeCell="D15" sqref="D15"/>
    </sheetView>
  </sheetViews>
  <sheetFormatPr defaultRowHeight="15" x14ac:dyDescent="0.25"/>
  <cols>
    <col min="2" max="2" width="10.85546875" customWidth="1"/>
    <col min="3" max="3" width="15.140625" customWidth="1"/>
    <col min="4" max="4" width="17.28515625" customWidth="1"/>
  </cols>
  <sheetData>
    <row r="1" spans="2:4" ht="15.75" thickBot="1" x14ac:dyDescent="0.3"/>
    <row r="2" spans="2:4" ht="30.75" thickBot="1" x14ac:dyDescent="0.3">
      <c r="B2" s="64"/>
      <c r="C2" s="65" t="s">
        <v>10</v>
      </c>
      <c r="D2" s="67" t="s">
        <v>36</v>
      </c>
    </row>
    <row r="3" spans="2:4" x14ac:dyDescent="0.25">
      <c r="B3" s="60" t="s">
        <v>24</v>
      </c>
      <c r="C3" s="69">
        <v>56785</v>
      </c>
      <c r="D3" s="72">
        <f>SUM($C$3:C3)</f>
        <v>56785</v>
      </c>
    </row>
    <row r="4" spans="2:4" x14ac:dyDescent="0.25">
      <c r="B4" s="8" t="s">
        <v>25</v>
      </c>
      <c r="C4" s="70">
        <v>67845</v>
      </c>
      <c r="D4" s="73">
        <f>SUM($C$3:C4)</f>
        <v>124630</v>
      </c>
    </row>
    <row r="5" spans="2:4" x14ac:dyDescent="0.25">
      <c r="B5" s="8" t="s">
        <v>26</v>
      </c>
      <c r="C5" s="70">
        <v>45673</v>
      </c>
      <c r="D5" s="73">
        <f>SUM($C$3:C5)</f>
        <v>170303</v>
      </c>
    </row>
    <row r="6" spans="2:4" x14ac:dyDescent="0.25">
      <c r="B6" s="8" t="s">
        <v>27</v>
      </c>
      <c r="C6" s="70">
        <v>68541</v>
      </c>
      <c r="D6" s="73">
        <f>SUM($C$3:C6)</f>
        <v>238844</v>
      </c>
    </row>
    <row r="7" spans="2:4" x14ac:dyDescent="0.25">
      <c r="B7" s="8" t="s">
        <v>28</v>
      </c>
      <c r="C7" s="70">
        <v>75463</v>
      </c>
      <c r="D7" s="73">
        <f>SUM($C$3:C7)</f>
        <v>314307</v>
      </c>
    </row>
    <row r="8" spans="2:4" x14ac:dyDescent="0.25">
      <c r="B8" s="8" t="s">
        <v>29</v>
      </c>
      <c r="C8" s="70">
        <v>45987</v>
      </c>
      <c r="D8" s="73">
        <f>SUM($C$3:C8)</f>
        <v>360294</v>
      </c>
    </row>
    <row r="9" spans="2:4" x14ac:dyDescent="0.25">
      <c r="B9" s="8" t="s">
        <v>30</v>
      </c>
      <c r="C9" s="70">
        <v>86435</v>
      </c>
      <c r="D9" s="73">
        <f>SUM($C$3:C9)</f>
        <v>446729</v>
      </c>
    </row>
    <row r="10" spans="2:4" x14ac:dyDescent="0.25">
      <c r="B10" s="8" t="s">
        <v>31</v>
      </c>
      <c r="C10" s="70">
        <v>45876</v>
      </c>
      <c r="D10" s="73">
        <f>SUM($C$3:C10)</f>
        <v>492605</v>
      </c>
    </row>
    <row r="11" spans="2:4" x14ac:dyDescent="0.25">
      <c r="B11" s="8" t="s">
        <v>32</v>
      </c>
      <c r="C11" s="70">
        <v>95674</v>
      </c>
      <c r="D11" s="73">
        <f>SUM($C$3:C11)</f>
        <v>588279</v>
      </c>
    </row>
    <row r="12" spans="2:4" x14ac:dyDescent="0.25">
      <c r="B12" s="8" t="s">
        <v>33</v>
      </c>
      <c r="C12" s="70">
        <v>60873</v>
      </c>
      <c r="D12" s="73">
        <f>SUM($C$3:C12)</f>
        <v>649152</v>
      </c>
    </row>
    <row r="13" spans="2:4" x14ac:dyDescent="0.25">
      <c r="B13" s="8" t="s">
        <v>34</v>
      </c>
      <c r="C13" s="70">
        <v>58967</v>
      </c>
      <c r="D13" s="73">
        <f>SUM($C$3:C13)</f>
        <v>708119</v>
      </c>
    </row>
    <row r="14" spans="2:4" x14ac:dyDescent="0.25">
      <c r="B14" s="8" t="s">
        <v>35</v>
      </c>
      <c r="C14" s="70">
        <v>45986</v>
      </c>
      <c r="D14" s="73">
        <f>SUM($C$3:C14)</f>
        <v>754105</v>
      </c>
    </row>
    <row r="15" spans="2:4" ht="15.75" thickBot="1" x14ac:dyDescent="0.3">
      <c r="B15" s="9" t="s">
        <v>24</v>
      </c>
      <c r="C15" s="71">
        <v>65987</v>
      </c>
      <c r="D15" s="74">
        <f>SUM($C$3:C15)</f>
        <v>820092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0EE4-F640-4CA3-8C7E-7D2D3591DD38}">
  <dimension ref="B3:H19"/>
  <sheetViews>
    <sheetView zoomScale="145" zoomScaleNormal="145" workbookViewId="0">
      <selection activeCell="H19" sqref="H19"/>
    </sheetView>
  </sheetViews>
  <sheetFormatPr defaultRowHeight="15" x14ac:dyDescent="0.25"/>
  <cols>
    <col min="2" max="4" width="12.7109375" customWidth="1"/>
    <col min="5" max="5" width="16.7109375" customWidth="1"/>
    <col min="6" max="6" width="12.7109375" customWidth="1"/>
    <col min="7" max="7" width="15.85546875" customWidth="1"/>
    <col min="8" max="8" width="18.5703125" customWidth="1"/>
  </cols>
  <sheetData>
    <row r="3" spans="2:8" ht="15.75" thickBot="1" x14ac:dyDescent="0.3"/>
    <row r="4" spans="2:8" ht="22.5" customHeight="1" thickBot="1" x14ac:dyDescent="0.3">
      <c r="B4" s="51" t="s">
        <v>37</v>
      </c>
      <c r="C4" s="46" t="s">
        <v>38</v>
      </c>
      <c r="D4" s="46" t="s">
        <v>39</v>
      </c>
      <c r="E4" s="52" t="s">
        <v>40</v>
      </c>
    </row>
    <row r="5" spans="2:8" x14ac:dyDescent="0.25">
      <c r="B5" s="60" t="s">
        <v>41</v>
      </c>
      <c r="C5" s="61">
        <v>2000</v>
      </c>
      <c r="D5" s="75">
        <v>0.15</v>
      </c>
      <c r="E5" s="68">
        <f>C5*(1+D5)</f>
        <v>2300</v>
      </c>
    </row>
    <row r="6" spans="2:8" x14ac:dyDescent="0.25">
      <c r="B6" s="8" t="s">
        <v>42</v>
      </c>
      <c r="C6" s="11">
        <v>5000</v>
      </c>
      <c r="D6" s="25">
        <v>0.12</v>
      </c>
      <c r="E6" s="66">
        <f t="shared" ref="E6:E7" si="0">C6*(1+D6)</f>
        <v>5600.0000000000009</v>
      </c>
    </row>
    <row r="7" spans="2:8" ht="15.75" thickBot="1" x14ac:dyDescent="0.3">
      <c r="B7" s="9" t="s">
        <v>43</v>
      </c>
      <c r="C7" s="12">
        <v>1500</v>
      </c>
      <c r="D7" s="26">
        <v>0.2</v>
      </c>
      <c r="E7" s="76">
        <f t="shared" si="0"/>
        <v>1800</v>
      </c>
    </row>
    <row r="9" spans="2:8" ht="15.75" thickBot="1" x14ac:dyDescent="0.3"/>
    <row r="10" spans="2:8" ht="15.75" thickBot="1" x14ac:dyDescent="0.3">
      <c r="B10" s="51" t="s">
        <v>37</v>
      </c>
      <c r="C10" s="46" t="s">
        <v>38</v>
      </c>
      <c r="D10" s="46" t="s">
        <v>44</v>
      </c>
      <c r="E10" s="52" t="s">
        <v>40</v>
      </c>
    </row>
    <row r="11" spans="2:8" x14ac:dyDescent="0.25">
      <c r="B11" s="60" t="s">
        <v>45</v>
      </c>
      <c r="C11" s="61">
        <v>3000</v>
      </c>
      <c r="D11" s="75">
        <v>0.1</v>
      </c>
      <c r="E11" s="68">
        <f>C11*(1-D11)</f>
        <v>2700</v>
      </c>
    </row>
    <row r="12" spans="2:8" x14ac:dyDescent="0.25">
      <c r="B12" s="8" t="s">
        <v>46</v>
      </c>
      <c r="C12" s="11">
        <v>9000</v>
      </c>
      <c r="D12" s="25">
        <v>0.19</v>
      </c>
      <c r="E12" s="66">
        <f t="shared" ref="E12:E13" si="1">C12*(1-D12)</f>
        <v>7290.0000000000009</v>
      </c>
    </row>
    <row r="13" spans="2:8" ht="15.75" thickBot="1" x14ac:dyDescent="0.3">
      <c r="B13" s="9" t="s">
        <v>47</v>
      </c>
      <c r="C13" s="12">
        <v>2500</v>
      </c>
      <c r="D13" s="26">
        <v>0.3</v>
      </c>
      <c r="E13" s="76">
        <f t="shared" si="1"/>
        <v>1750</v>
      </c>
    </row>
    <row r="15" spans="2:8" ht="15.75" thickBot="1" x14ac:dyDescent="0.3"/>
    <row r="16" spans="2:8" ht="36" customHeight="1" thickBot="1" x14ac:dyDescent="0.3">
      <c r="B16" s="51" t="s">
        <v>37</v>
      </c>
      <c r="C16" s="46" t="s">
        <v>38</v>
      </c>
      <c r="D16" s="46" t="s">
        <v>39</v>
      </c>
      <c r="E16" s="46" t="s">
        <v>49</v>
      </c>
      <c r="F16" s="46" t="s">
        <v>48</v>
      </c>
      <c r="G16" s="47" t="s">
        <v>50</v>
      </c>
      <c r="H16" s="48" t="s">
        <v>51</v>
      </c>
    </row>
    <row r="17" spans="2:8" x14ac:dyDescent="0.25">
      <c r="B17" s="42" t="s">
        <v>45</v>
      </c>
      <c r="C17" s="32">
        <v>3000</v>
      </c>
      <c r="D17" s="33">
        <v>0.3</v>
      </c>
      <c r="E17" s="32">
        <f>C17*(1+D17)</f>
        <v>3900</v>
      </c>
      <c r="F17" s="33">
        <v>0.1</v>
      </c>
      <c r="G17" s="32">
        <f>E17*(1-F17)</f>
        <v>3510</v>
      </c>
      <c r="H17" s="66">
        <f>C17*(1+D17)*(1-F17)</f>
        <v>3510</v>
      </c>
    </row>
    <row r="18" spans="2:8" x14ac:dyDescent="0.25">
      <c r="B18" s="8" t="s">
        <v>46</v>
      </c>
      <c r="C18" s="11">
        <v>9000</v>
      </c>
      <c r="D18" s="25">
        <v>0.25</v>
      </c>
      <c r="E18" s="11">
        <f t="shared" ref="E18:E19" si="2">C18*(1+D18)</f>
        <v>11250</v>
      </c>
      <c r="F18" s="25">
        <v>7.0000000000000007E-2</v>
      </c>
      <c r="G18" s="11">
        <f t="shared" ref="G18:G19" si="3">E18*(1-F18)</f>
        <v>10462.5</v>
      </c>
      <c r="H18" s="18">
        <f t="shared" ref="H18:H19" si="4">C18*(1+D18)*(1-F18)</f>
        <v>10462.5</v>
      </c>
    </row>
    <row r="19" spans="2:8" ht="15.75" thickBot="1" x14ac:dyDescent="0.3">
      <c r="B19" s="9" t="s">
        <v>47</v>
      </c>
      <c r="C19" s="12">
        <v>2500</v>
      </c>
      <c r="D19" s="26">
        <v>0.2</v>
      </c>
      <c r="E19" s="12">
        <f t="shared" si="2"/>
        <v>3000</v>
      </c>
      <c r="F19" s="26">
        <v>0.09</v>
      </c>
      <c r="G19" s="12">
        <f t="shared" si="3"/>
        <v>2730</v>
      </c>
      <c r="H19" s="19">
        <f t="shared" si="4"/>
        <v>2730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42C3-C122-4403-9C30-C5629EC2707D}">
  <dimension ref="B1:M9"/>
  <sheetViews>
    <sheetView zoomScale="145" zoomScaleNormal="145" workbookViewId="0">
      <selection activeCell="F8" sqref="F8"/>
    </sheetView>
  </sheetViews>
  <sheetFormatPr defaultRowHeight="15" x14ac:dyDescent="0.25"/>
  <cols>
    <col min="2" max="2" width="13.42578125" customWidth="1"/>
    <col min="3" max="5" width="15.7109375" customWidth="1"/>
  </cols>
  <sheetData>
    <row r="1" spans="2:13" ht="15.75" thickBot="1" x14ac:dyDescent="0.3"/>
    <row r="2" spans="2:13" ht="15.75" thickBot="1" x14ac:dyDescent="0.3">
      <c r="B2" s="79" t="s">
        <v>56</v>
      </c>
      <c r="C2" s="65" t="s">
        <v>53</v>
      </c>
      <c r="D2" s="65" t="s">
        <v>54</v>
      </c>
      <c r="E2" s="63" t="s">
        <v>55</v>
      </c>
      <c r="L2" s="77" t="s">
        <v>52</v>
      </c>
      <c r="M2" s="78">
        <f>10/2</f>
        <v>5</v>
      </c>
    </row>
    <row r="3" spans="2:13" x14ac:dyDescent="0.25">
      <c r="B3" s="60" t="s">
        <v>57</v>
      </c>
      <c r="C3" s="61">
        <v>300</v>
      </c>
      <c r="D3" s="61">
        <v>200</v>
      </c>
      <c r="E3" s="62">
        <f>IF( C3=0, 0, ABS(D3/C3))</f>
        <v>0.66666666666666663</v>
      </c>
      <c r="L3" s="2"/>
    </row>
    <row r="4" spans="2:13" x14ac:dyDescent="0.25">
      <c r="B4" s="8" t="s">
        <v>58</v>
      </c>
      <c r="C4" s="11">
        <v>0</v>
      </c>
      <c r="D4" s="11">
        <v>100</v>
      </c>
      <c r="E4" s="13">
        <f t="shared" ref="E4:E9" si="0">IF( C4=0, 0, ABS(D4/C4))</f>
        <v>0</v>
      </c>
      <c r="L4" s="2" t="e">
        <f>10/0</f>
        <v>#DIV/0!</v>
      </c>
    </row>
    <row r="5" spans="2:13" x14ac:dyDescent="0.25">
      <c r="B5" s="8" t="s">
        <v>59</v>
      </c>
      <c r="C5" s="11">
        <v>150</v>
      </c>
      <c r="D5" s="11">
        <v>130</v>
      </c>
      <c r="E5" s="13">
        <f t="shared" si="0"/>
        <v>0.8666666666666667</v>
      </c>
    </row>
    <row r="6" spans="2:13" x14ac:dyDescent="0.25">
      <c r="B6" s="8" t="s">
        <v>60</v>
      </c>
      <c r="C6" s="11">
        <v>0</v>
      </c>
      <c r="D6" s="11">
        <v>150</v>
      </c>
      <c r="E6" s="13">
        <f t="shared" si="0"/>
        <v>0</v>
      </c>
    </row>
    <row r="7" spans="2:13" x14ac:dyDescent="0.25">
      <c r="B7" s="8" t="s">
        <v>61</v>
      </c>
      <c r="C7" s="11">
        <v>500</v>
      </c>
      <c r="D7" s="11">
        <v>400</v>
      </c>
      <c r="E7" s="13">
        <f t="shared" si="0"/>
        <v>0.8</v>
      </c>
    </row>
    <row r="8" spans="2:13" ht="15.75" thickBot="1" x14ac:dyDescent="0.3">
      <c r="B8" s="54" t="s">
        <v>62</v>
      </c>
      <c r="C8" s="55">
        <v>-100</v>
      </c>
      <c r="D8" s="55">
        <v>50</v>
      </c>
      <c r="E8" s="80">
        <f t="shared" si="0"/>
        <v>0.5</v>
      </c>
    </row>
    <row r="9" spans="2:13" ht="15.75" thickBot="1" x14ac:dyDescent="0.3">
      <c r="B9" s="81" t="s">
        <v>22</v>
      </c>
      <c r="C9" s="82">
        <f>SUM(C3:C8)</f>
        <v>850</v>
      </c>
      <c r="D9" s="82">
        <f>SUM(D3:D8)</f>
        <v>1030</v>
      </c>
      <c r="E9" s="83">
        <f t="shared" si="0"/>
        <v>1.2117647058823529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Расчет % от выполнения</vt:lpstr>
      <vt:lpstr>Расчет % от общего плана</vt:lpstr>
      <vt:lpstr>% отклонения</vt:lpstr>
      <vt:lpstr>% при отриц значениях</vt:lpstr>
      <vt:lpstr>Процентное распределение</vt:lpstr>
      <vt:lpstr>% распределение сумм</vt:lpstr>
      <vt:lpstr>Нарастающие итоги</vt:lpstr>
      <vt:lpstr>Увеличение, уменьшение на %</vt:lpstr>
      <vt:lpstr>Деление на ноль</vt:lpstr>
      <vt:lpstr>Округление</vt:lpstr>
      <vt:lpstr>Округл до целых копеек</vt:lpstr>
      <vt:lpstr>Окр до зад. кол-ва</vt:lpstr>
      <vt:lpstr>Подсчет значений в диапазоне</vt:lpstr>
      <vt:lpstr>Преобразование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2023-06-19T11:22:29Z</dcterms:created>
  <dcterms:modified xsi:type="dcterms:W3CDTF">2023-06-20T15:42:42Z</dcterms:modified>
</cp:coreProperties>
</file>