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enis\Desktop\243\27.06\"/>
    </mc:Choice>
  </mc:AlternateContent>
  <xr:revisionPtr revIDLastSave="0" documentId="13_ncr:1_{83246F4E-4DA9-41B4-A3A2-EC1979E7B1CF}" xr6:coauthVersionLast="47" xr6:coauthVersionMax="47" xr10:uidLastSave="{00000000-0000-0000-0000-000000000000}"/>
  <bookViews>
    <workbookView xWindow="-120" yWindow="-120" windowWidth="29040" windowHeight="15990" firstSheet="10" activeTab="16" xr2:uid="{00000000-000D-0000-FFFF-FFFF00000000}"/>
  </bookViews>
  <sheets>
    <sheet name="Проверка 1 условия" sheetId="1" r:id="rId1"/>
    <sheet name="Проверка неск условий" sheetId="2" r:id="rId2"/>
    <sheet name="ВПР" sheetId="3" r:id="rId3"/>
    <sheet name="Несколько совпадений" sheetId="4" r:id="rId4"/>
    <sheet name="Одно из нескольких" sheetId="5" r:id="rId5"/>
    <sheet name="Вычисление с условием" sheetId="6" r:id="rId6"/>
    <sheet name="Проверка условия2" sheetId="8" r:id="rId7"/>
    <sheet name="Проверка условия" sheetId="7" r:id="rId8"/>
    <sheet name="Сумм за сегодня" sheetId="9" r:id="rId9"/>
    <sheet name="Несколько условий" sheetId="10" r:id="rId10"/>
    <sheet name="Сумм по датам" sheetId="11" r:id="rId11"/>
    <sheet name="Значения соотв условию" sheetId="12" r:id="rId12"/>
    <sheet name="Соотв неск усл" sheetId="13" r:id="rId13"/>
    <sheet name="Средний результат" sheetId="14" r:id="rId14"/>
    <sheet name="Среднее по неск условиям" sheetId="15" r:id="rId15"/>
    <sheet name="фильтрация" sheetId="16" r:id="rId16"/>
    <sheet name="фильтрация2" sheetId="17" r:id="rId17"/>
  </sheets>
  <definedNames>
    <definedName name="_xlnm._FilterDatabase" localSheetId="14" hidden="1">'Среднее по неск условиям'!$B$2:$F$20</definedName>
    <definedName name="_xlnm._FilterDatabase" localSheetId="15" hidden="1">фильтрация!$B$2:$D$212</definedName>
    <definedName name="_xlnm._FilterDatabase" localSheetId="16" hidden="1">фильтрация2!$B$2:$F$20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6" l="1"/>
  <c r="H8" i="15"/>
  <c r="I6" i="15"/>
  <c r="I6" i="14"/>
  <c r="I5" i="14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H34" i="13"/>
  <c r="H30" i="13"/>
  <c r="H31" i="13"/>
  <c r="H32" i="13"/>
  <c r="H33" i="13"/>
  <c r="H25" i="13"/>
  <c r="H26" i="13"/>
  <c r="H27" i="13"/>
  <c r="H28" i="13"/>
  <c r="H29" i="13"/>
  <c r="H9" i="13"/>
  <c r="H10" i="13"/>
  <c r="I10" i="13" s="1"/>
  <c r="H11" i="13"/>
  <c r="H12" i="13"/>
  <c r="I12" i="13" s="1"/>
  <c r="H13" i="13"/>
  <c r="H14" i="13"/>
  <c r="H15" i="13"/>
  <c r="H16" i="13"/>
  <c r="H17" i="13"/>
  <c r="H18" i="13"/>
  <c r="H19" i="13"/>
  <c r="H20" i="13"/>
  <c r="H21" i="13"/>
  <c r="H22" i="13"/>
  <c r="H23" i="13"/>
  <c r="H24" i="13"/>
  <c r="H8" i="13"/>
  <c r="I8" i="13" s="1"/>
  <c r="I9" i="13"/>
  <c r="I11" i="13"/>
  <c r="I6" i="13"/>
  <c r="G10" i="12"/>
  <c r="G7" i="12"/>
  <c r="G8" i="12"/>
  <c r="G3" i="12"/>
  <c r="G5" i="12" s="1"/>
  <c r="F10" i="11"/>
  <c r="F9" i="11"/>
  <c r="F7" i="11"/>
  <c r="G8" i="10"/>
  <c r="G7" i="10"/>
  <c r="C16" i="9"/>
  <c r="C13" i="9"/>
  <c r="C15" i="9"/>
  <c r="C14" i="9"/>
  <c r="C19" i="7"/>
  <c r="C18" i="7"/>
  <c r="C16" i="7"/>
  <c r="C13" i="7"/>
  <c r="D2" i="8"/>
  <c r="D3" i="5"/>
  <c r="C14" i="6"/>
  <c r="C13" i="6"/>
  <c r="C12" i="6"/>
  <c r="C11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H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  <c r="H2" i="3"/>
  <c r="H2" i="2"/>
  <c r="G13" i="1"/>
  <c r="G14" i="1"/>
  <c r="G15" i="1"/>
  <c r="G16" i="1"/>
  <c r="F13" i="1"/>
  <c r="F14" i="1"/>
  <c r="F15" i="1"/>
  <c r="F16" i="1"/>
  <c r="E13" i="1"/>
  <c r="E14" i="1"/>
  <c r="E15" i="1"/>
  <c r="E16" i="1"/>
  <c r="E12" i="1"/>
  <c r="F12" i="1"/>
  <c r="G12" i="1"/>
  <c r="D13" i="1"/>
  <c r="D14" i="1"/>
  <c r="D15" i="1"/>
  <c r="D16" i="1"/>
  <c r="D9" i="1"/>
  <c r="E9" i="1"/>
  <c r="F9" i="1"/>
  <c r="G9" i="1"/>
  <c r="C9" i="1"/>
  <c r="D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<sst xmlns="http://schemas.openxmlformats.org/spreadsheetml/2006/main" count="1135" uniqueCount="165">
  <si>
    <t>Город</t>
  </si>
  <si>
    <t>Краснодар</t>
  </si>
  <si>
    <t>Пенза</t>
  </si>
  <si>
    <t>Самара</t>
  </si>
  <si>
    <t>Новгород</t>
  </si>
  <si>
    <t>Владивосток</t>
  </si>
  <si>
    <t>Цена в сравнении со средней за месяц</t>
  </si>
  <si>
    <t>Средние значения</t>
  </si>
  <si>
    <t>Тип автомобиля</t>
  </si>
  <si>
    <t>Особенности</t>
  </si>
  <si>
    <t>Грузовик</t>
  </si>
  <si>
    <t>Легковой</t>
  </si>
  <si>
    <t>Грузовик: особенности</t>
  </si>
  <si>
    <t>Есть кузов</t>
  </si>
  <si>
    <t>Нет кузова</t>
  </si>
  <si>
    <t>Легковой: особенности</t>
  </si>
  <si>
    <t>4-х дверный</t>
  </si>
  <si>
    <t>2-х дверный</t>
  </si>
  <si>
    <t>Грузовой</t>
  </si>
  <si>
    <t>Какое авто</t>
  </si>
  <si>
    <t>Какое авто:</t>
  </si>
  <si>
    <t>Купе</t>
  </si>
  <si>
    <t>Седан</t>
  </si>
  <si>
    <t>Пикап</t>
  </si>
  <si>
    <t>Трейлер</t>
  </si>
  <si>
    <t>Код изделия</t>
  </si>
  <si>
    <t>Количество</t>
  </si>
  <si>
    <t>202-PRT-3013</t>
  </si>
  <si>
    <t>201-FIN-1452</t>
  </si>
  <si>
    <t>202-FIN-8206</t>
  </si>
  <si>
    <t>201-FIN-8238</t>
  </si>
  <si>
    <t>203-FIN-8882</t>
  </si>
  <si>
    <t>202-PRT-9587</t>
  </si>
  <si>
    <t>203-FIN-4614</t>
  </si>
  <si>
    <t>201-PRT-2478</t>
  </si>
  <si>
    <t>202-SUB-1955</t>
  </si>
  <si>
    <t>201-SUB-8641</t>
  </si>
  <si>
    <t>202-FIN-9069</t>
  </si>
  <si>
    <t>202-PRT-7937</t>
  </si>
  <si>
    <t>201-SUB-3124</t>
  </si>
  <si>
    <t>203-SUB-4369</t>
  </si>
  <si>
    <t>202-FIN-6273</t>
  </si>
  <si>
    <t>203-SUB-3972</t>
  </si>
  <si>
    <t>203-PRT-3335</t>
  </si>
  <si>
    <t>201-SUB-1022</t>
  </si>
  <si>
    <t>203-FIN-3507</t>
  </si>
  <si>
    <t>203-SUB-8304</t>
  </si>
  <si>
    <t>Скидка 10% только если цех 202 и второй элемент FIN</t>
  </si>
  <si>
    <t>Скидка 10% если цех 202</t>
  </si>
  <si>
    <t>Скидка 10% если второй элемент FIN</t>
  </si>
  <si>
    <t>И</t>
  </si>
  <si>
    <t>Первый</t>
  </si>
  <si>
    <t>Второй</t>
  </si>
  <si>
    <t>FIN</t>
  </si>
  <si>
    <t>Данные для скидки</t>
  </si>
  <si>
    <t>Цена</t>
  </si>
  <si>
    <t>Цена с учетом скидки</t>
  </si>
  <si>
    <t>ИЛИ</t>
  </si>
  <si>
    <t>Счет</t>
  </si>
  <si>
    <t>Баланс</t>
  </si>
  <si>
    <t>Оборудование</t>
  </si>
  <si>
    <t>Амортизация</t>
  </si>
  <si>
    <t>Активы</t>
  </si>
  <si>
    <t>Заработная плата</t>
  </si>
  <si>
    <t>Депозиты</t>
  </si>
  <si>
    <t>Проданные товары</t>
  </si>
  <si>
    <t>Возврат покупок</t>
  </si>
  <si>
    <t>Итоговая сумма</t>
  </si>
  <si>
    <t>Положительные операции</t>
  </si>
  <si>
    <t>Отрицательные операции</t>
  </si>
  <si>
    <t>Скидка 10 % если номер цеха 201 ИЛИ 202 и статус изделия FIN</t>
  </si>
  <si>
    <t>Центр</t>
  </si>
  <si>
    <t>Север</t>
  </si>
  <si>
    <t>Восток</t>
  </si>
  <si>
    <t>Регион</t>
  </si>
  <si>
    <t>Сумма</t>
  </si>
  <si>
    <t>Сумма по региону Восток</t>
  </si>
  <si>
    <t>Иван</t>
  </si>
  <si>
    <t>Сергей</t>
  </si>
  <si>
    <t>Анна</t>
  </si>
  <si>
    <t>Имя</t>
  </si>
  <si>
    <t>Сумма по региону Север</t>
  </si>
  <si>
    <t>Сравнение на равенство значения в ячейке</t>
  </si>
  <si>
    <t>Сравнение на значение в строке</t>
  </si>
  <si>
    <t>Больше, чем b16</t>
  </si>
  <si>
    <t>Сравнение со значением в другой ячейке</t>
  </si>
  <si>
    <t>Сумма по регионам Центр Север</t>
  </si>
  <si>
    <t>Подстановочные символы. * - любая последовательность символов. ? - любой символ в указанной позиции</t>
  </si>
  <si>
    <t>Дата</t>
  </si>
  <si>
    <t>Число</t>
  </si>
  <si>
    <t>Сумма за сегодня</t>
  </si>
  <si>
    <t>Сумма ранее, чем сегодня</t>
  </si>
  <si>
    <t>Общая сумма</t>
  </si>
  <si>
    <t>Сумма до 1.06.2023</t>
  </si>
  <si>
    <t>Страна</t>
  </si>
  <si>
    <t>Год</t>
  </si>
  <si>
    <t>ВВП</t>
  </si>
  <si>
    <t>Австралия</t>
  </si>
  <si>
    <t>Бельгия</t>
  </si>
  <si>
    <t>Бразилия</t>
  </si>
  <si>
    <t>Великобритания</t>
  </si>
  <si>
    <t>Германия</t>
  </si>
  <si>
    <t>Индия</t>
  </si>
  <si>
    <t>Индонезия</t>
  </si>
  <si>
    <t>Испания</t>
  </si>
  <si>
    <t>Италия</t>
  </si>
  <si>
    <t>Канада</t>
  </si>
  <si>
    <t>Китай</t>
  </si>
  <si>
    <t>Мексика</t>
  </si>
  <si>
    <t>Нидерланды</t>
  </si>
  <si>
    <t>Польша</t>
  </si>
  <si>
    <t>Россия</t>
  </si>
  <si>
    <t>Соединенные Штаты</t>
  </si>
  <si>
    <t>Турция</t>
  </si>
  <si>
    <t>Франция</t>
  </si>
  <si>
    <t>Швейцария</t>
  </si>
  <si>
    <t>Южная Корея</t>
  </si>
  <si>
    <t>Япония</t>
  </si>
  <si>
    <t>Начальный год</t>
  </si>
  <si>
    <t>Конечный год</t>
  </si>
  <si>
    <t>Суммарный ВВП</t>
  </si>
  <si>
    <t>СУММПРОИЗВ</t>
  </si>
  <si>
    <t>Начальная дата</t>
  </si>
  <si>
    <t>Конечная дата</t>
  </si>
  <si>
    <t>СУММЕСЛИМН</t>
  </si>
  <si>
    <t>Критерий</t>
  </si>
  <si>
    <t>Между</t>
  </si>
  <si>
    <t>Соревнование</t>
  </si>
  <si>
    <t>Спортсмен</t>
  </si>
  <si>
    <t>Результат</t>
  </si>
  <si>
    <t>Медаль</t>
  </si>
  <si>
    <t>Скоростной спуск, мужчины</t>
  </si>
  <si>
    <t>Бернард Русси (Bernhard Russi)</t>
  </si>
  <si>
    <t>Золото</t>
  </si>
  <si>
    <t>Ролан Колломбен (Roland Collombin)</t>
  </si>
  <si>
    <t>Серебро</t>
  </si>
  <si>
    <t>Хайни Месснер (Heini Messner)</t>
  </si>
  <si>
    <t>Австрия</t>
  </si>
  <si>
    <t>Бронза</t>
  </si>
  <si>
    <t>Слалом, мужчины</t>
  </si>
  <si>
    <t>Франсиско Фернандес (Francisco Fernández)</t>
  </si>
  <si>
    <t>Густав Тёни (Gustav Thöni)</t>
  </si>
  <si>
    <t>Роландо Тёни (Roland Thöni)</t>
  </si>
  <si>
    <t>Гигантский слалом, мужчины</t>
  </si>
  <si>
    <t>Эдмунд Бруггманн (Edmund Bruggmann)</t>
  </si>
  <si>
    <t>Вернер Маттле (Werner Mattle)</t>
  </si>
  <si>
    <t>Скоростной спуск, женщины</t>
  </si>
  <si>
    <t>Мари-Терез Надиг (Marie-Thérès Nadig)</t>
  </si>
  <si>
    <t>Аннемари Мозер-Прёль (Annemarie Moser-Pröll)</t>
  </si>
  <si>
    <t>Сьюзан Коррок (Susan Corrock)</t>
  </si>
  <si>
    <t>США</t>
  </si>
  <si>
    <t>Слалом, женщины</t>
  </si>
  <si>
    <t>Барбара Кокран (Barbara Cochran)</t>
  </si>
  <si>
    <t>Даниэль Деберна́р (Danièlle Debernard)</t>
  </si>
  <si>
    <t>Флоранс Стёрер (Florence Steurer)</t>
  </si>
  <si>
    <t>Гигантский слалом, женщины</t>
  </si>
  <si>
    <t>Вильтруд Дрексель (Wiltrud Drexel)</t>
  </si>
  <si>
    <t>Имя содержит</t>
  </si>
  <si>
    <t>ö</t>
  </si>
  <si>
    <t>Средний результат</t>
  </si>
  <si>
    <t>СУММЕСЛИ И СЧЕТЕСЛИ</t>
  </si>
  <si>
    <t xml:space="preserve">Страна </t>
  </si>
  <si>
    <t>Пол</t>
  </si>
  <si>
    <t>женщины</t>
  </si>
  <si>
    <t>СУММЕСЛИМН + СЧЕТЕСЛИМН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</si>
</sst>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#,##0.00\ &quot;₽&quot;"/>
    <numFmt numFmtId="166" formatCode="#,##0.0000\ &quot;₽&quot;"/>
    <numFmt numFmtId="167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rgb="FF1E1E1E"/>
      <name val="Segoe UI"/>
      <family val="2"/>
      <charset val="204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17" fontId="0" fillId="2" borderId="2" xfId="0" applyNumberFormat="1" applyFill="1" applyBorder="1" applyAlignment="1">
      <alignment horizontal="center" vertic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3" borderId="10" xfId="0" applyFill="1" applyBorder="1" applyAlignment="1">
      <alignment horizontal="center" vertical="center"/>
    </xf>
    <xf numFmtId="164" fontId="0" fillId="0" borderId="0" xfId="1" applyNumberFormat="1" applyFont="1"/>
    <xf numFmtId="10" fontId="0" fillId="0" borderId="0" xfId="0" applyNumberFormat="1"/>
    <xf numFmtId="0" fontId="0" fillId="3" borderId="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14" xfId="0" applyFill="1" applyBorder="1"/>
    <xf numFmtId="0" fontId="0" fillId="4" borderId="15" xfId="0" applyFill="1" applyBorder="1"/>
    <xf numFmtId="0" fontId="0" fillId="4" borderId="17" xfId="0" applyFill="1" applyBorder="1"/>
    <xf numFmtId="0" fontId="0" fillId="4" borderId="16" xfId="0" applyFill="1" applyBorder="1"/>
    <xf numFmtId="0" fontId="0" fillId="3" borderId="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164" fontId="0" fillId="0" borderId="1" xfId="1" applyNumberFormat="1" applyFont="1" applyBorder="1"/>
    <xf numFmtId="165" fontId="0" fillId="0" borderId="3" xfId="0" applyNumberFormat="1" applyBorder="1"/>
    <xf numFmtId="164" fontId="0" fillId="0" borderId="3" xfId="1" applyNumberFormat="1" applyFont="1" applyBorder="1"/>
    <xf numFmtId="0" fontId="0" fillId="3" borderId="12" xfId="0" applyFill="1" applyBorder="1"/>
    <xf numFmtId="0" fontId="0" fillId="3" borderId="15" xfId="0" applyFill="1" applyBorder="1"/>
    <xf numFmtId="0" fontId="0" fillId="3" borderId="16" xfId="0" applyFill="1" applyBorder="1"/>
    <xf numFmtId="10" fontId="0" fillId="0" borderId="3" xfId="0" applyNumberFormat="1" applyBorder="1"/>
    <xf numFmtId="0" fontId="0" fillId="3" borderId="13" xfId="0" applyFill="1" applyBorder="1"/>
    <xf numFmtId="166" fontId="0" fillId="0" borderId="3" xfId="0" applyNumberFormat="1" applyBorder="1"/>
    <xf numFmtId="166" fontId="0" fillId="0" borderId="1" xfId="0" applyNumberFormat="1" applyBorder="1"/>
    <xf numFmtId="0" fontId="0" fillId="3" borderId="2" xfId="0" applyFill="1" applyBorder="1" applyAlignment="1">
      <alignment horizontal="center" vertical="center"/>
    </xf>
    <xf numFmtId="0" fontId="0" fillId="5" borderId="1" xfId="0" applyFill="1" applyBorder="1"/>
    <xf numFmtId="165" fontId="0" fillId="5" borderId="1" xfId="0" applyNumberFormat="1" applyFill="1" applyBorder="1"/>
    <xf numFmtId="0" fontId="0" fillId="5" borderId="0" xfId="0" applyFill="1"/>
    <xf numFmtId="0" fontId="5" fillId="3" borderId="0" xfId="0" applyFont="1" applyFill="1"/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7" borderId="1" xfId="0" applyFill="1" applyBorder="1"/>
    <xf numFmtId="14" fontId="0" fillId="0" borderId="0" xfId="0" applyNumberFormat="1"/>
    <xf numFmtId="0" fontId="0" fillId="7" borderId="1" xfId="0" applyFill="1" applyBorder="1" applyAlignment="1">
      <alignment horizontal="center"/>
    </xf>
    <xf numFmtId="14" fontId="0" fillId="0" borderId="1" xfId="0" applyNumberFormat="1" applyBorder="1"/>
    <xf numFmtId="0" fontId="6" fillId="0" borderId="25" xfId="0" applyFont="1" applyBorder="1" applyAlignment="1">
      <alignment horizontal="center"/>
    </xf>
    <xf numFmtId="3" fontId="6" fillId="0" borderId="25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3" xfId="0" applyNumberFormat="1" applyBorder="1"/>
    <xf numFmtId="0" fontId="0" fillId="4" borderId="2" xfId="0" applyFill="1" applyBorder="1" applyAlignment="1">
      <alignment horizontal="center"/>
    </xf>
    <xf numFmtId="1" fontId="0" fillId="0" borderId="0" xfId="0" applyNumberFormat="1"/>
    <xf numFmtId="47" fontId="0" fillId="0" borderId="0" xfId="0" applyNumberFormat="1" applyAlignment="1">
      <alignment horizontal="right" indent="1"/>
    </xf>
    <xf numFmtId="0" fontId="0" fillId="2" borderId="1" xfId="0" applyFill="1" applyBorder="1" applyAlignment="1">
      <alignment horizontal="center" vertical="center"/>
    </xf>
    <xf numFmtId="0" fontId="0" fillId="8" borderId="0" xfId="0" applyFill="1"/>
    <xf numFmtId="0" fontId="0" fillId="4" borderId="1" xfId="0" applyFill="1" applyBorder="1"/>
    <xf numFmtId="167" fontId="0" fillId="0" borderId="0" xfId="0" applyNumberFormat="1"/>
    <xf numFmtId="0" fontId="3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zoomScale="145" zoomScaleNormal="145" workbookViewId="0">
      <selection activeCell="D15" sqref="D15"/>
    </sheetView>
  </sheetViews>
  <sheetFormatPr defaultRowHeight="15" x14ac:dyDescent="0.25"/>
  <cols>
    <col min="2" max="2" width="18.140625" customWidth="1"/>
    <col min="3" max="3" width="30.28515625" customWidth="1"/>
    <col min="4" max="7" width="18.7109375" customWidth="1"/>
  </cols>
  <sheetData>
    <row r="2" spans="2:7" ht="41.25" customHeight="1" thickBot="1" x14ac:dyDescent="0.3">
      <c r="B2" s="3" t="s">
        <v>0</v>
      </c>
      <c r="C2" s="4">
        <v>44044</v>
      </c>
      <c r="D2" s="4">
        <v>44075</v>
      </c>
      <c r="E2" s="4">
        <v>44105</v>
      </c>
      <c r="F2" s="4">
        <v>44136</v>
      </c>
      <c r="G2" s="4">
        <v>44166</v>
      </c>
    </row>
    <row r="3" spans="2:7" x14ac:dyDescent="0.25">
      <c r="B3" s="2" t="s">
        <v>1</v>
      </c>
      <c r="C3" s="46">
        <v>3.4580000000000002</v>
      </c>
      <c r="D3" s="46">
        <v>4.5659999999999998</v>
      </c>
      <c r="E3" s="46">
        <v>3.8959999999999999</v>
      </c>
      <c r="F3" s="46">
        <v>3.1549999999999998</v>
      </c>
      <c r="G3" s="46">
        <v>3.863</v>
      </c>
    </row>
    <row r="4" spans="2:7" x14ac:dyDescent="0.25">
      <c r="B4" s="1" t="s">
        <v>2</v>
      </c>
      <c r="C4" s="47">
        <v>3.758</v>
      </c>
      <c r="D4" s="47">
        <v>3.54</v>
      </c>
      <c r="E4" s="47">
        <v>4.2539999999999996</v>
      </c>
      <c r="F4" s="47">
        <v>3.452</v>
      </c>
      <c r="G4" s="47">
        <v>4.6520000000000001</v>
      </c>
    </row>
    <row r="5" spans="2:7" x14ac:dyDescent="0.25">
      <c r="B5" s="1" t="s">
        <v>3</v>
      </c>
      <c r="C5" s="47">
        <v>4.5890000000000004</v>
      </c>
      <c r="D5" s="47">
        <v>3.1</v>
      </c>
      <c r="E5" s="47">
        <v>3.125</v>
      </c>
      <c r="F5" s="47">
        <v>2.6520000000000001</v>
      </c>
      <c r="G5" s="47">
        <v>3.2149999999999999</v>
      </c>
    </row>
    <row r="6" spans="2:7" x14ac:dyDescent="0.25">
      <c r="B6" s="1" t="s">
        <v>4</v>
      </c>
      <c r="C6" s="47">
        <v>3.548</v>
      </c>
      <c r="D6" s="47">
        <v>3.669</v>
      </c>
      <c r="E6" s="47">
        <v>4.6520000000000001</v>
      </c>
      <c r="F6" s="47">
        <v>3.125</v>
      </c>
      <c r="G6" s="47">
        <v>3.6579999999999999</v>
      </c>
    </row>
    <row r="7" spans="2:7" x14ac:dyDescent="0.25">
      <c r="B7" s="1" t="s">
        <v>5</v>
      </c>
      <c r="C7" s="47">
        <v>3.984</v>
      </c>
      <c r="D7" s="47">
        <v>3.4580000000000002</v>
      </c>
      <c r="E7" s="47">
        <v>3.6520000000000001</v>
      </c>
      <c r="F7" s="47">
        <v>3.4580000000000002</v>
      </c>
      <c r="G7" s="47">
        <v>3.488</v>
      </c>
    </row>
    <row r="9" spans="2:7" x14ac:dyDescent="0.25">
      <c r="B9" s="7" t="s">
        <v>7</v>
      </c>
      <c r="C9" s="7">
        <f>AVERAGE(C3:C7)</f>
        <v>3.8673999999999999</v>
      </c>
      <c r="D9" s="7">
        <f t="shared" ref="D9:G9" si="0">AVERAGE(D3:D7)</f>
        <v>3.6665999999999999</v>
      </c>
      <c r="E9" s="7">
        <f t="shared" si="0"/>
        <v>3.9157999999999999</v>
      </c>
      <c r="F9" s="7">
        <f t="shared" si="0"/>
        <v>3.1684000000000001</v>
      </c>
      <c r="G9" s="7">
        <f t="shared" si="0"/>
        <v>3.7752000000000003</v>
      </c>
    </row>
    <row r="10" spans="2:7" x14ac:dyDescent="0.25">
      <c r="B10" s="71" t="s">
        <v>6</v>
      </c>
      <c r="C10" s="71"/>
      <c r="D10" s="71"/>
    </row>
    <row r="11" spans="2:7" x14ac:dyDescent="0.25">
      <c r="C11" s="5">
        <v>44044</v>
      </c>
      <c r="D11" s="5">
        <v>44075</v>
      </c>
      <c r="E11" s="5">
        <v>44105</v>
      </c>
      <c r="F11" s="5">
        <v>44136</v>
      </c>
      <c r="G11" s="5">
        <v>44166</v>
      </c>
    </row>
    <row r="12" spans="2:7" ht="18" customHeight="1" x14ac:dyDescent="0.25">
      <c r="B12" s="1" t="s">
        <v>1</v>
      </c>
      <c r="C12" s="6" t="str">
        <f>IF(C3&gt;AVERAGE(C$3:C$7),"Высокая цена","Низкая цена")</f>
        <v>Низкая цена</v>
      </c>
      <c r="D12" s="6" t="str">
        <f>IF(D3&gt;AVERAGE(D$3:D$7),"Высокая цена","Низкая цена")</f>
        <v>Высокая цена</v>
      </c>
      <c r="E12" s="6" t="str">
        <f t="shared" ref="E12:G12" si="1">IF(E3&gt;AVERAGE(E$3:E$7),"Высокая цена","Низкая цена")</f>
        <v>Низкая цена</v>
      </c>
      <c r="F12" s="6" t="str">
        <f t="shared" si="1"/>
        <v>Низкая цена</v>
      </c>
      <c r="G12" s="6" t="str">
        <f t="shared" si="1"/>
        <v>Высокая цена</v>
      </c>
    </row>
    <row r="13" spans="2:7" ht="18" customHeight="1" x14ac:dyDescent="0.25">
      <c r="B13" s="1" t="s">
        <v>2</v>
      </c>
      <c r="C13" s="6" t="str">
        <f t="shared" ref="C13:G16" si="2">IF(C4&gt;AVERAGE(C$3:C$7),"Высокая цена","Низкая цена")</f>
        <v>Низкая цена</v>
      </c>
      <c r="D13" s="6" t="str">
        <f t="shared" si="2"/>
        <v>Низкая цена</v>
      </c>
      <c r="E13" s="6" t="str">
        <f t="shared" si="2"/>
        <v>Высокая цена</v>
      </c>
      <c r="F13" s="6" t="str">
        <f t="shared" si="2"/>
        <v>Высокая цена</v>
      </c>
      <c r="G13" s="6" t="str">
        <f t="shared" si="2"/>
        <v>Высокая цена</v>
      </c>
    </row>
    <row r="14" spans="2:7" ht="18" customHeight="1" x14ac:dyDescent="0.25">
      <c r="B14" s="1" t="s">
        <v>3</v>
      </c>
      <c r="C14" s="6" t="str">
        <f t="shared" si="2"/>
        <v>Высокая цена</v>
      </c>
      <c r="D14" s="6" t="str">
        <f t="shared" si="2"/>
        <v>Низкая цена</v>
      </c>
      <c r="E14" s="6" t="str">
        <f t="shared" si="2"/>
        <v>Низкая цена</v>
      </c>
      <c r="F14" s="6" t="str">
        <f t="shared" si="2"/>
        <v>Низкая цена</v>
      </c>
      <c r="G14" s="6" t="str">
        <f t="shared" si="2"/>
        <v>Низкая цена</v>
      </c>
    </row>
    <row r="15" spans="2:7" ht="18" customHeight="1" x14ac:dyDescent="0.25">
      <c r="B15" s="1" t="s">
        <v>4</v>
      </c>
      <c r="C15" s="6" t="str">
        <f t="shared" si="2"/>
        <v>Низкая цена</v>
      </c>
      <c r="D15" s="6" t="str">
        <f t="shared" si="2"/>
        <v>Высокая цена</v>
      </c>
      <c r="E15" s="6" t="str">
        <f t="shared" si="2"/>
        <v>Высокая цена</v>
      </c>
      <c r="F15" s="6" t="str">
        <f t="shared" si="2"/>
        <v>Низкая цена</v>
      </c>
      <c r="G15" s="6" t="str">
        <f t="shared" si="2"/>
        <v>Низкая цена</v>
      </c>
    </row>
    <row r="16" spans="2:7" ht="18" customHeight="1" x14ac:dyDescent="0.25">
      <c r="B16" s="1" t="s">
        <v>5</v>
      </c>
      <c r="C16" s="6" t="str">
        <f t="shared" si="2"/>
        <v>Высокая цена</v>
      </c>
      <c r="D16" s="6" t="str">
        <f t="shared" si="2"/>
        <v>Низкая цена</v>
      </c>
      <c r="E16" s="6" t="str">
        <f t="shared" si="2"/>
        <v>Низкая цена</v>
      </c>
      <c r="F16" s="6" t="str">
        <f t="shared" si="2"/>
        <v>Высокая цена</v>
      </c>
      <c r="G16" s="6" t="str">
        <f t="shared" si="2"/>
        <v>Низкая цена</v>
      </c>
    </row>
  </sheetData>
  <mergeCells count="1">
    <mergeCell ref="B10:D10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C1FE-A792-4FFE-81B5-9CD5F10F55EB}">
  <dimension ref="B2:G212"/>
  <sheetViews>
    <sheetView topLeftCell="A188" zoomScale="130" zoomScaleNormal="130" workbookViewId="0">
      <selection activeCell="B2" sqref="B2:D212"/>
    </sheetView>
  </sheetViews>
  <sheetFormatPr defaultRowHeight="15" x14ac:dyDescent="0.25"/>
  <cols>
    <col min="2" max="3" width="12.7109375" customWidth="1"/>
    <col min="4" max="4" width="20.85546875" customWidth="1"/>
    <col min="6" max="6" width="17.7109375" customWidth="1"/>
    <col min="7" max="7" width="17.42578125" customWidth="1"/>
    <col min="9" max="9" width="16.42578125" customWidth="1"/>
  </cols>
  <sheetData>
    <row r="2" spans="2:7" x14ac:dyDescent="0.25">
      <c r="B2" s="60" t="s">
        <v>94</v>
      </c>
      <c r="C2" s="61" t="s">
        <v>95</v>
      </c>
      <c r="D2" s="61" t="s">
        <v>96</v>
      </c>
    </row>
    <row r="3" spans="2:7" x14ac:dyDescent="0.25">
      <c r="B3" t="s">
        <v>97</v>
      </c>
      <c r="C3">
        <v>2000</v>
      </c>
      <c r="D3" s="36">
        <v>399594</v>
      </c>
      <c r="F3" t="s">
        <v>94</v>
      </c>
      <c r="G3" s="62" t="s">
        <v>102</v>
      </c>
    </row>
    <row r="4" spans="2:7" x14ac:dyDescent="0.25">
      <c r="B4" t="s">
        <v>97</v>
      </c>
      <c r="C4">
        <v>2001</v>
      </c>
      <c r="D4" s="36">
        <v>377207</v>
      </c>
      <c r="F4" t="s">
        <v>118</v>
      </c>
      <c r="G4" s="62">
        <v>2002</v>
      </c>
    </row>
    <row r="5" spans="2:7" x14ac:dyDescent="0.25">
      <c r="B5" t="s">
        <v>97</v>
      </c>
      <c r="C5">
        <v>2002</v>
      </c>
      <c r="D5" s="36">
        <v>423676</v>
      </c>
      <c r="F5" t="s">
        <v>119</v>
      </c>
      <c r="G5" s="62">
        <v>2008</v>
      </c>
    </row>
    <row r="6" spans="2:7" x14ac:dyDescent="0.25">
      <c r="B6" t="s">
        <v>97</v>
      </c>
      <c r="C6">
        <v>2003</v>
      </c>
      <c r="D6" s="36">
        <v>539162</v>
      </c>
    </row>
    <row r="7" spans="2:7" x14ac:dyDescent="0.25">
      <c r="B7" t="s">
        <v>97</v>
      </c>
      <c r="C7">
        <v>2004</v>
      </c>
      <c r="D7" s="36">
        <v>654968</v>
      </c>
      <c r="F7" t="s">
        <v>120</v>
      </c>
      <c r="G7" s="36">
        <f>SUMIFS(D3:D212, B3:B212, G3, C3:C212, "&gt;="&amp;G4, C3:C212, "&lt;="&amp;G5  )</f>
        <v>6107509</v>
      </c>
    </row>
    <row r="8" spans="2:7" x14ac:dyDescent="0.25">
      <c r="B8" t="s">
        <v>97</v>
      </c>
      <c r="C8">
        <v>2005</v>
      </c>
      <c r="D8" s="36">
        <v>730729</v>
      </c>
      <c r="F8" t="s">
        <v>121</v>
      </c>
      <c r="G8" s="36">
        <f>SUMPRODUCT((B3:B212=G3)*(C3:C212&gt;=G4)*(C3:C212&lt;=G5)*(D3:D212))</f>
        <v>6107509</v>
      </c>
    </row>
    <row r="9" spans="2:7" x14ac:dyDescent="0.25">
      <c r="B9" t="s">
        <v>97</v>
      </c>
      <c r="C9">
        <v>2006</v>
      </c>
      <c r="D9" s="36">
        <v>777933</v>
      </c>
    </row>
    <row r="10" spans="2:7" x14ac:dyDescent="0.25">
      <c r="B10" t="s">
        <v>97</v>
      </c>
      <c r="C10">
        <v>2007</v>
      </c>
      <c r="D10" s="36">
        <v>945364</v>
      </c>
    </row>
    <row r="11" spans="2:7" x14ac:dyDescent="0.25">
      <c r="B11" t="s">
        <v>97</v>
      </c>
      <c r="C11">
        <v>2008</v>
      </c>
      <c r="D11" s="36">
        <v>1051261</v>
      </c>
    </row>
    <row r="12" spans="2:7" x14ac:dyDescent="0.25">
      <c r="B12" t="s">
        <v>97</v>
      </c>
      <c r="C12">
        <v>2009</v>
      </c>
      <c r="D12" s="36">
        <v>993349</v>
      </c>
    </row>
    <row r="13" spans="2:7" x14ac:dyDescent="0.25">
      <c r="B13" t="s">
        <v>98</v>
      </c>
      <c r="C13">
        <v>2000</v>
      </c>
      <c r="D13" s="36">
        <v>233354</v>
      </c>
    </row>
    <row r="14" spans="2:7" x14ac:dyDescent="0.25">
      <c r="B14" t="s">
        <v>98</v>
      </c>
      <c r="C14">
        <v>2001</v>
      </c>
      <c r="D14" s="36">
        <v>232686</v>
      </c>
    </row>
    <row r="15" spans="2:7" x14ac:dyDescent="0.25">
      <c r="B15" t="s">
        <v>98</v>
      </c>
      <c r="C15">
        <v>2002</v>
      </c>
      <c r="D15" s="36">
        <v>253689</v>
      </c>
    </row>
    <row r="16" spans="2:7" x14ac:dyDescent="0.25">
      <c r="B16" t="s">
        <v>98</v>
      </c>
      <c r="C16">
        <v>2003</v>
      </c>
      <c r="D16" s="36">
        <v>312285</v>
      </c>
    </row>
    <row r="17" spans="2:4" x14ac:dyDescent="0.25">
      <c r="B17" t="s">
        <v>98</v>
      </c>
      <c r="C17">
        <v>2004</v>
      </c>
      <c r="D17" s="36">
        <v>362160</v>
      </c>
    </row>
    <row r="18" spans="2:4" x14ac:dyDescent="0.25">
      <c r="B18" t="s">
        <v>98</v>
      </c>
      <c r="C18">
        <v>2005</v>
      </c>
      <c r="D18" s="36">
        <v>378006</v>
      </c>
    </row>
    <row r="19" spans="2:4" x14ac:dyDescent="0.25">
      <c r="B19" t="s">
        <v>98</v>
      </c>
      <c r="C19">
        <v>2006</v>
      </c>
      <c r="D19" s="36">
        <v>400337</v>
      </c>
    </row>
    <row r="20" spans="2:4" x14ac:dyDescent="0.25">
      <c r="B20" t="s">
        <v>98</v>
      </c>
      <c r="C20">
        <v>2007</v>
      </c>
      <c r="D20" s="36">
        <v>460280</v>
      </c>
    </row>
    <row r="21" spans="2:4" x14ac:dyDescent="0.25">
      <c r="B21" t="s">
        <v>98</v>
      </c>
      <c r="C21">
        <v>2008</v>
      </c>
      <c r="D21" s="36">
        <v>509765</v>
      </c>
    </row>
    <row r="22" spans="2:4" x14ac:dyDescent="0.25">
      <c r="B22" t="s">
        <v>98</v>
      </c>
      <c r="C22">
        <v>2009</v>
      </c>
      <c r="D22" s="36">
        <v>474580</v>
      </c>
    </row>
    <row r="23" spans="2:4" x14ac:dyDescent="0.25">
      <c r="B23" t="s">
        <v>99</v>
      </c>
      <c r="C23">
        <v>2000</v>
      </c>
      <c r="D23" s="36">
        <v>644734</v>
      </c>
    </row>
    <row r="24" spans="2:4" x14ac:dyDescent="0.25">
      <c r="B24" t="s">
        <v>99</v>
      </c>
      <c r="C24">
        <v>2001</v>
      </c>
      <c r="D24" s="36">
        <v>554185</v>
      </c>
    </row>
    <row r="25" spans="2:4" x14ac:dyDescent="0.25">
      <c r="B25" t="s">
        <v>99</v>
      </c>
      <c r="C25">
        <v>2002</v>
      </c>
      <c r="D25" s="36">
        <v>506043</v>
      </c>
    </row>
    <row r="26" spans="2:4" x14ac:dyDescent="0.25">
      <c r="B26" t="s">
        <v>99</v>
      </c>
      <c r="C26">
        <v>2003</v>
      </c>
      <c r="D26" s="36">
        <v>552383</v>
      </c>
    </row>
    <row r="27" spans="2:4" x14ac:dyDescent="0.25">
      <c r="B27" t="s">
        <v>99</v>
      </c>
      <c r="C27">
        <v>2004</v>
      </c>
      <c r="D27" s="36">
        <v>663734</v>
      </c>
    </row>
    <row r="28" spans="2:4" x14ac:dyDescent="0.25">
      <c r="B28" t="s">
        <v>99</v>
      </c>
      <c r="C28">
        <v>2005</v>
      </c>
      <c r="D28" s="36">
        <v>882043</v>
      </c>
    </row>
    <row r="29" spans="2:4" x14ac:dyDescent="0.25">
      <c r="B29" t="s">
        <v>99</v>
      </c>
      <c r="C29">
        <v>2006</v>
      </c>
      <c r="D29" s="36">
        <v>1089255</v>
      </c>
    </row>
    <row r="30" spans="2:4" x14ac:dyDescent="0.25">
      <c r="B30" t="s">
        <v>99</v>
      </c>
      <c r="C30">
        <v>2007</v>
      </c>
      <c r="D30" s="36">
        <v>1366854</v>
      </c>
    </row>
    <row r="31" spans="2:4" x14ac:dyDescent="0.25">
      <c r="B31" t="s">
        <v>99</v>
      </c>
      <c r="C31">
        <v>2008</v>
      </c>
      <c r="D31" s="36">
        <v>1653538</v>
      </c>
    </row>
    <row r="32" spans="2:4" x14ac:dyDescent="0.25">
      <c r="B32" t="s">
        <v>99</v>
      </c>
      <c r="C32">
        <v>2009</v>
      </c>
      <c r="D32" s="36">
        <v>1622311</v>
      </c>
    </row>
    <row r="33" spans="2:4" x14ac:dyDescent="0.25">
      <c r="B33" t="s">
        <v>100</v>
      </c>
      <c r="C33">
        <v>2000</v>
      </c>
      <c r="D33" s="36">
        <v>1496606</v>
      </c>
    </row>
    <row r="34" spans="2:4" x14ac:dyDescent="0.25">
      <c r="B34" t="s">
        <v>100</v>
      </c>
      <c r="C34">
        <v>2001</v>
      </c>
      <c r="D34" s="36">
        <v>1485657</v>
      </c>
    </row>
    <row r="35" spans="2:4" x14ac:dyDescent="0.25">
      <c r="B35" t="s">
        <v>100</v>
      </c>
      <c r="C35">
        <v>2002</v>
      </c>
      <c r="D35" s="36">
        <v>1623558</v>
      </c>
    </row>
    <row r="36" spans="2:4" x14ac:dyDescent="0.25">
      <c r="B36" t="s">
        <v>100</v>
      </c>
      <c r="C36">
        <v>2003</v>
      </c>
      <c r="D36" s="36">
        <v>1877117</v>
      </c>
    </row>
    <row r="37" spans="2:4" x14ac:dyDescent="0.25">
      <c r="B37" t="s">
        <v>100</v>
      </c>
      <c r="C37">
        <v>2004</v>
      </c>
      <c r="D37" s="36">
        <v>2221915</v>
      </c>
    </row>
    <row r="38" spans="2:4" x14ac:dyDescent="0.25">
      <c r="B38" t="s">
        <v>100</v>
      </c>
      <c r="C38">
        <v>2005</v>
      </c>
      <c r="D38" s="36">
        <v>2324184</v>
      </c>
    </row>
    <row r="39" spans="2:4" x14ac:dyDescent="0.25">
      <c r="B39" t="s">
        <v>100</v>
      </c>
      <c r="C39">
        <v>2006</v>
      </c>
      <c r="D39" s="36">
        <v>2486598</v>
      </c>
    </row>
    <row r="40" spans="2:4" x14ac:dyDescent="0.25">
      <c r="B40" t="s">
        <v>100</v>
      </c>
      <c r="C40">
        <v>2007</v>
      </c>
      <c r="D40" s="36">
        <v>2858176</v>
      </c>
    </row>
    <row r="41" spans="2:4" x14ac:dyDescent="0.25">
      <c r="B41" t="s">
        <v>100</v>
      </c>
      <c r="C41">
        <v>2008</v>
      </c>
      <c r="D41" s="36">
        <v>2709573</v>
      </c>
    </row>
    <row r="42" spans="2:4" x14ac:dyDescent="0.25">
      <c r="B42" t="s">
        <v>100</v>
      </c>
      <c r="C42">
        <v>2009</v>
      </c>
      <c r="D42" s="36">
        <v>2217427</v>
      </c>
    </row>
    <row r="43" spans="2:4" x14ac:dyDescent="0.25">
      <c r="B43" t="s">
        <v>101</v>
      </c>
      <c r="C43">
        <v>2000</v>
      </c>
      <c r="D43" s="36">
        <v>1891934</v>
      </c>
    </row>
    <row r="44" spans="2:4" x14ac:dyDescent="0.25">
      <c r="B44" t="s">
        <v>101</v>
      </c>
      <c r="C44">
        <v>2001</v>
      </c>
      <c r="D44" s="36">
        <v>1882511</v>
      </c>
    </row>
    <row r="45" spans="2:4" x14ac:dyDescent="0.25">
      <c r="B45" t="s">
        <v>101</v>
      </c>
      <c r="C45">
        <v>2002</v>
      </c>
      <c r="D45" s="36">
        <v>2013691</v>
      </c>
    </row>
    <row r="46" spans="2:4" x14ac:dyDescent="0.25">
      <c r="B46" t="s">
        <v>101</v>
      </c>
      <c r="C46">
        <v>2003</v>
      </c>
      <c r="D46" s="36">
        <v>2428452</v>
      </c>
    </row>
    <row r="47" spans="2:4" x14ac:dyDescent="0.25">
      <c r="B47" t="s">
        <v>101</v>
      </c>
      <c r="C47">
        <v>2004</v>
      </c>
      <c r="D47" s="36">
        <v>2729923</v>
      </c>
    </row>
    <row r="48" spans="2:4" x14ac:dyDescent="0.25">
      <c r="B48" t="s">
        <v>101</v>
      </c>
      <c r="C48">
        <v>2005</v>
      </c>
      <c r="D48" s="36">
        <v>2771057</v>
      </c>
    </row>
    <row r="49" spans="2:4" x14ac:dyDescent="0.25">
      <c r="B49" t="s">
        <v>101</v>
      </c>
      <c r="C49">
        <v>2006</v>
      </c>
      <c r="D49" s="36">
        <v>2905445</v>
      </c>
    </row>
    <row r="50" spans="2:4" x14ac:dyDescent="0.25">
      <c r="B50" t="s">
        <v>101</v>
      </c>
      <c r="C50">
        <v>2007</v>
      </c>
      <c r="D50" s="36">
        <v>3328589</v>
      </c>
    </row>
    <row r="51" spans="2:4" x14ac:dyDescent="0.25">
      <c r="B51" t="s">
        <v>101</v>
      </c>
      <c r="C51">
        <v>2008</v>
      </c>
      <c r="D51" s="36">
        <v>3640727</v>
      </c>
    </row>
    <row r="52" spans="2:4" x14ac:dyDescent="0.25">
      <c r="B52" t="s">
        <v>101</v>
      </c>
      <c r="C52">
        <v>2009</v>
      </c>
      <c r="D52" s="36">
        <v>3306780</v>
      </c>
    </row>
    <row r="53" spans="2:4" x14ac:dyDescent="0.25">
      <c r="B53" t="s">
        <v>102</v>
      </c>
      <c r="C53">
        <v>2000</v>
      </c>
      <c r="D53" s="36">
        <v>474570</v>
      </c>
    </row>
    <row r="54" spans="2:4" x14ac:dyDescent="0.25">
      <c r="B54" t="s">
        <v>102</v>
      </c>
      <c r="C54">
        <v>2001</v>
      </c>
      <c r="D54" s="36">
        <v>492736</v>
      </c>
    </row>
    <row r="55" spans="2:4" x14ac:dyDescent="0.25">
      <c r="B55" t="s">
        <v>102</v>
      </c>
      <c r="C55">
        <v>2002</v>
      </c>
      <c r="D55" s="36">
        <v>522715</v>
      </c>
    </row>
    <row r="56" spans="2:4" x14ac:dyDescent="0.25">
      <c r="B56" t="s">
        <v>102</v>
      </c>
      <c r="C56">
        <v>2003</v>
      </c>
      <c r="D56" s="36">
        <v>618186</v>
      </c>
    </row>
    <row r="57" spans="2:4" x14ac:dyDescent="0.25">
      <c r="B57" t="s">
        <v>102</v>
      </c>
      <c r="C57">
        <v>2004</v>
      </c>
      <c r="D57" s="36">
        <v>721589</v>
      </c>
    </row>
    <row r="58" spans="2:4" x14ac:dyDescent="0.25">
      <c r="B58" t="s">
        <v>102</v>
      </c>
      <c r="C58">
        <v>2005</v>
      </c>
      <c r="D58" s="36">
        <v>834218</v>
      </c>
    </row>
    <row r="59" spans="2:4" x14ac:dyDescent="0.25">
      <c r="B59" t="s">
        <v>102</v>
      </c>
      <c r="C59">
        <v>2006</v>
      </c>
      <c r="D59" s="36">
        <v>949117</v>
      </c>
    </row>
    <row r="60" spans="2:4" x14ac:dyDescent="0.25">
      <c r="B60" t="s">
        <v>102</v>
      </c>
      <c r="C60">
        <v>2007</v>
      </c>
      <c r="D60" s="36">
        <v>1238478</v>
      </c>
    </row>
    <row r="61" spans="2:4" x14ac:dyDescent="0.25">
      <c r="B61" t="s">
        <v>102</v>
      </c>
      <c r="C61">
        <v>2008</v>
      </c>
      <c r="D61" s="36">
        <v>1223206</v>
      </c>
    </row>
    <row r="62" spans="2:4" x14ac:dyDescent="0.25">
      <c r="B62" t="s">
        <v>102</v>
      </c>
      <c r="C62">
        <v>2009</v>
      </c>
      <c r="D62" s="36">
        <v>1365343</v>
      </c>
    </row>
    <row r="63" spans="2:4" x14ac:dyDescent="0.25">
      <c r="B63" t="s">
        <v>103</v>
      </c>
      <c r="C63">
        <v>2000</v>
      </c>
      <c r="D63" s="36">
        <v>165021</v>
      </c>
    </row>
    <row r="64" spans="2:4" x14ac:dyDescent="0.25">
      <c r="B64" t="s">
        <v>103</v>
      </c>
      <c r="C64">
        <v>2001</v>
      </c>
      <c r="D64" s="36">
        <v>160447</v>
      </c>
    </row>
    <row r="65" spans="2:4" x14ac:dyDescent="0.25">
      <c r="B65" t="s">
        <v>103</v>
      </c>
      <c r="C65">
        <v>2002</v>
      </c>
      <c r="D65" s="36">
        <v>195661</v>
      </c>
    </row>
    <row r="66" spans="2:4" x14ac:dyDescent="0.25">
      <c r="B66" t="s">
        <v>103</v>
      </c>
      <c r="C66">
        <v>2003</v>
      </c>
      <c r="D66" s="36">
        <v>234848</v>
      </c>
    </row>
    <row r="67" spans="2:4" x14ac:dyDescent="0.25">
      <c r="B67" t="s">
        <v>103</v>
      </c>
      <c r="C67">
        <v>2004</v>
      </c>
      <c r="D67" s="36">
        <v>257032</v>
      </c>
    </row>
    <row r="68" spans="2:4" x14ac:dyDescent="0.25">
      <c r="B68" t="s">
        <v>103</v>
      </c>
      <c r="C68">
        <v>2005</v>
      </c>
      <c r="D68" s="36">
        <v>285773</v>
      </c>
    </row>
    <row r="69" spans="2:4" x14ac:dyDescent="0.25">
      <c r="B69" t="s">
        <v>103</v>
      </c>
      <c r="C69">
        <v>2006</v>
      </c>
      <c r="D69" s="36">
        <v>364362</v>
      </c>
    </row>
    <row r="70" spans="2:4" x14ac:dyDescent="0.25">
      <c r="B70" t="s">
        <v>103</v>
      </c>
      <c r="C70">
        <v>2007</v>
      </c>
      <c r="D70" s="36">
        <v>432183</v>
      </c>
    </row>
    <row r="71" spans="2:4" x14ac:dyDescent="0.25">
      <c r="B71" t="s">
        <v>103</v>
      </c>
      <c r="C71">
        <v>2008</v>
      </c>
      <c r="D71" s="36">
        <v>510839</v>
      </c>
    </row>
    <row r="72" spans="2:4" x14ac:dyDescent="0.25">
      <c r="B72" t="s">
        <v>103</v>
      </c>
      <c r="C72">
        <v>2009</v>
      </c>
      <c r="D72" s="36">
        <v>538803</v>
      </c>
    </row>
    <row r="73" spans="2:4" x14ac:dyDescent="0.25">
      <c r="B73" t="s">
        <v>104</v>
      </c>
      <c r="C73">
        <v>2000</v>
      </c>
      <c r="D73" s="36">
        <v>582048</v>
      </c>
    </row>
    <row r="74" spans="2:4" x14ac:dyDescent="0.25">
      <c r="B74" t="s">
        <v>104</v>
      </c>
      <c r="C74">
        <v>2001</v>
      </c>
      <c r="D74" s="36">
        <v>609379</v>
      </c>
    </row>
    <row r="75" spans="2:4" x14ac:dyDescent="0.25">
      <c r="B75" t="s">
        <v>104</v>
      </c>
      <c r="C75">
        <v>2002</v>
      </c>
      <c r="D75" s="36">
        <v>688725</v>
      </c>
    </row>
    <row r="76" spans="2:4" x14ac:dyDescent="0.25">
      <c r="B76" t="s">
        <v>104</v>
      </c>
      <c r="C76">
        <v>2003</v>
      </c>
      <c r="D76" s="36">
        <v>885531</v>
      </c>
    </row>
    <row r="77" spans="2:4" x14ac:dyDescent="0.25">
      <c r="B77" t="s">
        <v>104</v>
      </c>
      <c r="C77">
        <v>2004</v>
      </c>
      <c r="D77" s="36">
        <v>1045984</v>
      </c>
    </row>
    <row r="78" spans="2:4" x14ac:dyDescent="0.25">
      <c r="B78" t="s">
        <v>104</v>
      </c>
      <c r="C78">
        <v>2005</v>
      </c>
      <c r="D78" s="36">
        <v>1132763</v>
      </c>
    </row>
    <row r="79" spans="2:4" x14ac:dyDescent="0.25">
      <c r="B79" t="s">
        <v>104</v>
      </c>
      <c r="C79">
        <v>2006</v>
      </c>
      <c r="D79" s="36">
        <v>1237501</v>
      </c>
    </row>
    <row r="80" spans="2:4" x14ac:dyDescent="0.25">
      <c r="B80" t="s">
        <v>104</v>
      </c>
      <c r="C80">
        <v>2007</v>
      </c>
      <c r="D80" s="36">
        <v>1443500</v>
      </c>
    </row>
    <row r="81" spans="2:4" x14ac:dyDescent="0.25">
      <c r="B81" t="s">
        <v>104</v>
      </c>
      <c r="C81">
        <v>2008</v>
      </c>
      <c r="D81" s="36">
        <v>1600913</v>
      </c>
    </row>
    <row r="82" spans="2:4" x14ac:dyDescent="0.25">
      <c r="B82" t="s">
        <v>104</v>
      </c>
      <c r="C82">
        <v>2009</v>
      </c>
      <c r="D82" s="36">
        <v>1458111</v>
      </c>
    </row>
    <row r="83" spans="2:4" x14ac:dyDescent="0.25">
      <c r="B83" t="s">
        <v>105</v>
      </c>
      <c r="C83">
        <v>2000</v>
      </c>
      <c r="D83" s="36">
        <v>1107248</v>
      </c>
    </row>
    <row r="84" spans="2:4" x14ac:dyDescent="0.25">
      <c r="B84" t="s">
        <v>105</v>
      </c>
      <c r="C84">
        <v>2001</v>
      </c>
      <c r="D84" s="36">
        <v>1124668</v>
      </c>
    </row>
    <row r="85" spans="2:4" x14ac:dyDescent="0.25">
      <c r="B85" t="s">
        <v>105</v>
      </c>
      <c r="C85">
        <v>2002</v>
      </c>
      <c r="D85" s="36">
        <v>1229515</v>
      </c>
    </row>
    <row r="86" spans="2:4" x14ac:dyDescent="0.25">
      <c r="B86" t="s">
        <v>105</v>
      </c>
      <c r="C86">
        <v>2003</v>
      </c>
      <c r="D86" s="36">
        <v>1517402</v>
      </c>
    </row>
    <row r="87" spans="2:4" x14ac:dyDescent="0.25">
      <c r="B87" t="s">
        <v>105</v>
      </c>
      <c r="C87">
        <v>2004</v>
      </c>
      <c r="D87" s="36">
        <v>1737800</v>
      </c>
    </row>
    <row r="88" spans="2:4" x14ac:dyDescent="0.25">
      <c r="B88" t="s">
        <v>105</v>
      </c>
      <c r="C88">
        <v>2005</v>
      </c>
      <c r="D88" s="36">
        <v>1789378</v>
      </c>
    </row>
    <row r="89" spans="2:4" x14ac:dyDescent="0.25">
      <c r="B89" t="s">
        <v>105</v>
      </c>
      <c r="C89">
        <v>2006</v>
      </c>
      <c r="D89" s="36">
        <v>1874722</v>
      </c>
    </row>
    <row r="90" spans="2:4" x14ac:dyDescent="0.25">
      <c r="B90" t="s">
        <v>105</v>
      </c>
      <c r="C90">
        <v>2007</v>
      </c>
      <c r="D90" s="36">
        <v>2130241</v>
      </c>
    </row>
    <row r="91" spans="2:4" x14ac:dyDescent="0.25">
      <c r="B91" t="s">
        <v>105</v>
      </c>
      <c r="C91">
        <v>2008</v>
      </c>
      <c r="D91" s="36">
        <v>2318162</v>
      </c>
    </row>
    <row r="92" spans="2:4" x14ac:dyDescent="0.25">
      <c r="B92" t="s">
        <v>105</v>
      </c>
      <c r="C92">
        <v>2009</v>
      </c>
      <c r="D92" s="36">
        <v>2116627</v>
      </c>
    </row>
    <row r="93" spans="2:4" x14ac:dyDescent="0.25">
      <c r="B93" t="s">
        <v>106</v>
      </c>
      <c r="C93">
        <v>2000</v>
      </c>
      <c r="D93" s="36">
        <v>739451</v>
      </c>
    </row>
    <row r="94" spans="2:4" x14ac:dyDescent="0.25">
      <c r="B94" t="s">
        <v>106</v>
      </c>
      <c r="C94">
        <v>2001</v>
      </c>
      <c r="D94" s="36">
        <v>732735</v>
      </c>
    </row>
    <row r="95" spans="2:4" x14ac:dyDescent="0.25">
      <c r="B95" t="s">
        <v>106</v>
      </c>
      <c r="C95">
        <v>2002</v>
      </c>
      <c r="D95" s="36">
        <v>752523</v>
      </c>
    </row>
    <row r="96" spans="2:4" x14ac:dyDescent="0.25">
      <c r="B96" t="s">
        <v>106</v>
      </c>
      <c r="C96">
        <v>2003</v>
      </c>
      <c r="D96" s="36">
        <v>887782</v>
      </c>
    </row>
    <row r="97" spans="2:4" x14ac:dyDescent="0.25">
      <c r="B97" t="s">
        <v>106</v>
      </c>
      <c r="C97">
        <v>2004</v>
      </c>
      <c r="D97" s="36">
        <v>1018386</v>
      </c>
    </row>
    <row r="98" spans="2:4" x14ac:dyDescent="0.25">
      <c r="B98" t="s">
        <v>106</v>
      </c>
      <c r="C98">
        <v>2005</v>
      </c>
      <c r="D98" s="36">
        <v>1164179</v>
      </c>
    </row>
    <row r="99" spans="2:4" x14ac:dyDescent="0.25">
      <c r="B99" t="s">
        <v>106</v>
      </c>
      <c r="C99">
        <v>2006</v>
      </c>
      <c r="D99" s="36">
        <v>1310795</v>
      </c>
    </row>
    <row r="100" spans="2:4" x14ac:dyDescent="0.25">
      <c r="B100" t="s">
        <v>106</v>
      </c>
      <c r="C100">
        <v>2007</v>
      </c>
      <c r="D100" s="36">
        <v>1457873</v>
      </c>
    </row>
    <row r="101" spans="2:4" x14ac:dyDescent="0.25">
      <c r="B101" t="s">
        <v>106</v>
      </c>
      <c r="C101">
        <v>2008</v>
      </c>
      <c r="D101" s="36">
        <v>1542561</v>
      </c>
    </row>
    <row r="102" spans="2:4" x14ac:dyDescent="0.25">
      <c r="B102" t="s">
        <v>106</v>
      </c>
      <c r="C102">
        <v>2009</v>
      </c>
      <c r="D102" s="36">
        <v>1370839</v>
      </c>
    </row>
    <row r="103" spans="2:4" x14ac:dyDescent="0.25">
      <c r="B103" t="s">
        <v>107</v>
      </c>
      <c r="C103">
        <v>2000</v>
      </c>
      <c r="D103" s="36">
        <v>1198477</v>
      </c>
    </row>
    <row r="104" spans="2:4" x14ac:dyDescent="0.25">
      <c r="B104" t="s">
        <v>107</v>
      </c>
      <c r="C104">
        <v>2001</v>
      </c>
      <c r="D104" s="36">
        <v>1324814</v>
      </c>
    </row>
    <row r="105" spans="2:4" x14ac:dyDescent="0.25">
      <c r="B105" t="s">
        <v>107</v>
      </c>
      <c r="C105">
        <v>2002</v>
      </c>
      <c r="D105" s="36">
        <v>1453833</v>
      </c>
    </row>
    <row r="106" spans="2:4" x14ac:dyDescent="0.25">
      <c r="B106" t="s">
        <v>107</v>
      </c>
      <c r="C106">
        <v>2003</v>
      </c>
      <c r="D106" s="36">
        <v>1640961</v>
      </c>
    </row>
    <row r="107" spans="2:4" x14ac:dyDescent="0.25">
      <c r="B107" t="s">
        <v>107</v>
      </c>
      <c r="C107">
        <v>2004</v>
      </c>
      <c r="D107" s="36">
        <v>1931646</v>
      </c>
    </row>
    <row r="108" spans="2:4" x14ac:dyDescent="0.25">
      <c r="B108" t="s">
        <v>107</v>
      </c>
      <c r="C108">
        <v>2005</v>
      </c>
      <c r="D108" s="36">
        <v>2256919</v>
      </c>
    </row>
    <row r="109" spans="2:4" x14ac:dyDescent="0.25">
      <c r="B109" t="s">
        <v>107</v>
      </c>
      <c r="C109">
        <v>2006</v>
      </c>
      <c r="D109" s="36">
        <v>2712917</v>
      </c>
    </row>
    <row r="110" spans="2:4" x14ac:dyDescent="0.25">
      <c r="B110" t="s">
        <v>107</v>
      </c>
      <c r="C110">
        <v>2007</v>
      </c>
      <c r="D110" s="36">
        <v>3494235</v>
      </c>
    </row>
    <row r="111" spans="2:4" x14ac:dyDescent="0.25">
      <c r="B111" t="s">
        <v>107</v>
      </c>
      <c r="C111">
        <v>2008</v>
      </c>
      <c r="D111" s="36">
        <v>4519951</v>
      </c>
    </row>
    <row r="112" spans="2:4" x14ac:dyDescent="0.25">
      <c r="B112" t="s">
        <v>107</v>
      </c>
      <c r="C112">
        <v>2009</v>
      </c>
      <c r="D112" s="36">
        <v>4990526</v>
      </c>
    </row>
    <row r="113" spans="2:4" x14ac:dyDescent="0.25">
      <c r="B113" t="s">
        <v>108</v>
      </c>
      <c r="C113">
        <v>2000</v>
      </c>
      <c r="D113" s="36">
        <v>692029</v>
      </c>
    </row>
    <row r="114" spans="2:4" x14ac:dyDescent="0.25">
      <c r="B114" t="s">
        <v>108</v>
      </c>
      <c r="C114">
        <v>2001</v>
      </c>
      <c r="D114" s="36">
        <v>733453</v>
      </c>
    </row>
    <row r="115" spans="2:4" x14ac:dyDescent="0.25">
      <c r="B115" t="s">
        <v>108</v>
      </c>
      <c r="C115">
        <v>2002</v>
      </c>
      <c r="D115" s="36">
        <v>750450</v>
      </c>
    </row>
    <row r="116" spans="2:4" x14ac:dyDescent="0.25">
      <c r="B116" t="s">
        <v>108</v>
      </c>
      <c r="C116">
        <v>2003</v>
      </c>
      <c r="D116" s="36">
        <v>722182</v>
      </c>
    </row>
    <row r="117" spans="2:4" x14ac:dyDescent="0.25">
      <c r="B117" t="s">
        <v>108</v>
      </c>
      <c r="C117">
        <v>2004</v>
      </c>
      <c r="D117" s="36">
        <v>774591</v>
      </c>
    </row>
    <row r="118" spans="2:4" x14ac:dyDescent="0.25">
      <c r="B118" t="s">
        <v>108</v>
      </c>
      <c r="C118">
        <v>2005</v>
      </c>
      <c r="D118" s="36">
        <v>869718</v>
      </c>
    </row>
    <row r="119" spans="2:4" x14ac:dyDescent="0.25">
      <c r="B119" t="s">
        <v>108</v>
      </c>
      <c r="C119">
        <v>2006</v>
      </c>
      <c r="D119" s="36">
        <v>965774</v>
      </c>
    </row>
    <row r="120" spans="2:4" x14ac:dyDescent="0.25">
      <c r="B120" t="s">
        <v>108</v>
      </c>
      <c r="C120">
        <v>2007</v>
      </c>
      <c r="D120" s="36">
        <v>1042687</v>
      </c>
    </row>
    <row r="121" spans="2:4" x14ac:dyDescent="0.25">
      <c r="B121" t="s">
        <v>108</v>
      </c>
      <c r="C121">
        <v>2008</v>
      </c>
      <c r="D121" s="36">
        <v>1100673</v>
      </c>
    </row>
    <row r="122" spans="2:4" x14ac:dyDescent="0.25">
      <c r="B122" t="s">
        <v>108</v>
      </c>
      <c r="C122">
        <v>2009</v>
      </c>
      <c r="D122" s="36">
        <v>894566</v>
      </c>
    </row>
    <row r="123" spans="2:4" x14ac:dyDescent="0.25">
      <c r="B123" t="s">
        <v>109</v>
      </c>
      <c r="C123">
        <v>2000</v>
      </c>
      <c r="D123" s="36">
        <v>386204</v>
      </c>
    </row>
    <row r="124" spans="2:4" x14ac:dyDescent="0.25">
      <c r="B124" t="s">
        <v>109</v>
      </c>
      <c r="C124">
        <v>2001</v>
      </c>
      <c r="D124" s="36">
        <v>400998</v>
      </c>
    </row>
    <row r="125" spans="2:4" x14ac:dyDescent="0.25">
      <c r="B125" t="s">
        <v>109</v>
      </c>
      <c r="C125">
        <v>2002</v>
      </c>
      <c r="D125" s="36">
        <v>439357</v>
      </c>
    </row>
    <row r="126" spans="2:4" x14ac:dyDescent="0.25">
      <c r="B126" t="s">
        <v>109</v>
      </c>
      <c r="C126">
        <v>2003</v>
      </c>
      <c r="D126" s="36">
        <v>539343</v>
      </c>
    </row>
    <row r="127" spans="2:4" x14ac:dyDescent="0.25">
      <c r="B127" t="s">
        <v>109</v>
      </c>
      <c r="C127">
        <v>2004</v>
      </c>
      <c r="D127" s="36">
        <v>610691</v>
      </c>
    </row>
    <row r="128" spans="2:4" x14ac:dyDescent="0.25">
      <c r="B128" t="s">
        <v>109</v>
      </c>
      <c r="C128">
        <v>2005</v>
      </c>
      <c r="D128" s="36">
        <v>639579</v>
      </c>
    </row>
    <row r="129" spans="2:4" x14ac:dyDescent="0.25">
      <c r="B129" t="s">
        <v>109</v>
      </c>
      <c r="C129">
        <v>2006</v>
      </c>
      <c r="D129" s="36">
        <v>678321</v>
      </c>
    </row>
    <row r="130" spans="2:4" x14ac:dyDescent="0.25">
      <c r="B130" t="s">
        <v>109</v>
      </c>
      <c r="C130">
        <v>2007</v>
      </c>
      <c r="D130" s="36">
        <v>783692</v>
      </c>
    </row>
    <row r="131" spans="2:4" x14ac:dyDescent="0.25">
      <c r="B131" t="s">
        <v>109</v>
      </c>
      <c r="C131">
        <v>2008</v>
      </c>
      <c r="D131" s="36">
        <v>874906</v>
      </c>
    </row>
    <row r="132" spans="2:4" x14ac:dyDescent="0.25">
      <c r="B132" t="s">
        <v>109</v>
      </c>
      <c r="C132">
        <v>2009</v>
      </c>
      <c r="D132" s="36">
        <v>798400</v>
      </c>
    </row>
    <row r="133" spans="2:4" x14ac:dyDescent="0.25">
      <c r="B133" t="s">
        <v>110</v>
      </c>
      <c r="C133">
        <v>2000</v>
      </c>
      <c r="D133" s="36">
        <v>171263</v>
      </c>
    </row>
    <row r="134" spans="2:4" x14ac:dyDescent="0.25">
      <c r="B134" t="s">
        <v>110</v>
      </c>
      <c r="C134">
        <v>2001</v>
      </c>
      <c r="D134" s="36">
        <v>190421</v>
      </c>
    </row>
    <row r="135" spans="2:4" x14ac:dyDescent="0.25">
      <c r="B135" t="s">
        <v>110</v>
      </c>
      <c r="C135">
        <v>2002</v>
      </c>
      <c r="D135" s="36">
        <v>198205</v>
      </c>
    </row>
    <row r="136" spans="2:4" x14ac:dyDescent="0.25">
      <c r="B136" t="s">
        <v>110</v>
      </c>
      <c r="C136">
        <v>2003</v>
      </c>
      <c r="D136" s="36">
        <v>216811</v>
      </c>
    </row>
    <row r="137" spans="2:4" x14ac:dyDescent="0.25">
      <c r="B137" t="s">
        <v>110</v>
      </c>
      <c r="C137">
        <v>2004</v>
      </c>
      <c r="D137" s="36">
        <v>253021</v>
      </c>
    </row>
    <row r="138" spans="2:4" x14ac:dyDescent="0.25">
      <c r="B138" t="s">
        <v>110</v>
      </c>
      <c r="C138">
        <v>2005</v>
      </c>
      <c r="D138" s="36">
        <v>303976</v>
      </c>
    </row>
    <row r="139" spans="2:4" x14ac:dyDescent="0.25">
      <c r="B139" t="s">
        <v>110</v>
      </c>
      <c r="C139">
        <v>2006</v>
      </c>
      <c r="D139" s="36">
        <v>341670</v>
      </c>
    </row>
    <row r="140" spans="2:4" x14ac:dyDescent="0.25">
      <c r="B140" t="s">
        <v>110</v>
      </c>
      <c r="C140">
        <v>2007</v>
      </c>
      <c r="D140" s="36">
        <v>425321</v>
      </c>
    </row>
    <row r="141" spans="2:4" x14ac:dyDescent="0.25">
      <c r="B141" t="s">
        <v>110</v>
      </c>
      <c r="C141">
        <v>2008</v>
      </c>
      <c r="D141" s="36">
        <v>529432</v>
      </c>
    </row>
    <row r="142" spans="2:4" x14ac:dyDescent="0.25">
      <c r="B142" t="s">
        <v>110</v>
      </c>
      <c r="C142">
        <v>2009</v>
      </c>
      <c r="D142" s="36">
        <v>431457</v>
      </c>
    </row>
    <row r="143" spans="2:4" x14ac:dyDescent="0.25">
      <c r="B143" t="s">
        <v>111</v>
      </c>
      <c r="C143">
        <v>2000</v>
      </c>
      <c r="D143" s="36">
        <v>259702</v>
      </c>
    </row>
    <row r="144" spans="2:4" x14ac:dyDescent="0.25">
      <c r="B144" t="s">
        <v>111</v>
      </c>
      <c r="C144">
        <v>2001</v>
      </c>
      <c r="D144" s="36">
        <v>306583</v>
      </c>
    </row>
    <row r="145" spans="2:4" x14ac:dyDescent="0.25">
      <c r="B145" t="s">
        <v>111</v>
      </c>
      <c r="C145">
        <v>2002</v>
      </c>
      <c r="D145" s="36">
        <v>345125</v>
      </c>
    </row>
    <row r="146" spans="2:4" x14ac:dyDescent="0.25">
      <c r="B146" t="s">
        <v>111</v>
      </c>
      <c r="C146">
        <v>2003</v>
      </c>
      <c r="D146" s="36">
        <v>430289</v>
      </c>
    </row>
    <row r="147" spans="2:4" x14ac:dyDescent="0.25">
      <c r="B147" t="s">
        <v>111</v>
      </c>
      <c r="C147">
        <v>2004</v>
      </c>
      <c r="D147" s="36">
        <v>591177</v>
      </c>
    </row>
    <row r="148" spans="2:4" x14ac:dyDescent="0.25">
      <c r="B148" t="s">
        <v>111</v>
      </c>
      <c r="C148">
        <v>2005</v>
      </c>
      <c r="D148" s="36">
        <v>763704</v>
      </c>
    </row>
    <row r="149" spans="2:4" x14ac:dyDescent="0.25">
      <c r="B149" t="s">
        <v>111</v>
      </c>
      <c r="C149">
        <v>2006</v>
      </c>
      <c r="D149" s="36">
        <v>989932</v>
      </c>
    </row>
    <row r="150" spans="2:4" x14ac:dyDescent="0.25">
      <c r="B150" t="s">
        <v>111</v>
      </c>
      <c r="C150">
        <v>2007</v>
      </c>
      <c r="D150" s="36">
        <v>1299703</v>
      </c>
    </row>
    <row r="151" spans="2:4" x14ac:dyDescent="0.25">
      <c r="B151" t="s">
        <v>111</v>
      </c>
      <c r="C151">
        <v>2008</v>
      </c>
      <c r="D151" s="36">
        <v>1660846</v>
      </c>
    </row>
    <row r="152" spans="2:4" x14ac:dyDescent="0.25">
      <c r="B152" t="s">
        <v>111</v>
      </c>
      <c r="C152">
        <v>2009</v>
      </c>
      <c r="D152" s="36">
        <v>1222645</v>
      </c>
    </row>
    <row r="153" spans="2:4" x14ac:dyDescent="0.25">
      <c r="B153" t="s">
        <v>112</v>
      </c>
      <c r="C153">
        <v>2000</v>
      </c>
      <c r="D153" s="36">
        <v>10289725</v>
      </c>
    </row>
    <row r="154" spans="2:4" x14ac:dyDescent="0.25">
      <c r="B154" t="s">
        <v>112</v>
      </c>
      <c r="C154">
        <v>2001</v>
      </c>
      <c r="D154" s="36">
        <v>10625275</v>
      </c>
    </row>
    <row r="155" spans="2:4" x14ac:dyDescent="0.25">
      <c r="B155" t="s">
        <v>112</v>
      </c>
      <c r="C155">
        <v>2002</v>
      </c>
      <c r="D155" s="36">
        <v>10980200</v>
      </c>
    </row>
    <row r="156" spans="2:4" x14ac:dyDescent="0.25">
      <c r="B156" t="s">
        <v>112</v>
      </c>
      <c r="C156">
        <v>2003</v>
      </c>
      <c r="D156" s="36">
        <v>11512275</v>
      </c>
    </row>
    <row r="157" spans="2:4" x14ac:dyDescent="0.25">
      <c r="B157" t="s">
        <v>112</v>
      </c>
      <c r="C157">
        <v>2004</v>
      </c>
      <c r="D157" s="36">
        <v>12277025</v>
      </c>
    </row>
    <row r="158" spans="2:4" x14ac:dyDescent="0.25">
      <c r="B158" t="s">
        <v>112</v>
      </c>
      <c r="C158">
        <v>2005</v>
      </c>
      <c r="D158" s="36">
        <v>13095425</v>
      </c>
    </row>
    <row r="159" spans="2:4" x14ac:dyDescent="0.25">
      <c r="B159" t="s">
        <v>112</v>
      </c>
      <c r="C159">
        <v>2006</v>
      </c>
      <c r="D159" s="36">
        <v>13857900</v>
      </c>
    </row>
    <row r="160" spans="2:4" x14ac:dyDescent="0.25">
      <c r="B160" t="s">
        <v>112</v>
      </c>
      <c r="C160">
        <v>2007</v>
      </c>
      <c r="D160" s="36">
        <v>14480350</v>
      </c>
    </row>
    <row r="161" spans="2:4" x14ac:dyDescent="0.25">
      <c r="B161" t="s">
        <v>112</v>
      </c>
      <c r="C161">
        <v>2008</v>
      </c>
      <c r="D161" s="36">
        <v>14720250</v>
      </c>
    </row>
    <row r="162" spans="2:4" x14ac:dyDescent="0.25">
      <c r="B162" t="s">
        <v>112</v>
      </c>
      <c r="C162">
        <v>2009</v>
      </c>
      <c r="D162" s="36">
        <v>14417950</v>
      </c>
    </row>
    <row r="163" spans="2:4" x14ac:dyDescent="0.25">
      <c r="B163" t="s">
        <v>113</v>
      </c>
      <c r="C163">
        <v>2000</v>
      </c>
      <c r="D163" s="36">
        <v>266560</v>
      </c>
    </row>
    <row r="164" spans="2:4" x14ac:dyDescent="0.25">
      <c r="B164" t="s">
        <v>113</v>
      </c>
      <c r="C164">
        <v>2001</v>
      </c>
      <c r="D164" s="36">
        <v>196007</v>
      </c>
    </row>
    <row r="165" spans="2:4" x14ac:dyDescent="0.25">
      <c r="B165" t="s">
        <v>113</v>
      </c>
      <c r="C165">
        <v>2002</v>
      </c>
      <c r="D165" s="36">
        <v>232530</v>
      </c>
    </row>
    <row r="166" spans="2:4" x14ac:dyDescent="0.25">
      <c r="B166" t="s">
        <v>113</v>
      </c>
      <c r="C166">
        <v>2003</v>
      </c>
      <c r="D166" s="36">
        <v>303008</v>
      </c>
    </row>
    <row r="167" spans="2:4" x14ac:dyDescent="0.25">
      <c r="B167" t="s">
        <v>113</v>
      </c>
      <c r="C167">
        <v>2004</v>
      </c>
      <c r="D167" s="36">
        <v>392156</v>
      </c>
    </row>
    <row r="168" spans="2:4" x14ac:dyDescent="0.25">
      <c r="B168" t="s">
        <v>113</v>
      </c>
      <c r="C168">
        <v>2005</v>
      </c>
      <c r="D168" s="36">
        <v>482986</v>
      </c>
    </row>
    <row r="169" spans="2:4" x14ac:dyDescent="0.25">
      <c r="B169" t="s">
        <v>113</v>
      </c>
      <c r="C169">
        <v>2006</v>
      </c>
      <c r="D169" s="36">
        <v>530917</v>
      </c>
    </row>
    <row r="170" spans="2:4" x14ac:dyDescent="0.25">
      <c r="B170" t="s">
        <v>113</v>
      </c>
      <c r="C170">
        <v>2007</v>
      </c>
      <c r="D170" s="36">
        <v>647140</v>
      </c>
    </row>
    <row r="171" spans="2:4" x14ac:dyDescent="0.25">
      <c r="B171" t="s">
        <v>113</v>
      </c>
      <c r="C171">
        <v>2008</v>
      </c>
      <c r="D171" s="36">
        <v>730325</v>
      </c>
    </row>
    <row r="172" spans="2:4" x14ac:dyDescent="0.25">
      <c r="B172" t="s">
        <v>113</v>
      </c>
      <c r="C172">
        <v>2009</v>
      </c>
      <c r="D172" s="36">
        <v>614570</v>
      </c>
    </row>
    <row r="173" spans="2:4" x14ac:dyDescent="0.25">
      <c r="B173" t="s">
        <v>114</v>
      </c>
      <c r="C173">
        <v>2000</v>
      </c>
      <c r="D173" s="36">
        <v>1330224</v>
      </c>
    </row>
    <row r="174" spans="2:4" x14ac:dyDescent="0.25">
      <c r="B174" t="s">
        <v>114</v>
      </c>
      <c r="C174">
        <v>2001</v>
      </c>
      <c r="D174" s="36">
        <v>1339453</v>
      </c>
    </row>
    <row r="175" spans="2:4" x14ac:dyDescent="0.25">
      <c r="B175" t="s">
        <v>114</v>
      </c>
      <c r="C175">
        <v>2002</v>
      </c>
      <c r="D175" s="36">
        <v>1457171</v>
      </c>
    </row>
    <row r="176" spans="2:4" x14ac:dyDescent="0.25">
      <c r="B176" t="s">
        <v>114</v>
      </c>
      <c r="C176">
        <v>2003</v>
      </c>
      <c r="D176" s="36">
        <v>1795644</v>
      </c>
    </row>
    <row r="177" spans="2:4" x14ac:dyDescent="0.25">
      <c r="B177" t="s">
        <v>114</v>
      </c>
      <c r="C177">
        <v>2004</v>
      </c>
      <c r="D177" s="36">
        <v>2058380</v>
      </c>
    </row>
    <row r="178" spans="2:4" x14ac:dyDescent="0.25">
      <c r="B178" t="s">
        <v>114</v>
      </c>
      <c r="C178">
        <v>2005</v>
      </c>
      <c r="D178" s="36">
        <v>2140266</v>
      </c>
    </row>
    <row r="179" spans="2:4" x14ac:dyDescent="0.25">
      <c r="B179" t="s">
        <v>114</v>
      </c>
      <c r="C179">
        <v>2006</v>
      </c>
      <c r="D179" s="36">
        <v>2257802</v>
      </c>
    </row>
    <row r="180" spans="2:4" x14ac:dyDescent="0.25">
      <c r="B180" t="s">
        <v>114</v>
      </c>
      <c r="C180">
        <v>2007</v>
      </c>
      <c r="D180" s="36">
        <v>2586104</v>
      </c>
    </row>
    <row r="181" spans="2:4" x14ac:dyDescent="0.25">
      <c r="B181" t="s">
        <v>114</v>
      </c>
      <c r="C181">
        <v>2008</v>
      </c>
      <c r="D181" s="36">
        <v>2845111</v>
      </c>
    </row>
    <row r="182" spans="2:4" x14ac:dyDescent="0.25">
      <c r="B182" t="s">
        <v>114</v>
      </c>
      <c r="C182">
        <v>2009</v>
      </c>
      <c r="D182" s="36">
        <v>2626486</v>
      </c>
    </row>
    <row r="183" spans="2:4" x14ac:dyDescent="0.25">
      <c r="B183" t="s">
        <v>115</v>
      </c>
      <c r="C183">
        <v>2000</v>
      </c>
      <c r="D183" s="36">
        <v>256036</v>
      </c>
    </row>
    <row r="184" spans="2:4" x14ac:dyDescent="0.25">
      <c r="B184" t="s">
        <v>115</v>
      </c>
      <c r="C184">
        <v>2001</v>
      </c>
      <c r="D184" s="36">
        <v>262645</v>
      </c>
    </row>
    <row r="185" spans="2:4" x14ac:dyDescent="0.25">
      <c r="B185" t="s">
        <v>115</v>
      </c>
      <c r="C185">
        <v>2002</v>
      </c>
      <c r="D185" s="36">
        <v>286657</v>
      </c>
    </row>
    <row r="186" spans="2:4" x14ac:dyDescent="0.25">
      <c r="B186" t="s">
        <v>115</v>
      </c>
      <c r="C186">
        <v>2003</v>
      </c>
      <c r="D186" s="36">
        <v>334587</v>
      </c>
    </row>
    <row r="187" spans="2:4" x14ac:dyDescent="0.25">
      <c r="B187" t="s">
        <v>115</v>
      </c>
      <c r="C187">
        <v>2004</v>
      </c>
      <c r="D187" s="36">
        <v>374226</v>
      </c>
    </row>
    <row r="188" spans="2:4" x14ac:dyDescent="0.25">
      <c r="B188" t="s">
        <v>115</v>
      </c>
      <c r="C188">
        <v>2005</v>
      </c>
      <c r="D188" s="36">
        <v>384755</v>
      </c>
    </row>
    <row r="189" spans="2:4" x14ac:dyDescent="0.25">
      <c r="B189" t="s">
        <v>115</v>
      </c>
      <c r="C189">
        <v>2006</v>
      </c>
      <c r="D189" s="36">
        <v>405183</v>
      </c>
    </row>
    <row r="190" spans="2:4" x14ac:dyDescent="0.25">
      <c r="B190" t="s">
        <v>115</v>
      </c>
      <c r="C190">
        <v>2007</v>
      </c>
      <c r="D190" s="36">
        <v>450530</v>
      </c>
    </row>
    <row r="191" spans="2:4" x14ac:dyDescent="0.25">
      <c r="B191" t="s">
        <v>115</v>
      </c>
      <c r="C191">
        <v>2008</v>
      </c>
      <c r="D191" s="36">
        <v>524289</v>
      </c>
    </row>
    <row r="192" spans="2:4" x14ac:dyDescent="0.25">
      <c r="B192" t="s">
        <v>115</v>
      </c>
      <c r="C192">
        <v>2009</v>
      </c>
      <c r="D192" s="36">
        <v>509466</v>
      </c>
    </row>
    <row r="193" spans="2:4" x14ac:dyDescent="0.25">
      <c r="B193" t="s">
        <v>116</v>
      </c>
      <c r="C193">
        <v>2000</v>
      </c>
      <c r="D193" s="36">
        <v>533385</v>
      </c>
    </row>
    <row r="194" spans="2:4" x14ac:dyDescent="0.25">
      <c r="B194" t="s">
        <v>116</v>
      </c>
      <c r="C194">
        <v>2001</v>
      </c>
      <c r="D194" s="36">
        <v>504584</v>
      </c>
    </row>
    <row r="195" spans="2:4" x14ac:dyDescent="0.25">
      <c r="B195" t="s">
        <v>116</v>
      </c>
      <c r="C195">
        <v>2002</v>
      </c>
      <c r="D195" s="36">
        <v>575930</v>
      </c>
    </row>
    <row r="196" spans="2:4" x14ac:dyDescent="0.25">
      <c r="B196" t="s">
        <v>116</v>
      </c>
      <c r="C196">
        <v>2003</v>
      </c>
      <c r="D196" s="36">
        <v>643760</v>
      </c>
    </row>
    <row r="197" spans="2:4" x14ac:dyDescent="0.25">
      <c r="B197" t="s">
        <v>116</v>
      </c>
      <c r="C197">
        <v>2004</v>
      </c>
      <c r="D197" s="36">
        <v>721976</v>
      </c>
    </row>
    <row r="198" spans="2:4" x14ac:dyDescent="0.25">
      <c r="B198" t="s">
        <v>116</v>
      </c>
      <c r="C198">
        <v>2005</v>
      </c>
      <c r="D198" s="36">
        <v>844866</v>
      </c>
    </row>
    <row r="199" spans="2:4" x14ac:dyDescent="0.25">
      <c r="B199" t="s">
        <v>116</v>
      </c>
      <c r="C199">
        <v>2006</v>
      </c>
      <c r="D199" s="36">
        <v>951773</v>
      </c>
    </row>
    <row r="200" spans="2:4" x14ac:dyDescent="0.25">
      <c r="B200" t="s">
        <v>116</v>
      </c>
      <c r="C200">
        <v>2007</v>
      </c>
      <c r="D200" s="36">
        <v>1049239</v>
      </c>
    </row>
    <row r="201" spans="2:4" x14ac:dyDescent="0.25">
      <c r="B201" t="s">
        <v>116</v>
      </c>
      <c r="C201">
        <v>2008</v>
      </c>
      <c r="D201" s="36">
        <v>931405</v>
      </c>
    </row>
    <row r="202" spans="2:4" x14ac:dyDescent="0.25">
      <c r="B202" t="s">
        <v>116</v>
      </c>
      <c r="C202">
        <v>2009</v>
      </c>
      <c r="D202" s="36">
        <v>834060</v>
      </c>
    </row>
    <row r="203" spans="2:4" x14ac:dyDescent="0.25">
      <c r="B203" t="s">
        <v>117</v>
      </c>
      <c r="C203">
        <v>2000</v>
      </c>
      <c r="D203" s="36">
        <v>4731199</v>
      </c>
    </row>
    <row r="204" spans="2:4" x14ac:dyDescent="0.25">
      <c r="B204" t="s">
        <v>117</v>
      </c>
      <c r="C204">
        <v>2001</v>
      </c>
      <c r="D204" s="36">
        <v>4159859</v>
      </c>
    </row>
    <row r="205" spans="2:4" x14ac:dyDescent="0.25">
      <c r="B205" t="s">
        <v>117</v>
      </c>
      <c r="C205">
        <v>2002</v>
      </c>
      <c r="D205" s="36">
        <v>3980819</v>
      </c>
    </row>
    <row r="206" spans="2:4" x14ac:dyDescent="0.25">
      <c r="B206" t="s">
        <v>117</v>
      </c>
      <c r="C206">
        <v>2003</v>
      </c>
      <c r="D206" s="36">
        <v>4302940</v>
      </c>
    </row>
    <row r="207" spans="2:4" x14ac:dyDescent="0.25">
      <c r="B207" t="s">
        <v>117</v>
      </c>
      <c r="C207">
        <v>2004</v>
      </c>
      <c r="D207" s="36">
        <v>4655823</v>
      </c>
    </row>
    <row r="208" spans="2:4" x14ac:dyDescent="0.25">
      <c r="B208" t="s">
        <v>117</v>
      </c>
      <c r="C208">
        <v>2005</v>
      </c>
      <c r="D208" s="36">
        <v>4571867</v>
      </c>
    </row>
    <row r="209" spans="2:4" x14ac:dyDescent="0.25">
      <c r="B209" t="s">
        <v>117</v>
      </c>
      <c r="C209">
        <v>2006</v>
      </c>
      <c r="D209" s="36">
        <v>4356750</v>
      </c>
    </row>
    <row r="210" spans="2:4" x14ac:dyDescent="0.25">
      <c r="B210" t="s">
        <v>117</v>
      </c>
      <c r="C210">
        <v>2007</v>
      </c>
      <c r="D210" s="36">
        <v>4356347</v>
      </c>
    </row>
    <row r="211" spans="2:4" x14ac:dyDescent="0.25">
      <c r="B211" t="s">
        <v>117</v>
      </c>
      <c r="C211">
        <v>2008</v>
      </c>
      <c r="D211" s="36">
        <v>4849185</v>
      </c>
    </row>
    <row r="212" spans="2:4" x14ac:dyDescent="0.25">
      <c r="B212" t="s">
        <v>117</v>
      </c>
      <c r="C212">
        <v>2009</v>
      </c>
      <c r="D212" s="36">
        <v>5035141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225F0-5141-4C50-82FD-84BFF3BDA5E3}">
  <dimension ref="B2:F20"/>
  <sheetViews>
    <sheetView zoomScale="160" zoomScaleNormal="160" workbookViewId="0">
      <selection activeCell="B4" sqref="B4:C16"/>
    </sheetView>
  </sheetViews>
  <sheetFormatPr defaultRowHeight="15" x14ac:dyDescent="0.25"/>
  <cols>
    <col min="2" max="2" width="15.28515625" customWidth="1"/>
    <col min="3" max="3" width="14.7109375" customWidth="1"/>
    <col min="5" max="5" width="17.5703125" customWidth="1"/>
    <col min="6" max="6" width="13.5703125" customWidth="1"/>
  </cols>
  <sheetData>
    <row r="2" spans="2:6" ht="26.25" customHeight="1" thickBot="1" x14ac:dyDescent="0.3">
      <c r="B2" s="64" t="s">
        <v>88</v>
      </c>
      <c r="C2" s="64" t="s">
        <v>58</v>
      </c>
    </row>
    <row r="3" spans="2:6" x14ac:dyDescent="0.25">
      <c r="B3" s="63">
        <v>45078</v>
      </c>
      <c r="C3" s="39">
        <v>543</v>
      </c>
    </row>
    <row r="4" spans="2:6" x14ac:dyDescent="0.25">
      <c r="B4" s="59">
        <v>45079</v>
      </c>
      <c r="C4" s="37">
        <v>457</v>
      </c>
      <c r="E4" t="s">
        <v>122</v>
      </c>
      <c r="F4" s="57">
        <v>45079</v>
      </c>
    </row>
    <row r="5" spans="2:6" x14ac:dyDescent="0.25">
      <c r="B5" s="59">
        <v>45080</v>
      </c>
      <c r="C5" s="37">
        <v>234</v>
      </c>
      <c r="E5" t="s">
        <v>123</v>
      </c>
      <c r="F5" s="57">
        <v>45091</v>
      </c>
    </row>
    <row r="6" spans="2:6" x14ac:dyDescent="0.25">
      <c r="B6" s="59">
        <v>45081</v>
      </c>
      <c r="C6" s="37">
        <v>765</v>
      </c>
    </row>
    <row r="7" spans="2:6" x14ac:dyDescent="0.25">
      <c r="B7" s="59">
        <v>45082</v>
      </c>
      <c r="C7" s="37">
        <v>215</v>
      </c>
      <c r="E7" t="s">
        <v>75</v>
      </c>
      <c r="F7" s="36">
        <f>SUMIF(B3:B20,"&lt;="&amp;F5,C3:C20)-SUMIF(B3:B20,"&lt;"&amp;F4,C3:C20)</f>
        <v>7098</v>
      </c>
    </row>
    <row r="8" spans="2:6" x14ac:dyDescent="0.25">
      <c r="B8" s="59">
        <v>45083</v>
      </c>
      <c r="C8" s="37">
        <v>678</v>
      </c>
      <c r="F8" s="36"/>
    </row>
    <row r="9" spans="2:6" x14ac:dyDescent="0.25">
      <c r="B9" s="59">
        <v>45084</v>
      </c>
      <c r="C9" s="37">
        <v>543</v>
      </c>
      <c r="E9" t="s">
        <v>124</v>
      </c>
      <c r="F9" s="36">
        <f>SUMIFS(C3:C20, B3:B20, "&lt;="&amp;F5, B3:B20, "&gt;="&amp;F4)</f>
        <v>7098</v>
      </c>
    </row>
    <row r="10" spans="2:6" x14ac:dyDescent="0.25">
      <c r="B10" s="59">
        <v>45085</v>
      </c>
      <c r="C10" s="37">
        <v>765</v>
      </c>
      <c r="E10" t="s">
        <v>121</v>
      </c>
      <c r="F10" s="36">
        <f>SUMPRODUCT((B3:B20&lt;=F5)*(B3:B20&gt;=F4)*(C3:C20))</f>
        <v>7098</v>
      </c>
    </row>
    <row r="11" spans="2:6" x14ac:dyDescent="0.25">
      <c r="B11" s="59">
        <v>45086</v>
      </c>
      <c r="C11" s="37">
        <v>345</v>
      </c>
      <c r="F11" s="36"/>
    </row>
    <row r="12" spans="2:6" x14ac:dyDescent="0.25">
      <c r="B12" s="59">
        <v>45087</v>
      </c>
      <c r="C12" s="37">
        <v>762</v>
      </c>
      <c r="F12" s="36"/>
    </row>
    <row r="13" spans="2:6" x14ac:dyDescent="0.25">
      <c r="B13" s="59">
        <v>45088</v>
      </c>
      <c r="C13" s="37">
        <v>879</v>
      </c>
    </row>
    <row r="14" spans="2:6" x14ac:dyDescent="0.25">
      <c r="B14" s="59">
        <v>45089</v>
      </c>
      <c r="C14" s="37">
        <v>238</v>
      </c>
    </row>
    <row r="15" spans="2:6" x14ac:dyDescent="0.25">
      <c r="B15" s="59">
        <v>45090</v>
      </c>
      <c r="C15" s="37">
        <v>453</v>
      </c>
    </row>
    <row r="16" spans="2:6" x14ac:dyDescent="0.25">
      <c r="B16" s="59">
        <v>45091</v>
      </c>
      <c r="C16" s="37">
        <v>764</v>
      </c>
    </row>
    <row r="17" spans="2:3" x14ac:dyDescent="0.25">
      <c r="B17" s="59">
        <v>45092</v>
      </c>
      <c r="C17" s="37">
        <v>863</v>
      </c>
    </row>
    <row r="18" spans="2:3" x14ac:dyDescent="0.25">
      <c r="B18" s="59">
        <v>45093</v>
      </c>
      <c r="C18" s="37">
        <v>235</v>
      </c>
    </row>
    <row r="19" spans="2:3" x14ac:dyDescent="0.25">
      <c r="B19" s="59">
        <v>45094</v>
      </c>
      <c r="C19" s="37">
        <v>782</v>
      </c>
    </row>
    <row r="20" spans="2:3" x14ac:dyDescent="0.25">
      <c r="B20" s="59">
        <v>45095</v>
      </c>
      <c r="C20" s="37">
        <v>695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974B-DAD8-44D0-B807-C79ADCDDD5F5}">
  <dimension ref="B2:G212"/>
  <sheetViews>
    <sheetView topLeftCell="A192" zoomScale="145" zoomScaleNormal="145" workbookViewId="0">
      <selection activeCell="B2" sqref="B2:D212"/>
    </sheetView>
  </sheetViews>
  <sheetFormatPr defaultRowHeight="15" x14ac:dyDescent="0.25"/>
  <cols>
    <col min="2" max="2" width="19.5703125" customWidth="1"/>
    <col min="3" max="3" width="14.28515625" customWidth="1"/>
    <col min="4" max="4" width="19.5703125" customWidth="1"/>
    <col min="6" max="6" width="13.42578125" customWidth="1"/>
    <col min="7" max="7" width="22.28515625" customWidth="1"/>
  </cols>
  <sheetData>
    <row r="2" spans="2:7" x14ac:dyDescent="0.25">
      <c r="B2" s="60" t="s">
        <v>94</v>
      </c>
      <c r="C2" s="61" t="s">
        <v>95</v>
      </c>
      <c r="D2" s="61" t="s">
        <v>96</v>
      </c>
    </row>
    <row r="3" spans="2:7" x14ac:dyDescent="0.25">
      <c r="B3" t="s">
        <v>97</v>
      </c>
      <c r="C3">
        <v>2000</v>
      </c>
      <c r="D3" s="36">
        <v>399594</v>
      </c>
      <c r="F3" t="s">
        <v>125</v>
      </c>
      <c r="G3" t="str">
        <f>"&gt;="&amp;2000000</f>
        <v>&gt;=2000000</v>
      </c>
    </row>
    <row r="4" spans="2:7" x14ac:dyDescent="0.25">
      <c r="B4" t="s">
        <v>97</v>
      </c>
      <c r="C4">
        <v>2001</v>
      </c>
      <c r="D4" s="36">
        <v>377207</v>
      </c>
    </row>
    <row r="5" spans="2:7" x14ac:dyDescent="0.25">
      <c r="B5" t="s">
        <v>97</v>
      </c>
      <c r="C5">
        <v>2002</v>
      </c>
      <c r="D5" s="36">
        <v>423676</v>
      </c>
      <c r="F5" t="s">
        <v>26</v>
      </c>
      <c r="G5">
        <f>COUNTIF(D3:D212, G3)</f>
        <v>48</v>
      </c>
    </row>
    <row r="6" spans="2:7" x14ac:dyDescent="0.25">
      <c r="B6" t="s">
        <v>97</v>
      </c>
      <c r="C6">
        <v>2003</v>
      </c>
      <c r="D6" s="36">
        <v>539162</v>
      </c>
    </row>
    <row r="7" spans="2:7" x14ac:dyDescent="0.25">
      <c r="B7" t="s">
        <v>97</v>
      </c>
      <c r="C7">
        <v>2004</v>
      </c>
      <c r="D7" s="36">
        <v>654968</v>
      </c>
      <c r="F7" t="s">
        <v>126</v>
      </c>
      <c r="G7" t="str">
        <f>"&lt;"&amp;500000</f>
        <v>&lt;500000</v>
      </c>
    </row>
    <row r="8" spans="2:7" x14ac:dyDescent="0.25">
      <c r="B8" t="s">
        <v>97</v>
      </c>
      <c r="C8">
        <v>2005</v>
      </c>
      <c r="D8" s="36">
        <v>730729</v>
      </c>
      <c r="F8" t="s">
        <v>50</v>
      </c>
      <c r="G8" t="str">
        <f>"&lt;="&amp;1000000</f>
        <v>&lt;=1000000</v>
      </c>
    </row>
    <row r="9" spans="2:7" x14ac:dyDescent="0.25">
      <c r="B9" t="s">
        <v>97</v>
      </c>
      <c r="C9">
        <v>2006</v>
      </c>
      <c r="D9" s="36">
        <v>777933</v>
      </c>
    </row>
    <row r="10" spans="2:7" x14ac:dyDescent="0.25">
      <c r="B10" t="s">
        <v>97</v>
      </c>
      <c r="C10">
        <v>2007</v>
      </c>
      <c r="D10" s="36">
        <v>945364</v>
      </c>
      <c r="F10" t="s">
        <v>26</v>
      </c>
      <c r="G10" s="65">
        <f>COUNTIF(D3:D212, G8) - COUNTIF(D3:D212, G7)</f>
        <v>62</v>
      </c>
    </row>
    <row r="11" spans="2:7" x14ac:dyDescent="0.25">
      <c r="B11" t="s">
        <v>97</v>
      </c>
      <c r="C11">
        <v>2008</v>
      </c>
      <c r="D11" s="36">
        <v>1051261</v>
      </c>
    </row>
    <row r="12" spans="2:7" x14ac:dyDescent="0.25">
      <c r="B12" t="s">
        <v>97</v>
      </c>
      <c r="C12">
        <v>2009</v>
      </c>
      <c r="D12" s="36">
        <v>993349</v>
      </c>
    </row>
    <row r="13" spans="2:7" x14ac:dyDescent="0.25">
      <c r="B13" t="s">
        <v>98</v>
      </c>
      <c r="C13">
        <v>2000</v>
      </c>
      <c r="D13" s="36">
        <v>233354</v>
      </c>
    </row>
    <row r="14" spans="2:7" x14ac:dyDescent="0.25">
      <c r="B14" t="s">
        <v>98</v>
      </c>
      <c r="C14">
        <v>2001</v>
      </c>
      <c r="D14" s="36">
        <v>232686</v>
      </c>
    </row>
    <row r="15" spans="2:7" x14ac:dyDescent="0.25">
      <c r="B15" t="s">
        <v>98</v>
      </c>
      <c r="C15">
        <v>2002</v>
      </c>
      <c r="D15" s="36">
        <v>253689</v>
      </c>
    </row>
    <row r="16" spans="2:7" x14ac:dyDescent="0.25">
      <c r="B16" t="s">
        <v>98</v>
      </c>
      <c r="C16">
        <v>2003</v>
      </c>
      <c r="D16" s="36">
        <v>312285</v>
      </c>
    </row>
    <row r="17" spans="2:4" x14ac:dyDescent="0.25">
      <c r="B17" t="s">
        <v>98</v>
      </c>
      <c r="C17">
        <v>2004</v>
      </c>
      <c r="D17" s="36">
        <v>362160</v>
      </c>
    </row>
    <row r="18" spans="2:4" x14ac:dyDescent="0.25">
      <c r="B18" t="s">
        <v>98</v>
      </c>
      <c r="C18">
        <v>2005</v>
      </c>
      <c r="D18" s="36">
        <v>378006</v>
      </c>
    </row>
    <row r="19" spans="2:4" x14ac:dyDescent="0.25">
      <c r="B19" t="s">
        <v>98</v>
      </c>
      <c r="C19">
        <v>2006</v>
      </c>
      <c r="D19" s="36">
        <v>400337</v>
      </c>
    </row>
    <row r="20" spans="2:4" x14ac:dyDescent="0.25">
      <c r="B20" t="s">
        <v>98</v>
      </c>
      <c r="C20">
        <v>2007</v>
      </c>
      <c r="D20" s="36">
        <v>460280</v>
      </c>
    </row>
    <row r="21" spans="2:4" x14ac:dyDescent="0.25">
      <c r="B21" t="s">
        <v>98</v>
      </c>
      <c r="C21">
        <v>2008</v>
      </c>
      <c r="D21" s="36">
        <v>509765</v>
      </c>
    </row>
    <row r="22" spans="2:4" x14ac:dyDescent="0.25">
      <c r="B22" t="s">
        <v>98</v>
      </c>
      <c r="C22">
        <v>2009</v>
      </c>
      <c r="D22" s="36">
        <v>474580</v>
      </c>
    </row>
    <row r="23" spans="2:4" x14ac:dyDescent="0.25">
      <c r="B23" t="s">
        <v>99</v>
      </c>
      <c r="C23">
        <v>2000</v>
      </c>
      <c r="D23" s="36">
        <v>644734</v>
      </c>
    </row>
    <row r="24" spans="2:4" x14ac:dyDescent="0.25">
      <c r="B24" t="s">
        <v>99</v>
      </c>
      <c r="C24">
        <v>2001</v>
      </c>
      <c r="D24" s="36">
        <v>554185</v>
      </c>
    </row>
    <row r="25" spans="2:4" x14ac:dyDescent="0.25">
      <c r="B25" t="s">
        <v>99</v>
      </c>
      <c r="C25">
        <v>2002</v>
      </c>
      <c r="D25" s="36">
        <v>506043</v>
      </c>
    </row>
    <row r="26" spans="2:4" x14ac:dyDescent="0.25">
      <c r="B26" t="s">
        <v>99</v>
      </c>
      <c r="C26">
        <v>2003</v>
      </c>
      <c r="D26" s="36">
        <v>552383</v>
      </c>
    </row>
    <row r="27" spans="2:4" x14ac:dyDescent="0.25">
      <c r="B27" t="s">
        <v>99</v>
      </c>
      <c r="C27">
        <v>2004</v>
      </c>
      <c r="D27" s="36">
        <v>663734</v>
      </c>
    </row>
    <row r="28" spans="2:4" x14ac:dyDescent="0.25">
      <c r="B28" t="s">
        <v>99</v>
      </c>
      <c r="C28">
        <v>2005</v>
      </c>
      <c r="D28" s="36">
        <v>882043</v>
      </c>
    </row>
    <row r="29" spans="2:4" x14ac:dyDescent="0.25">
      <c r="B29" t="s">
        <v>99</v>
      </c>
      <c r="C29">
        <v>2006</v>
      </c>
      <c r="D29" s="36">
        <v>1089255</v>
      </c>
    </row>
    <row r="30" spans="2:4" x14ac:dyDescent="0.25">
      <c r="B30" t="s">
        <v>99</v>
      </c>
      <c r="C30">
        <v>2007</v>
      </c>
      <c r="D30" s="36">
        <v>1366854</v>
      </c>
    </row>
    <row r="31" spans="2:4" x14ac:dyDescent="0.25">
      <c r="B31" t="s">
        <v>99</v>
      </c>
      <c r="C31">
        <v>2008</v>
      </c>
      <c r="D31" s="36">
        <v>1653538</v>
      </c>
    </row>
    <row r="32" spans="2:4" x14ac:dyDescent="0.25">
      <c r="B32" t="s">
        <v>99</v>
      </c>
      <c r="C32">
        <v>2009</v>
      </c>
      <c r="D32" s="36">
        <v>1622311</v>
      </c>
    </row>
    <row r="33" spans="2:4" x14ac:dyDescent="0.25">
      <c r="B33" t="s">
        <v>100</v>
      </c>
      <c r="C33">
        <v>2000</v>
      </c>
      <c r="D33" s="36">
        <v>1496606</v>
      </c>
    </row>
    <row r="34" spans="2:4" x14ac:dyDescent="0.25">
      <c r="B34" t="s">
        <v>100</v>
      </c>
      <c r="C34">
        <v>2001</v>
      </c>
      <c r="D34" s="36">
        <v>1485657</v>
      </c>
    </row>
    <row r="35" spans="2:4" x14ac:dyDescent="0.25">
      <c r="B35" t="s">
        <v>100</v>
      </c>
      <c r="C35">
        <v>2002</v>
      </c>
      <c r="D35" s="36">
        <v>1623558</v>
      </c>
    </row>
    <row r="36" spans="2:4" x14ac:dyDescent="0.25">
      <c r="B36" t="s">
        <v>100</v>
      </c>
      <c r="C36">
        <v>2003</v>
      </c>
      <c r="D36" s="36">
        <v>1877117</v>
      </c>
    </row>
    <row r="37" spans="2:4" x14ac:dyDescent="0.25">
      <c r="B37" t="s">
        <v>100</v>
      </c>
      <c r="C37">
        <v>2004</v>
      </c>
      <c r="D37" s="36">
        <v>2221915</v>
      </c>
    </row>
    <row r="38" spans="2:4" x14ac:dyDescent="0.25">
      <c r="B38" t="s">
        <v>100</v>
      </c>
      <c r="C38">
        <v>2005</v>
      </c>
      <c r="D38" s="36">
        <v>2324184</v>
      </c>
    </row>
    <row r="39" spans="2:4" x14ac:dyDescent="0.25">
      <c r="B39" t="s">
        <v>100</v>
      </c>
      <c r="C39">
        <v>2006</v>
      </c>
      <c r="D39" s="36">
        <v>2486598</v>
      </c>
    </row>
    <row r="40" spans="2:4" x14ac:dyDescent="0.25">
      <c r="B40" t="s">
        <v>100</v>
      </c>
      <c r="C40">
        <v>2007</v>
      </c>
      <c r="D40" s="36">
        <v>2858176</v>
      </c>
    </row>
    <row r="41" spans="2:4" x14ac:dyDescent="0.25">
      <c r="B41" t="s">
        <v>100</v>
      </c>
      <c r="C41">
        <v>2008</v>
      </c>
      <c r="D41" s="36">
        <v>2709573</v>
      </c>
    </row>
    <row r="42" spans="2:4" x14ac:dyDescent="0.25">
      <c r="B42" t="s">
        <v>100</v>
      </c>
      <c r="C42">
        <v>2009</v>
      </c>
      <c r="D42" s="36">
        <v>2217427</v>
      </c>
    </row>
    <row r="43" spans="2:4" x14ac:dyDescent="0.25">
      <c r="B43" t="s">
        <v>101</v>
      </c>
      <c r="C43">
        <v>2000</v>
      </c>
      <c r="D43" s="36">
        <v>1891934</v>
      </c>
    </row>
    <row r="44" spans="2:4" x14ac:dyDescent="0.25">
      <c r="B44" t="s">
        <v>101</v>
      </c>
      <c r="C44">
        <v>2001</v>
      </c>
      <c r="D44" s="36">
        <v>1882511</v>
      </c>
    </row>
    <row r="45" spans="2:4" x14ac:dyDescent="0.25">
      <c r="B45" t="s">
        <v>101</v>
      </c>
      <c r="C45">
        <v>2002</v>
      </c>
      <c r="D45" s="36">
        <v>2013691</v>
      </c>
    </row>
    <row r="46" spans="2:4" x14ac:dyDescent="0.25">
      <c r="B46" t="s">
        <v>101</v>
      </c>
      <c r="C46">
        <v>2003</v>
      </c>
      <c r="D46" s="36">
        <v>2428452</v>
      </c>
    </row>
    <row r="47" spans="2:4" x14ac:dyDescent="0.25">
      <c r="B47" t="s">
        <v>101</v>
      </c>
      <c r="C47">
        <v>2004</v>
      </c>
      <c r="D47" s="36">
        <v>2729923</v>
      </c>
    </row>
    <row r="48" spans="2:4" x14ac:dyDescent="0.25">
      <c r="B48" t="s">
        <v>101</v>
      </c>
      <c r="C48">
        <v>2005</v>
      </c>
      <c r="D48" s="36">
        <v>2771057</v>
      </c>
    </row>
    <row r="49" spans="2:4" x14ac:dyDescent="0.25">
      <c r="B49" t="s">
        <v>101</v>
      </c>
      <c r="C49">
        <v>2006</v>
      </c>
      <c r="D49" s="36">
        <v>2905445</v>
      </c>
    </row>
    <row r="50" spans="2:4" x14ac:dyDescent="0.25">
      <c r="B50" t="s">
        <v>101</v>
      </c>
      <c r="C50">
        <v>2007</v>
      </c>
      <c r="D50" s="36">
        <v>3328589</v>
      </c>
    </row>
    <row r="51" spans="2:4" x14ac:dyDescent="0.25">
      <c r="B51" t="s">
        <v>101</v>
      </c>
      <c r="C51">
        <v>2008</v>
      </c>
      <c r="D51" s="36">
        <v>3640727</v>
      </c>
    </row>
    <row r="52" spans="2:4" x14ac:dyDescent="0.25">
      <c r="B52" t="s">
        <v>101</v>
      </c>
      <c r="C52">
        <v>2009</v>
      </c>
      <c r="D52" s="36">
        <v>3306780</v>
      </c>
    </row>
    <row r="53" spans="2:4" x14ac:dyDescent="0.25">
      <c r="B53" t="s">
        <v>102</v>
      </c>
      <c r="C53">
        <v>2000</v>
      </c>
      <c r="D53" s="36">
        <v>474570</v>
      </c>
    </row>
    <row r="54" spans="2:4" x14ac:dyDescent="0.25">
      <c r="B54" t="s">
        <v>102</v>
      </c>
      <c r="C54">
        <v>2001</v>
      </c>
      <c r="D54" s="36">
        <v>492736</v>
      </c>
    </row>
    <row r="55" spans="2:4" x14ac:dyDescent="0.25">
      <c r="B55" t="s">
        <v>102</v>
      </c>
      <c r="C55">
        <v>2002</v>
      </c>
      <c r="D55" s="36">
        <v>522715</v>
      </c>
    </row>
    <row r="56" spans="2:4" x14ac:dyDescent="0.25">
      <c r="B56" t="s">
        <v>102</v>
      </c>
      <c r="C56">
        <v>2003</v>
      </c>
      <c r="D56" s="36">
        <v>618186</v>
      </c>
    </row>
    <row r="57" spans="2:4" x14ac:dyDescent="0.25">
      <c r="B57" t="s">
        <v>102</v>
      </c>
      <c r="C57">
        <v>2004</v>
      </c>
      <c r="D57" s="36">
        <v>721589</v>
      </c>
    </row>
    <row r="58" spans="2:4" x14ac:dyDescent="0.25">
      <c r="B58" t="s">
        <v>102</v>
      </c>
      <c r="C58">
        <v>2005</v>
      </c>
      <c r="D58" s="36">
        <v>834218</v>
      </c>
    </row>
    <row r="59" spans="2:4" x14ac:dyDescent="0.25">
      <c r="B59" t="s">
        <v>102</v>
      </c>
      <c r="C59">
        <v>2006</v>
      </c>
      <c r="D59" s="36">
        <v>949117</v>
      </c>
    </row>
    <row r="60" spans="2:4" x14ac:dyDescent="0.25">
      <c r="B60" t="s">
        <v>102</v>
      </c>
      <c r="C60">
        <v>2007</v>
      </c>
      <c r="D60" s="36">
        <v>1238478</v>
      </c>
    </row>
    <row r="61" spans="2:4" x14ac:dyDescent="0.25">
      <c r="B61" t="s">
        <v>102</v>
      </c>
      <c r="C61">
        <v>2008</v>
      </c>
      <c r="D61" s="36">
        <v>1223206</v>
      </c>
    </row>
    <row r="62" spans="2:4" x14ac:dyDescent="0.25">
      <c r="B62" t="s">
        <v>102</v>
      </c>
      <c r="C62">
        <v>2009</v>
      </c>
      <c r="D62" s="36">
        <v>1365343</v>
      </c>
    </row>
    <row r="63" spans="2:4" x14ac:dyDescent="0.25">
      <c r="B63" t="s">
        <v>103</v>
      </c>
      <c r="C63">
        <v>2000</v>
      </c>
      <c r="D63" s="36">
        <v>165021</v>
      </c>
    </row>
    <row r="64" spans="2:4" x14ac:dyDescent="0.25">
      <c r="B64" t="s">
        <v>103</v>
      </c>
      <c r="C64">
        <v>2001</v>
      </c>
      <c r="D64" s="36">
        <v>160447</v>
      </c>
    </row>
    <row r="65" spans="2:4" x14ac:dyDescent="0.25">
      <c r="B65" t="s">
        <v>103</v>
      </c>
      <c r="C65">
        <v>2002</v>
      </c>
      <c r="D65" s="36">
        <v>195661</v>
      </c>
    </row>
    <row r="66" spans="2:4" x14ac:dyDescent="0.25">
      <c r="B66" t="s">
        <v>103</v>
      </c>
      <c r="C66">
        <v>2003</v>
      </c>
      <c r="D66" s="36">
        <v>234848</v>
      </c>
    </row>
    <row r="67" spans="2:4" x14ac:dyDescent="0.25">
      <c r="B67" t="s">
        <v>103</v>
      </c>
      <c r="C67">
        <v>2004</v>
      </c>
      <c r="D67" s="36">
        <v>257032</v>
      </c>
    </row>
    <row r="68" spans="2:4" x14ac:dyDescent="0.25">
      <c r="B68" t="s">
        <v>103</v>
      </c>
      <c r="C68">
        <v>2005</v>
      </c>
      <c r="D68" s="36">
        <v>285773</v>
      </c>
    </row>
    <row r="69" spans="2:4" x14ac:dyDescent="0.25">
      <c r="B69" t="s">
        <v>103</v>
      </c>
      <c r="C69">
        <v>2006</v>
      </c>
      <c r="D69" s="36">
        <v>364362</v>
      </c>
    </row>
    <row r="70" spans="2:4" x14ac:dyDescent="0.25">
      <c r="B70" t="s">
        <v>103</v>
      </c>
      <c r="C70">
        <v>2007</v>
      </c>
      <c r="D70" s="36">
        <v>432183</v>
      </c>
    </row>
    <row r="71" spans="2:4" x14ac:dyDescent="0.25">
      <c r="B71" t="s">
        <v>103</v>
      </c>
      <c r="C71">
        <v>2008</v>
      </c>
      <c r="D71" s="36">
        <v>510839</v>
      </c>
    </row>
    <row r="72" spans="2:4" x14ac:dyDescent="0.25">
      <c r="B72" t="s">
        <v>103</v>
      </c>
      <c r="C72">
        <v>2009</v>
      </c>
      <c r="D72" s="36">
        <v>538803</v>
      </c>
    </row>
    <row r="73" spans="2:4" x14ac:dyDescent="0.25">
      <c r="B73" t="s">
        <v>104</v>
      </c>
      <c r="C73">
        <v>2000</v>
      </c>
      <c r="D73" s="36">
        <v>582048</v>
      </c>
    </row>
    <row r="74" spans="2:4" x14ac:dyDescent="0.25">
      <c r="B74" t="s">
        <v>104</v>
      </c>
      <c r="C74">
        <v>2001</v>
      </c>
      <c r="D74" s="36">
        <v>609379</v>
      </c>
    </row>
    <row r="75" spans="2:4" x14ac:dyDescent="0.25">
      <c r="B75" t="s">
        <v>104</v>
      </c>
      <c r="C75">
        <v>2002</v>
      </c>
      <c r="D75" s="36">
        <v>688725</v>
      </c>
    </row>
    <row r="76" spans="2:4" x14ac:dyDescent="0.25">
      <c r="B76" t="s">
        <v>104</v>
      </c>
      <c r="C76">
        <v>2003</v>
      </c>
      <c r="D76" s="36">
        <v>885531</v>
      </c>
    </row>
    <row r="77" spans="2:4" x14ac:dyDescent="0.25">
      <c r="B77" t="s">
        <v>104</v>
      </c>
      <c r="C77">
        <v>2004</v>
      </c>
      <c r="D77" s="36">
        <v>1045984</v>
      </c>
    </row>
    <row r="78" spans="2:4" x14ac:dyDescent="0.25">
      <c r="B78" t="s">
        <v>104</v>
      </c>
      <c r="C78">
        <v>2005</v>
      </c>
      <c r="D78" s="36">
        <v>1132763</v>
      </c>
    </row>
    <row r="79" spans="2:4" x14ac:dyDescent="0.25">
      <c r="B79" t="s">
        <v>104</v>
      </c>
      <c r="C79">
        <v>2006</v>
      </c>
      <c r="D79" s="36">
        <v>1237501</v>
      </c>
    </row>
    <row r="80" spans="2:4" x14ac:dyDescent="0.25">
      <c r="B80" t="s">
        <v>104</v>
      </c>
      <c r="C80">
        <v>2007</v>
      </c>
      <c r="D80" s="36">
        <v>1443500</v>
      </c>
    </row>
    <row r="81" spans="2:4" x14ac:dyDescent="0.25">
      <c r="B81" t="s">
        <v>104</v>
      </c>
      <c r="C81">
        <v>2008</v>
      </c>
      <c r="D81" s="36">
        <v>1600913</v>
      </c>
    </row>
    <row r="82" spans="2:4" x14ac:dyDescent="0.25">
      <c r="B82" t="s">
        <v>104</v>
      </c>
      <c r="C82">
        <v>2009</v>
      </c>
      <c r="D82" s="36">
        <v>1458111</v>
      </c>
    </row>
    <row r="83" spans="2:4" x14ac:dyDescent="0.25">
      <c r="B83" t="s">
        <v>105</v>
      </c>
      <c r="C83">
        <v>2000</v>
      </c>
      <c r="D83" s="36">
        <v>1107248</v>
      </c>
    </row>
    <row r="84" spans="2:4" x14ac:dyDescent="0.25">
      <c r="B84" t="s">
        <v>105</v>
      </c>
      <c r="C84">
        <v>2001</v>
      </c>
      <c r="D84" s="36">
        <v>1124668</v>
      </c>
    </row>
    <row r="85" spans="2:4" x14ac:dyDescent="0.25">
      <c r="B85" t="s">
        <v>105</v>
      </c>
      <c r="C85">
        <v>2002</v>
      </c>
      <c r="D85" s="36">
        <v>1229515</v>
      </c>
    </row>
    <row r="86" spans="2:4" x14ac:dyDescent="0.25">
      <c r="B86" t="s">
        <v>105</v>
      </c>
      <c r="C86">
        <v>2003</v>
      </c>
      <c r="D86" s="36">
        <v>1517402</v>
      </c>
    </row>
    <row r="87" spans="2:4" x14ac:dyDescent="0.25">
      <c r="B87" t="s">
        <v>105</v>
      </c>
      <c r="C87">
        <v>2004</v>
      </c>
      <c r="D87" s="36">
        <v>1737800</v>
      </c>
    </row>
    <row r="88" spans="2:4" x14ac:dyDescent="0.25">
      <c r="B88" t="s">
        <v>105</v>
      </c>
      <c r="C88">
        <v>2005</v>
      </c>
      <c r="D88" s="36">
        <v>1789378</v>
      </c>
    </row>
    <row r="89" spans="2:4" x14ac:dyDescent="0.25">
      <c r="B89" t="s">
        <v>105</v>
      </c>
      <c r="C89">
        <v>2006</v>
      </c>
      <c r="D89" s="36">
        <v>1874722</v>
      </c>
    </row>
    <row r="90" spans="2:4" x14ac:dyDescent="0.25">
      <c r="B90" t="s">
        <v>105</v>
      </c>
      <c r="C90">
        <v>2007</v>
      </c>
      <c r="D90" s="36">
        <v>2130241</v>
      </c>
    </row>
    <row r="91" spans="2:4" x14ac:dyDescent="0.25">
      <c r="B91" t="s">
        <v>105</v>
      </c>
      <c r="C91">
        <v>2008</v>
      </c>
      <c r="D91" s="36">
        <v>2318162</v>
      </c>
    </row>
    <row r="92" spans="2:4" x14ac:dyDescent="0.25">
      <c r="B92" t="s">
        <v>105</v>
      </c>
      <c r="C92">
        <v>2009</v>
      </c>
      <c r="D92" s="36">
        <v>2116627</v>
      </c>
    </row>
    <row r="93" spans="2:4" x14ac:dyDescent="0.25">
      <c r="B93" t="s">
        <v>106</v>
      </c>
      <c r="C93">
        <v>2000</v>
      </c>
      <c r="D93" s="36">
        <v>739451</v>
      </c>
    </row>
    <row r="94" spans="2:4" x14ac:dyDescent="0.25">
      <c r="B94" t="s">
        <v>106</v>
      </c>
      <c r="C94">
        <v>2001</v>
      </c>
      <c r="D94" s="36">
        <v>732735</v>
      </c>
    </row>
    <row r="95" spans="2:4" x14ac:dyDescent="0.25">
      <c r="B95" t="s">
        <v>106</v>
      </c>
      <c r="C95">
        <v>2002</v>
      </c>
      <c r="D95" s="36">
        <v>752523</v>
      </c>
    </row>
    <row r="96" spans="2:4" x14ac:dyDescent="0.25">
      <c r="B96" t="s">
        <v>106</v>
      </c>
      <c r="C96">
        <v>2003</v>
      </c>
      <c r="D96" s="36">
        <v>887782</v>
      </c>
    </row>
    <row r="97" spans="2:4" x14ac:dyDescent="0.25">
      <c r="B97" t="s">
        <v>106</v>
      </c>
      <c r="C97">
        <v>2004</v>
      </c>
      <c r="D97" s="36">
        <v>1018386</v>
      </c>
    </row>
    <row r="98" spans="2:4" x14ac:dyDescent="0.25">
      <c r="B98" t="s">
        <v>106</v>
      </c>
      <c r="C98">
        <v>2005</v>
      </c>
      <c r="D98" s="36">
        <v>1164179</v>
      </c>
    </row>
    <row r="99" spans="2:4" x14ac:dyDescent="0.25">
      <c r="B99" t="s">
        <v>106</v>
      </c>
      <c r="C99">
        <v>2006</v>
      </c>
      <c r="D99" s="36">
        <v>1310795</v>
      </c>
    </row>
    <row r="100" spans="2:4" x14ac:dyDescent="0.25">
      <c r="B100" t="s">
        <v>106</v>
      </c>
      <c r="C100">
        <v>2007</v>
      </c>
      <c r="D100" s="36">
        <v>1457873</v>
      </c>
    </row>
    <row r="101" spans="2:4" x14ac:dyDescent="0.25">
      <c r="B101" t="s">
        <v>106</v>
      </c>
      <c r="C101">
        <v>2008</v>
      </c>
      <c r="D101" s="36">
        <v>1542561</v>
      </c>
    </row>
    <row r="102" spans="2:4" x14ac:dyDescent="0.25">
      <c r="B102" t="s">
        <v>106</v>
      </c>
      <c r="C102">
        <v>2009</v>
      </c>
      <c r="D102" s="36">
        <v>1370839</v>
      </c>
    </row>
    <row r="103" spans="2:4" x14ac:dyDescent="0.25">
      <c r="B103" t="s">
        <v>107</v>
      </c>
      <c r="C103">
        <v>2000</v>
      </c>
      <c r="D103" s="36">
        <v>1198477</v>
      </c>
    </row>
    <row r="104" spans="2:4" x14ac:dyDescent="0.25">
      <c r="B104" t="s">
        <v>107</v>
      </c>
      <c r="C104">
        <v>2001</v>
      </c>
      <c r="D104" s="36">
        <v>1324814</v>
      </c>
    </row>
    <row r="105" spans="2:4" x14ac:dyDescent="0.25">
      <c r="B105" t="s">
        <v>107</v>
      </c>
      <c r="C105">
        <v>2002</v>
      </c>
      <c r="D105" s="36">
        <v>1453833</v>
      </c>
    </row>
    <row r="106" spans="2:4" x14ac:dyDescent="0.25">
      <c r="B106" t="s">
        <v>107</v>
      </c>
      <c r="C106">
        <v>2003</v>
      </c>
      <c r="D106" s="36">
        <v>1640961</v>
      </c>
    </row>
    <row r="107" spans="2:4" x14ac:dyDescent="0.25">
      <c r="B107" t="s">
        <v>107</v>
      </c>
      <c r="C107">
        <v>2004</v>
      </c>
      <c r="D107" s="36">
        <v>1931646</v>
      </c>
    </row>
    <row r="108" spans="2:4" x14ac:dyDescent="0.25">
      <c r="B108" t="s">
        <v>107</v>
      </c>
      <c r="C108">
        <v>2005</v>
      </c>
      <c r="D108" s="36">
        <v>2256919</v>
      </c>
    </row>
    <row r="109" spans="2:4" x14ac:dyDescent="0.25">
      <c r="B109" t="s">
        <v>107</v>
      </c>
      <c r="C109">
        <v>2006</v>
      </c>
      <c r="D109" s="36">
        <v>2712917</v>
      </c>
    </row>
    <row r="110" spans="2:4" x14ac:dyDescent="0.25">
      <c r="B110" t="s">
        <v>107</v>
      </c>
      <c r="C110">
        <v>2007</v>
      </c>
      <c r="D110" s="36">
        <v>3494235</v>
      </c>
    </row>
    <row r="111" spans="2:4" x14ac:dyDescent="0.25">
      <c r="B111" t="s">
        <v>107</v>
      </c>
      <c r="C111">
        <v>2008</v>
      </c>
      <c r="D111" s="36">
        <v>4519951</v>
      </c>
    </row>
    <row r="112" spans="2:4" x14ac:dyDescent="0.25">
      <c r="B112" t="s">
        <v>107</v>
      </c>
      <c r="C112">
        <v>2009</v>
      </c>
      <c r="D112" s="36">
        <v>4990526</v>
      </c>
    </row>
    <row r="113" spans="2:4" x14ac:dyDescent="0.25">
      <c r="B113" t="s">
        <v>108</v>
      </c>
      <c r="C113">
        <v>2000</v>
      </c>
      <c r="D113" s="36">
        <v>692029</v>
      </c>
    </row>
    <row r="114" spans="2:4" x14ac:dyDescent="0.25">
      <c r="B114" t="s">
        <v>108</v>
      </c>
      <c r="C114">
        <v>2001</v>
      </c>
      <c r="D114" s="36">
        <v>733453</v>
      </c>
    </row>
    <row r="115" spans="2:4" x14ac:dyDescent="0.25">
      <c r="B115" t="s">
        <v>108</v>
      </c>
      <c r="C115">
        <v>2002</v>
      </c>
      <c r="D115" s="36">
        <v>750450</v>
      </c>
    </row>
    <row r="116" spans="2:4" x14ac:dyDescent="0.25">
      <c r="B116" t="s">
        <v>108</v>
      </c>
      <c r="C116">
        <v>2003</v>
      </c>
      <c r="D116" s="36">
        <v>722182</v>
      </c>
    </row>
    <row r="117" spans="2:4" x14ac:dyDescent="0.25">
      <c r="B117" t="s">
        <v>108</v>
      </c>
      <c r="C117">
        <v>2004</v>
      </c>
      <c r="D117" s="36">
        <v>774591</v>
      </c>
    </row>
    <row r="118" spans="2:4" x14ac:dyDescent="0.25">
      <c r="B118" t="s">
        <v>108</v>
      </c>
      <c r="C118">
        <v>2005</v>
      </c>
      <c r="D118" s="36">
        <v>869718</v>
      </c>
    </row>
    <row r="119" spans="2:4" x14ac:dyDescent="0.25">
      <c r="B119" t="s">
        <v>108</v>
      </c>
      <c r="C119">
        <v>2006</v>
      </c>
      <c r="D119" s="36">
        <v>965774</v>
      </c>
    </row>
    <row r="120" spans="2:4" x14ac:dyDescent="0.25">
      <c r="B120" t="s">
        <v>108</v>
      </c>
      <c r="C120">
        <v>2007</v>
      </c>
      <c r="D120" s="36">
        <v>1042687</v>
      </c>
    </row>
    <row r="121" spans="2:4" x14ac:dyDescent="0.25">
      <c r="B121" t="s">
        <v>108</v>
      </c>
      <c r="C121">
        <v>2008</v>
      </c>
      <c r="D121" s="36">
        <v>1100673</v>
      </c>
    </row>
    <row r="122" spans="2:4" x14ac:dyDescent="0.25">
      <c r="B122" t="s">
        <v>108</v>
      </c>
      <c r="C122">
        <v>2009</v>
      </c>
      <c r="D122" s="36">
        <v>894566</v>
      </c>
    </row>
    <row r="123" spans="2:4" x14ac:dyDescent="0.25">
      <c r="B123" t="s">
        <v>109</v>
      </c>
      <c r="C123">
        <v>2000</v>
      </c>
      <c r="D123" s="36">
        <v>386204</v>
      </c>
    </row>
    <row r="124" spans="2:4" x14ac:dyDescent="0.25">
      <c r="B124" t="s">
        <v>109</v>
      </c>
      <c r="C124">
        <v>2001</v>
      </c>
      <c r="D124" s="36">
        <v>400998</v>
      </c>
    </row>
    <row r="125" spans="2:4" x14ac:dyDescent="0.25">
      <c r="B125" t="s">
        <v>109</v>
      </c>
      <c r="C125">
        <v>2002</v>
      </c>
      <c r="D125" s="36">
        <v>439357</v>
      </c>
    </row>
    <row r="126" spans="2:4" x14ac:dyDescent="0.25">
      <c r="B126" t="s">
        <v>109</v>
      </c>
      <c r="C126">
        <v>2003</v>
      </c>
      <c r="D126" s="36">
        <v>539343</v>
      </c>
    </row>
    <row r="127" spans="2:4" x14ac:dyDescent="0.25">
      <c r="B127" t="s">
        <v>109</v>
      </c>
      <c r="C127">
        <v>2004</v>
      </c>
      <c r="D127" s="36">
        <v>610691</v>
      </c>
    </row>
    <row r="128" spans="2:4" x14ac:dyDescent="0.25">
      <c r="B128" t="s">
        <v>109</v>
      </c>
      <c r="C128">
        <v>2005</v>
      </c>
      <c r="D128" s="36">
        <v>639579</v>
      </c>
    </row>
    <row r="129" spans="2:4" x14ac:dyDescent="0.25">
      <c r="B129" t="s">
        <v>109</v>
      </c>
      <c r="C129">
        <v>2006</v>
      </c>
      <c r="D129" s="36">
        <v>678321</v>
      </c>
    </row>
    <row r="130" spans="2:4" x14ac:dyDescent="0.25">
      <c r="B130" t="s">
        <v>109</v>
      </c>
      <c r="C130">
        <v>2007</v>
      </c>
      <c r="D130" s="36">
        <v>783692</v>
      </c>
    </row>
    <row r="131" spans="2:4" x14ac:dyDescent="0.25">
      <c r="B131" t="s">
        <v>109</v>
      </c>
      <c r="C131">
        <v>2008</v>
      </c>
      <c r="D131" s="36">
        <v>874906</v>
      </c>
    </row>
    <row r="132" spans="2:4" x14ac:dyDescent="0.25">
      <c r="B132" t="s">
        <v>109</v>
      </c>
      <c r="C132">
        <v>2009</v>
      </c>
      <c r="D132" s="36">
        <v>798400</v>
      </c>
    </row>
    <row r="133" spans="2:4" x14ac:dyDescent="0.25">
      <c r="B133" t="s">
        <v>110</v>
      </c>
      <c r="C133">
        <v>2000</v>
      </c>
      <c r="D133" s="36">
        <v>171263</v>
      </c>
    </row>
    <row r="134" spans="2:4" x14ac:dyDescent="0.25">
      <c r="B134" t="s">
        <v>110</v>
      </c>
      <c r="C134">
        <v>2001</v>
      </c>
      <c r="D134" s="36">
        <v>190421</v>
      </c>
    </row>
    <row r="135" spans="2:4" x14ac:dyDescent="0.25">
      <c r="B135" t="s">
        <v>110</v>
      </c>
      <c r="C135">
        <v>2002</v>
      </c>
      <c r="D135" s="36">
        <v>198205</v>
      </c>
    </row>
    <row r="136" spans="2:4" x14ac:dyDescent="0.25">
      <c r="B136" t="s">
        <v>110</v>
      </c>
      <c r="C136">
        <v>2003</v>
      </c>
      <c r="D136" s="36">
        <v>216811</v>
      </c>
    </row>
    <row r="137" spans="2:4" x14ac:dyDescent="0.25">
      <c r="B137" t="s">
        <v>110</v>
      </c>
      <c r="C137">
        <v>2004</v>
      </c>
      <c r="D137" s="36">
        <v>253021</v>
      </c>
    </row>
    <row r="138" spans="2:4" x14ac:dyDescent="0.25">
      <c r="B138" t="s">
        <v>110</v>
      </c>
      <c r="C138">
        <v>2005</v>
      </c>
      <c r="D138" s="36">
        <v>303976</v>
      </c>
    </row>
    <row r="139" spans="2:4" x14ac:dyDescent="0.25">
      <c r="B139" t="s">
        <v>110</v>
      </c>
      <c r="C139">
        <v>2006</v>
      </c>
      <c r="D139" s="36">
        <v>341670</v>
      </c>
    </row>
    <row r="140" spans="2:4" x14ac:dyDescent="0.25">
      <c r="B140" t="s">
        <v>110</v>
      </c>
      <c r="C140">
        <v>2007</v>
      </c>
      <c r="D140" s="36">
        <v>425321</v>
      </c>
    </row>
    <row r="141" spans="2:4" x14ac:dyDescent="0.25">
      <c r="B141" t="s">
        <v>110</v>
      </c>
      <c r="C141">
        <v>2008</v>
      </c>
      <c r="D141" s="36">
        <v>529432</v>
      </c>
    </row>
    <row r="142" spans="2:4" x14ac:dyDescent="0.25">
      <c r="B142" t="s">
        <v>110</v>
      </c>
      <c r="C142">
        <v>2009</v>
      </c>
      <c r="D142" s="36">
        <v>431457</v>
      </c>
    </row>
    <row r="143" spans="2:4" x14ac:dyDescent="0.25">
      <c r="B143" t="s">
        <v>111</v>
      </c>
      <c r="C143">
        <v>2000</v>
      </c>
      <c r="D143" s="36">
        <v>259702</v>
      </c>
    </row>
    <row r="144" spans="2:4" x14ac:dyDescent="0.25">
      <c r="B144" t="s">
        <v>111</v>
      </c>
      <c r="C144">
        <v>2001</v>
      </c>
      <c r="D144" s="36">
        <v>306583</v>
      </c>
    </row>
    <row r="145" spans="2:4" x14ac:dyDescent="0.25">
      <c r="B145" t="s">
        <v>111</v>
      </c>
      <c r="C145">
        <v>2002</v>
      </c>
      <c r="D145" s="36">
        <v>345125</v>
      </c>
    </row>
    <row r="146" spans="2:4" x14ac:dyDescent="0.25">
      <c r="B146" t="s">
        <v>111</v>
      </c>
      <c r="C146">
        <v>2003</v>
      </c>
      <c r="D146" s="36">
        <v>430289</v>
      </c>
    </row>
    <row r="147" spans="2:4" x14ac:dyDescent="0.25">
      <c r="B147" t="s">
        <v>111</v>
      </c>
      <c r="C147">
        <v>2004</v>
      </c>
      <c r="D147" s="36">
        <v>591177</v>
      </c>
    </row>
    <row r="148" spans="2:4" x14ac:dyDescent="0.25">
      <c r="B148" t="s">
        <v>111</v>
      </c>
      <c r="C148">
        <v>2005</v>
      </c>
      <c r="D148" s="36">
        <v>763704</v>
      </c>
    </row>
    <row r="149" spans="2:4" x14ac:dyDescent="0.25">
      <c r="B149" t="s">
        <v>111</v>
      </c>
      <c r="C149">
        <v>2006</v>
      </c>
      <c r="D149" s="36">
        <v>989932</v>
      </c>
    </row>
    <row r="150" spans="2:4" x14ac:dyDescent="0.25">
      <c r="B150" t="s">
        <v>111</v>
      </c>
      <c r="C150">
        <v>2007</v>
      </c>
      <c r="D150" s="36">
        <v>1299703</v>
      </c>
    </row>
    <row r="151" spans="2:4" x14ac:dyDescent="0.25">
      <c r="B151" t="s">
        <v>111</v>
      </c>
      <c r="C151">
        <v>2008</v>
      </c>
      <c r="D151" s="36">
        <v>1660846</v>
      </c>
    </row>
    <row r="152" spans="2:4" x14ac:dyDescent="0.25">
      <c r="B152" t="s">
        <v>111</v>
      </c>
      <c r="C152">
        <v>2009</v>
      </c>
      <c r="D152" s="36">
        <v>1222645</v>
      </c>
    </row>
    <row r="153" spans="2:4" x14ac:dyDescent="0.25">
      <c r="B153" t="s">
        <v>112</v>
      </c>
      <c r="C153">
        <v>2000</v>
      </c>
      <c r="D153" s="36">
        <v>10289725</v>
      </c>
    </row>
    <row r="154" spans="2:4" x14ac:dyDescent="0.25">
      <c r="B154" t="s">
        <v>112</v>
      </c>
      <c r="C154">
        <v>2001</v>
      </c>
      <c r="D154" s="36">
        <v>10625275</v>
      </c>
    </row>
    <row r="155" spans="2:4" x14ac:dyDescent="0.25">
      <c r="B155" t="s">
        <v>112</v>
      </c>
      <c r="C155">
        <v>2002</v>
      </c>
      <c r="D155" s="36">
        <v>10980200</v>
      </c>
    </row>
    <row r="156" spans="2:4" x14ac:dyDescent="0.25">
      <c r="B156" t="s">
        <v>112</v>
      </c>
      <c r="C156">
        <v>2003</v>
      </c>
      <c r="D156" s="36">
        <v>11512275</v>
      </c>
    </row>
    <row r="157" spans="2:4" x14ac:dyDescent="0.25">
      <c r="B157" t="s">
        <v>112</v>
      </c>
      <c r="C157">
        <v>2004</v>
      </c>
      <c r="D157" s="36">
        <v>12277025</v>
      </c>
    </row>
    <row r="158" spans="2:4" x14ac:dyDescent="0.25">
      <c r="B158" t="s">
        <v>112</v>
      </c>
      <c r="C158">
        <v>2005</v>
      </c>
      <c r="D158" s="36">
        <v>13095425</v>
      </c>
    </row>
    <row r="159" spans="2:4" x14ac:dyDescent="0.25">
      <c r="B159" t="s">
        <v>112</v>
      </c>
      <c r="C159">
        <v>2006</v>
      </c>
      <c r="D159" s="36">
        <v>13857900</v>
      </c>
    </row>
    <row r="160" spans="2:4" x14ac:dyDescent="0.25">
      <c r="B160" t="s">
        <v>112</v>
      </c>
      <c r="C160">
        <v>2007</v>
      </c>
      <c r="D160" s="36">
        <v>14480350</v>
      </c>
    </row>
    <row r="161" spans="2:4" x14ac:dyDescent="0.25">
      <c r="B161" t="s">
        <v>112</v>
      </c>
      <c r="C161">
        <v>2008</v>
      </c>
      <c r="D161" s="36">
        <v>14720250</v>
      </c>
    </row>
    <row r="162" spans="2:4" x14ac:dyDescent="0.25">
      <c r="B162" t="s">
        <v>112</v>
      </c>
      <c r="C162">
        <v>2009</v>
      </c>
      <c r="D162" s="36">
        <v>14417950</v>
      </c>
    </row>
    <row r="163" spans="2:4" x14ac:dyDescent="0.25">
      <c r="B163" t="s">
        <v>113</v>
      </c>
      <c r="C163">
        <v>2000</v>
      </c>
      <c r="D163" s="36">
        <v>266560</v>
      </c>
    </row>
    <row r="164" spans="2:4" x14ac:dyDescent="0.25">
      <c r="B164" t="s">
        <v>113</v>
      </c>
      <c r="C164">
        <v>2001</v>
      </c>
      <c r="D164" s="36">
        <v>196007</v>
      </c>
    </row>
    <row r="165" spans="2:4" x14ac:dyDescent="0.25">
      <c r="B165" t="s">
        <v>113</v>
      </c>
      <c r="C165">
        <v>2002</v>
      </c>
      <c r="D165" s="36">
        <v>232530</v>
      </c>
    </row>
    <row r="166" spans="2:4" x14ac:dyDescent="0.25">
      <c r="B166" t="s">
        <v>113</v>
      </c>
      <c r="C166">
        <v>2003</v>
      </c>
      <c r="D166" s="36">
        <v>303008</v>
      </c>
    </row>
    <row r="167" spans="2:4" x14ac:dyDescent="0.25">
      <c r="B167" t="s">
        <v>113</v>
      </c>
      <c r="C167">
        <v>2004</v>
      </c>
      <c r="D167" s="36">
        <v>392156</v>
      </c>
    </row>
    <row r="168" spans="2:4" x14ac:dyDescent="0.25">
      <c r="B168" t="s">
        <v>113</v>
      </c>
      <c r="C168">
        <v>2005</v>
      </c>
      <c r="D168" s="36">
        <v>482986</v>
      </c>
    </row>
    <row r="169" spans="2:4" x14ac:dyDescent="0.25">
      <c r="B169" t="s">
        <v>113</v>
      </c>
      <c r="C169">
        <v>2006</v>
      </c>
      <c r="D169" s="36">
        <v>530917</v>
      </c>
    </row>
    <row r="170" spans="2:4" x14ac:dyDescent="0.25">
      <c r="B170" t="s">
        <v>113</v>
      </c>
      <c r="C170">
        <v>2007</v>
      </c>
      <c r="D170" s="36">
        <v>647140</v>
      </c>
    </row>
    <row r="171" spans="2:4" x14ac:dyDescent="0.25">
      <c r="B171" t="s">
        <v>113</v>
      </c>
      <c r="C171">
        <v>2008</v>
      </c>
      <c r="D171" s="36">
        <v>730325</v>
      </c>
    </row>
    <row r="172" spans="2:4" x14ac:dyDescent="0.25">
      <c r="B172" t="s">
        <v>113</v>
      </c>
      <c r="C172">
        <v>2009</v>
      </c>
      <c r="D172" s="36">
        <v>614570</v>
      </c>
    </row>
    <row r="173" spans="2:4" x14ac:dyDescent="0.25">
      <c r="B173" t="s">
        <v>114</v>
      </c>
      <c r="C173">
        <v>2000</v>
      </c>
      <c r="D173" s="36">
        <v>1330224</v>
      </c>
    </row>
    <row r="174" spans="2:4" x14ac:dyDescent="0.25">
      <c r="B174" t="s">
        <v>114</v>
      </c>
      <c r="C174">
        <v>2001</v>
      </c>
      <c r="D174" s="36">
        <v>1339453</v>
      </c>
    </row>
    <row r="175" spans="2:4" x14ac:dyDescent="0.25">
      <c r="B175" t="s">
        <v>114</v>
      </c>
      <c r="C175">
        <v>2002</v>
      </c>
      <c r="D175" s="36">
        <v>1457171</v>
      </c>
    </row>
    <row r="176" spans="2:4" x14ac:dyDescent="0.25">
      <c r="B176" t="s">
        <v>114</v>
      </c>
      <c r="C176">
        <v>2003</v>
      </c>
      <c r="D176" s="36">
        <v>1795644</v>
      </c>
    </row>
    <row r="177" spans="2:4" x14ac:dyDescent="0.25">
      <c r="B177" t="s">
        <v>114</v>
      </c>
      <c r="C177">
        <v>2004</v>
      </c>
      <c r="D177" s="36">
        <v>2058380</v>
      </c>
    </row>
    <row r="178" spans="2:4" x14ac:dyDescent="0.25">
      <c r="B178" t="s">
        <v>114</v>
      </c>
      <c r="C178">
        <v>2005</v>
      </c>
      <c r="D178" s="36">
        <v>2140266</v>
      </c>
    </row>
    <row r="179" spans="2:4" x14ac:dyDescent="0.25">
      <c r="B179" t="s">
        <v>114</v>
      </c>
      <c r="C179">
        <v>2006</v>
      </c>
      <c r="D179" s="36">
        <v>2257802</v>
      </c>
    </row>
    <row r="180" spans="2:4" x14ac:dyDescent="0.25">
      <c r="B180" t="s">
        <v>114</v>
      </c>
      <c r="C180">
        <v>2007</v>
      </c>
      <c r="D180" s="36">
        <v>2586104</v>
      </c>
    </row>
    <row r="181" spans="2:4" x14ac:dyDescent="0.25">
      <c r="B181" t="s">
        <v>114</v>
      </c>
      <c r="C181">
        <v>2008</v>
      </c>
      <c r="D181" s="36">
        <v>2845111</v>
      </c>
    </row>
    <row r="182" spans="2:4" x14ac:dyDescent="0.25">
      <c r="B182" t="s">
        <v>114</v>
      </c>
      <c r="C182">
        <v>2009</v>
      </c>
      <c r="D182" s="36">
        <v>2626486</v>
      </c>
    </row>
    <row r="183" spans="2:4" x14ac:dyDescent="0.25">
      <c r="B183" t="s">
        <v>115</v>
      </c>
      <c r="C183">
        <v>2000</v>
      </c>
      <c r="D183" s="36">
        <v>256036</v>
      </c>
    </row>
    <row r="184" spans="2:4" x14ac:dyDescent="0.25">
      <c r="B184" t="s">
        <v>115</v>
      </c>
      <c r="C184">
        <v>2001</v>
      </c>
      <c r="D184" s="36">
        <v>262645</v>
      </c>
    </row>
    <row r="185" spans="2:4" x14ac:dyDescent="0.25">
      <c r="B185" t="s">
        <v>115</v>
      </c>
      <c r="C185">
        <v>2002</v>
      </c>
      <c r="D185" s="36">
        <v>286657</v>
      </c>
    </row>
    <row r="186" spans="2:4" x14ac:dyDescent="0.25">
      <c r="B186" t="s">
        <v>115</v>
      </c>
      <c r="C186">
        <v>2003</v>
      </c>
      <c r="D186" s="36">
        <v>334587</v>
      </c>
    </row>
    <row r="187" spans="2:4" x14ac:dyDescent="0.25">
      <c r="B187" t="s">
        <v>115</v>
      </c>
      <c r="C187">
        <v>2004</v>
      </c>
      <c r="D187" s="36">
        <v>374226</v>
      </c>
    </row>
    <row r="188" spans="2:4" x14ac:dyDescent="0.25">
      <c r="B188" t="s">
        <v>115</v>
      </c>
      <c r="C188">
        <v>2005</v>
      </c>
      <c r="D188" s="36">
        <v>384755</v>
      </c>
    </row>
    <row r="189" spans="2:4" x14ac:dyDescent="0.25">
      <c r="B189" t="s">
        <v>115</v>
      </c>
      <c r="C189">
        <v>2006</v>
      </c>
      <c r="D189" s="36">
        <v>405183</v>
      </c>
    </row>
    <row r="190" spans="2:4" x14ac:dyDescent="0.25">
      <c r="B190" t="s">
        <v>115</v>
      </c>
      <c r="C190">
        <v>2007</v>
      </c>
      <c r="D190" s="36">
        <v>450530</v>
      </c>
    </row>
    <row r="191" spans="2:4" x14ac:dyDescent="0.25">
      <c r="B191" t="s">
        <v>115</v>
      </c>
      <c r="C191">
        <v>2008</v>
      </c>
      <c r="D191" s="36">
        <v>524289</v>
      </c>
    </row>
    <row r="192" spans="2:4" x14ac:dyDescent="0.25">
      <c r="B192" t="s">
        <v>115</v>
      </c>
      <c r="C192">
        <v>2009</v>
      </c>
      <c r="D192" s="36">
        <v>509466</v>
      </c>
    </row>
    <row r="193" spans="2:4" x14ac:dyDescent="0.25">
      <c r="B193" t="s">
        <v>116</v>
      </c>
      <c r="C193">
        <v>2000</v>
      </c>
      <c r="D193" s="36">
        <v>533385</v>
      </c>
    </row>
    <row r="194" spans="2:4" x14ac:dyDescent="0.25">
      <c r="B194" t="s">
        <v>116</v>
      </c>
      <c r="C194">
        <v>2001</v>
      </c>
      <c r="D194" s="36">
        <v>504584</v>
      </c>
    </row>
    <row r="195" spans="2:4" x14ac:dyDescent="0.25">
      <c r="B195" t="s">
        <v>116</v>
      </c>
      <c r="C195">
        <v>2002</v>
      </c>
      <c r="D195" s="36">
        <v>575930</v>
      </c>
    </row>
    <row r="196" spans="2:4" x14ac:dyDescent="0.25">
      <c r="B196" t="s">
        <v>116</v>
      </c>
      <c r="C196">
        <v>2003</v>
      </c>
      <c r="D196" s="36">
        <v>643760</v>
      </c>
    </row>
    <row r="197" spans="2:4" x14ac:dyDescent="0.25">
      <c r="B197" t="s">
        <v>116</v>
      </c>
      <c r="C197">
        <v>2004</v>
      </c>
      <c r="D197" s="36">
        <v>721976</v>
      </c>
    </row>
    <row r="198" spans="2:4" x14ac:dyDescent="0.25">
      <c r="B198" t="s">
        <v>116</v>
      </c>
      <c r="C198">
        <v>2005</v>
      </c>
      <c r="D198" s="36">
        <v>844866</v>
      </c>
    </row>
    <row r="199" spans="2:4" x14ac:dyDescent="0.25">
      <c r="B199" t="s">
        <v>116</v>
      </c>
      <c r="C199">
        <v>2006</v>
      </c>
      <c r="D199" s="36">
        <v>951773</v>
      </c>
    </row>
    <row r="200" spans="2:4" x14ac:dyDescent="0.25">
      <c r="B200" t="s">
        <v>116</v>
      </c>
      <c r="C200">
        <v>2007</v>
      </c>
      <c r="D200" s="36">
        <v>1049239</v>
      </c>
    </row>
    <row r="201" spans="2:4" x14ac:dyDescent="0.25">
      <c r="B201" t="s">
        <v>116</v>
      </c>
      <c r="C201">
        <v>2008</v>
      </c>
      <c r="D201" s="36">
        <v>931405</v>
      </c>
    </row>
    <row r="202" spans="2:4" x14ac:dyDescent="0.25">
      <c r="B202" t="s">
        <v>116</v>
      </c>
      <c r="C202">
        <v>2009</v>
      </c>
      <c r="D202" s="36">
        <v>834060</v>
      </c>
    </row>
    <row r="203" spans="2:4" x14ac:dyDescent="0.25">
      <c r="B203" t="s">
        <v>117</v>
      </c>
      <c r="C203">
        <v>2000</v>
      </c>
      <c r="D203" s="36">
        <v>4731199</v>
      </c>
    </row>
    <row r="204" spans="2:4" x14ac:dyDescent="0.25">
      <c r="B204" t="s">
        <v>117</v>
      </c>
      <c r="C204">
        <v>2001</v>
      </c>
      <c r="D204" s="36">
        <v>4159859</v>
      </c>
    </row>
    <row r="205" spans="2:4" x14ac:dyDescent="0.25">
      <c r="B205" t="s">
        <v>117</v>
      </c>
      <c r="C205">
        <v>2002</v>
      </c>
      <c r="D205" s="36">
        <v>3980819</v>
      </c>
    </row>
    <row r="206" spans="2:4" x14ac:dyDescent="0.25">
      <c r="B206" t="s">
        <v>117</v>
      </c>
      <c r="C206">
        <v>2003</v>
      </c>
      <c r="D206" s="36">
        <v>4302940</v>
      </c>
    </row>
    <row r="207" spans="2:4" x14ac:dyDescent="0.25">
      <c r="B207" t="s">
        <v>117</v>
      </c>
      <c r="C207">
        <v>2004</v>
      </c>
      <c r="D207" s="36">
        <v>4655823</v>
      </c>
    </row>
    <row r="208" spans="2:4" x14ac:dyDescent="0.25">
      <c r="B208" t="s">
        <v>117</v>
      </c>
      <c r="C208">
        <v>2005</v>
      </c>
      <c r="D208" s="36">
        <v>4571867</v>
      </c>
    </row>
    <row r="209" spans="2:4" x14ac:dyDescent="0.25">
      <c r="B209" t="s">
        <v>117</v>
      </c>
      <c r="C209">
        <v>2006</v>
      </c>
      <c r="D209" s="36">
        <v>4356750</v>
      </c>
    </row>
    <row r="210" spans="2:4" x14ac:dyDescent="0.25">
      <c r="B210" t="s">
        <v>117</v>
      </c>
      <c r="C210">
        <v>2007</v>
      </c>
      <c r="D210" s="36">
        <v>4356347</v>
      </c>
    </row>
    <row r="211" spans="2:4" x14ac:dyDescent="0.25">
      <c r="B211" t="s">
        <v>117</v>
      </c>
      <c r="C211">
        <v>2008</v>
      </c>
      <c r="D211" s="36">
        <v>4849185</v>
      </c>
    </row>
    <row r="212" spans="2:4" x14ac:dyDescent="0.25">
      <c r="B212" t="s">
        <v>117</v>
      </c>
      <c r="C212">
        <v>2009</v>
      </c>
      <c r="D212" s="36">
        <v>5035141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7671D-23D1-44DC-B72E-2363019E329B}">
  <dimension ref="B2:I34"/>
  <sheetViews>
    <sheetView zoomScale="145" zoomScaleNormal="145" workbookViewId="0">
      <selection activeCell="B2" sqref="B2:F20"/>
    </sheetView>
  </sheetViews>
  <sheetFormatPr defaultRowHeight="15" x14ac:dyDescent="0.25"/>
  <cols>
    <col min="2" max="2" width="32.85546875" customWidth="1"/>
    <col min="3" max="3" width="49" customWidth="1"/>
    <col min="4" max="4" width="15" customWidth="1"/>
    <col min="5" max="5" width="11.28515625" customWidth="1"/>
    <col min="6" max="6" width="11.140625" customWidth="1"/>
    <col min="8" max="8" width="16.7109375" customWidth="1"/>
  </cols>
  <sheetData>
    <row r="2" spans="2:9" x14ac:dyDescent="0.25">
      <c r="B2" s="60" t="s">
        <v>127</v>
      </c>
      <c r="C2" s="60" t="s">
        <v>128</v>
      </c>
      <c r="D2" s="60" t="s">
        <v>94</v>
      </c>
      <c r="E2" s="60" t="s">
        <v>129</v>
      </c>
      <c r="F2" s="60" t="s">
        <v>130</v>
      </c>
    </row>
    <row r="3" spans="2:9" x14ac:dyDescent="0.25">
      <c r="B3" t="s">
        <v>131</v>
      </c>
      <c r="C3" t="s">
        <v>132</v>
      </c>
      <c r="D3" t="s">
        <v>115</v>
      </c>
      <c r="E3" s="66">
        <v>1.289699074074074E-3</v>
      </c>
      <c r="F3" t="s">
        <v>133</v>
      </c>
      <c r="H3" t="s">
        <v>157</v>
      </c>
      <c r="I3" s="67" t="s">
        <v>158</v>
      </c>
    </row>
    <row r="4" spans="2:9" x14ac:dyDescent="0.25">
      <c r="B4" t="s">
        <v>131</v>
      </c>
      <c r="C4" t="s">
        <v>134</v>
      </c>
      <c r="D4" t="s">
        <v>115</v>
      </c>
      <c r="E4" s="66">
        <v>1.2971064814814815E-3</v>
      </c>
      <c r="F4" t="s">
        <v>135</v>
      </c>
      <c r="H4" t="s">
        <v>130</v>
      </c>
      <c r="I4" s="67" t="s">
        <v>135</v>
      </c>
    </row>
    <row r="5" spans="2:9" x14ac:dyDescent="0.25">
      <c r="B5" t="s">
        <v>131</v>
      </c>
      <c r="C5" t="s">
        <v>136</v>
      </c>
      <c r="D5" t="s">
        <v>137</v>
      </c>
      <c r="E5" s="66">
        <v>1.3009259259259259E-3</v>
      </c>
      <c r="F5" t="s">
        <v>138</v>
      </c>
    </row>
    <row r="6" spans="2:9" x14ac:dyDescent="0.25">
      <c r="B6" t="s">
        <v>139</v>
      </c>
      <c r="C6" t="s">
        <v>140</v>
      </c>
      <c r="D6" t="s">
        <v>104</v>
      </c>
      <c r="E6" s="66">
        <v>1.2646990740740741E-3</v>
      </c>
      <c r="F6" t="s">
        <v>133</v>
      </c>
      <c r="H6" t="s">
        <v>26</v>
      </c>
      <c r="I6">
        <f>COUNTIFS(C3:C20, "*"&amp;I3&amp;"*", F3:F20, I4)</f>
        <v>3</v>
      </c>
    </row>
    <row r="7" spans="2:9" x14ac:dyDescent="0.25">
      <c r="B7" t="s">
        <v>139</v>
      </c>
      <c r="C7" t="s">
        <v>141</v>
      </c>
      <c r="D7" t="s">
        <v>105</v>
      </c>
      <c r="E7" s="66">
        <v>1.276388888888889E-3</v>
      </c>
      <c r="F7" t="s">
        <v>135</v>
      </c>
    </row>
    <row r="8" spans="2:9" x14ac:dyDescent="0.25">
      <c r="B8" t="s">
        <v>139</v>
      </c>
      <c r="C8" t="s">
        <v>142</v>
      </c>
      <c r="D8" t="s">
        <v>105</v>
      </c>
      <c r="E8" s="66">
        <v>1.2766203703703705E-3</v>
      </c>
      <c r="F8" t="s">
        <v>138</v>
      </c>
      <c r="H8" s="68" t="str">
        <f>MID($C$8, ROW()-7, 1)</f>
        <v>Р</v>
      </c>
      <c r="I8">
        <f>CODE(H8)</f>
        <v>208</v>
      </c>
    </row>
    <row r="9" spans="2:9" x14ac:dyDescent="0.25">
      <c r="B9" t="s">
        <v>143</v>
      </c>
      <c r="C9" t="s">
        <v>141</v>
      </c>
      <c r="D9" t="s">
        <v>105</v>
      </c>
      <c r="E9" s="66">
        <v>2.1946759259259259E-3</v>
      </c>
      <c r="F9" t="s">
        <v>133</v>
      </c>
      <c r="H9" s="68" t="str">
        <f t="shared" ref="H9:H34" si="0">MID($C$8, ROW()-7, 1)</f>
        <v>о</v>
      </c>
      <c r="I9">
        <f t="shared" ref="I9:I34" si="1">CODE(H9)</f>
        <v>238</v>
      </c>
    </row>
    <row r="10" spans="2:9" x14ac:dyDescent="0.25">
      <c r="B10" t="s">
        <v>143</v>
      </c>
      <c r="C10" t="s">
        <v>144</v>
      </c>
      <c r="D10" t="s">
        <v>115</v>
      </c>
      <c r="E10" s="66">
        <v>2.2077546296296294E-3</v>
      </c>
      <c r="F10" t="s">
        <v>135</v>
      </c>
      <c r="H10" s="68" t="str">
        <f t="shared" si="0"/>
        <v>л</v>
      </c>
      <c r="I10">
        <f t="shared" si="1"/>
        <v>235</v>
      </c>
    </row>
    <row r="11" spans="2:9" x14ac:dyDescent="0.25">
      <c r="B11" t="s">
        <v>143</v>
      </c>
      <c r="C11" t="s">
        <v>145</v>
      </c>
      <c r="D11" t="s">
        <v>115</v>
      </c>
      <c r="E11" s="66">
        <v>2.2105324074074072E-3</v>
      </c>
      <c r="F11" t="s">
        <v>138</v>
      </c>
      <c r="H11" s="68" t="str">
        <f t="shared" si="0"/>
        <v>а</v>
      </c>
      <c r="I11">
        <f t="shared" si="1"/>
        <v>224</v>
      </c>
    </row>
    <row r="12" spans="2:9" x14ac:dyDescent="0.25">
      <c r="B12" t="s">
        <v>146</v>
      </c>
      <c r="C12" t="s">
        <v>147</v>
      </c>
      <c r="D12" t="s">
        <v>115</v>
      </c>
      <c r="E12" s="66">
        <v>1.1189814814814814E-3</v>
      </c>
      <c r="F12" t="s">
        <v>133</v>
      </c>
      <c r="H12" s="68" t="str">
        <f t="shared" si="0"/>
        <v>н</v>
      </c>
      <c r="I12">
        <f t="shared" si="1"/>
        <v>237</v>
      </c>
    </row>
    <row r="13" spans="2:9" x14ac:dyDescent="0.25">
      <c r="B13" t="s">
        <v>146</v>
      </c>
      <c r="C13" t="s">
        <v>148</v>
      </c>
      <c r="D13" t="s">
        <v>137</v>
      </c>
      <c r="E13" s="66">
        <v>1.1226851851851851E-3</v>
      </c>
      <c r="F13" t="s">
        <v>135</v>
      </c>
      <c r="H13" s="68" t="str">
        <f t="shared" si="0"/>
        <v>д</v>
      </c>
      <c r="I13">
        <f t="shared" si="1"/>
        <v>228</v>
      </c>
    </row>
    <row r="14" spans="2:9" x14ac:dyDescent="0.25">
      <c r="B14" t="s">
        <v>146</v>
      </c>
      <c r="C14" t="s">
        <v>149</v>
      </c>
      <c r="D14" t="s">
        <v>150</v>
      </c>
      <c r="E14" s="66">
        <v>1.1305555555555557E-3</v>
      </c>
      <c r="F14" t="s">
        <v>138</v>
      </c>
      <c r="H14" s="68" t="str">
        <f t="shared" si="0"/>
        <v>о</v>
      </c>
      <c r="I14">
        <f t="shared" si="1"/>
        <v>238</v>
      </c>
    </row>
    <row r="15" spans="2:9" x14ac:dyDescent="0.25">
      <c r="B15" t="s">
        <v>151</v>
      </c>
      <c r="C15" t="s">
        <v>152</v>
      </c>
      <c r="D15" t="s">
        <v>150</v>
      </c>
      <c r="E15" s="66">
        <v>1.0560185185185184E-3</v>
      </c>
      <c r="F15" t="s">
        <v>133</v>
      </c>
      <c r="H15" s="68" t="str">
        <f t="shared" si="0"/>
        <v xml:space="preserve"> </v>
      </c>
      <c r="I15">
        <f t="shared" si="1"/>
        <v>32</v>
      </c>
    </row>
    <row r="16" spans="2:9" x14ac:dyDescent="0.25">
      <c r="B16" t="s">
        <v>151</v>
      </c>
      <c r="C16" t="s">
        <v>153</v>
      </c>
      <c r="D16" t="s">
        <v>114</v>
      </c>
      <c r="E16" s="66">
        <v>1.0562499999999999E-3</v>
      </c>
      <c r="F16" t="s">
        <v>135</v>
      </c>
      <c r="H16" s="68" t="str">
        <f t="shared" si="0"/>
        <v>Т</v>
      </c>
      <c r="I16">
        <f t="shared" si="1"/>
        <v>210</v>
      </c>
    </row>
    <row r="17" spans="2:9" x14ac:dyDescent="0.25">
      <c r="B17" t="s">
        <v>151</v>
      </c>
      <c r="C17" t="s">
        <v>154</v>
      </c>
      <c r="D17" t="s">
        <v>114</v>
      </c>
      <c r="E17" s="66">
        <v>1.0728009259259258E-3</v>
      </c>
      <c r="F17" t="s">
        <v>138</v>
      </c>
      <c r="H17" s="68" t="str">
        <f t="shared" si="0"/>
        <v>ё</v>
      </c>
      <c r="I17">
        <f t="shared" si="1"/>
        <v>184</v>
      </c>
    </row>
    <row r="18" spans="2:9" x14ac:dyDescent="0.25">
      <c r="B18" t="s">
        <v>155</v>
      </c>
      <c r="C18" t="s">
        <v>147</v>
      </c>
      <c r="D18" t="s">
        <v>115</v>
      </c>
      <c r="E18" s="66">
        <v>1.0405092592592593E-3</v>
      </c>
      <c r="F18" t="s">
        <v>133</v>
      </c>
      <c r="H18" s="68" t="str">
        <f t="shared" si="0"/>
        <v>н</v>
      </c>
      <c r="I18">
        <f t="shared" si="1"/>
        <v>237</v>
      </c>
    </row>
    <row r="19" spans="2:9" x14ac:dyDescent="0.25">
      <c r="B19" t="s">
        <v>155</v>
      </c>
      <c r="C19" t="s">
        <v>148</v>
      </c>
      <c r="D19" t="s">
        <v>137</v>
      </c>
      <c r="E19" s="66">
        <v>1.0503472222222223E-3</v>
      </c>
      <c r="F19" t="s">
        <v>135</v>
      </c>
      <c r="H19" s="68" t="str">
        <f t="shared" si="0"/>
        <v>и</v>
      </c>
      <c r="I19">
        <f t="shared" si="1"/>
        <v>232</v>
      </c>
    </row>
    <row r="20" spans="2:9" x14ac:dyDescent="0.25">
      <c r="B20" t="s">
        <v>155</v>
      </c>
      <c r="C20" t="s">
        <v>156</v>
      </c>
      <c r="D20" t="s">
        <v>137</v>
      </c>
      <c r="E20" s="66">
        <v>1.0688657407407407E-3</v>
      </c>
      <c r="F20" t="s">
        <v>138</v>
      </c>
      <c r="H20" s="68" t="str">
        <f t="shared" si="0"/>
        <v xml:space="preserve"> </v>
      </c>
      <c r="I20">
        <f t="shared" si="1"/>
        <v>32</v>
      </c>
    </row>
    <row r="21" spans="2:9" x14ac:dyDescent="0.25">
      <c r="H21" s="68" t="str">
        <f t="shared" si="0"/>
        <v>(</v>
      </c>
      <c r="I21">
        <f t="shared" si="1"/>
        <v>40</v>
      </c>
    </row>
    <row r="22" spans="2:9" x14ac:dyDescent="0.25">
      <c r="H22" s="68" t="str">
        <f t="shared" si="0"/>
        <v>R</v>
      </c>
      <c r="I22">
        <f t="shared" si="1"/>
        <v>82</v>
      </c>
    </row>
    <row r="23" spans="2:9" x14ac:dyDescent="0.25">
      <c r="H23" s="68" t="str">
        <f t="shared" si="0"/>
        <v>o</v>
      </c>
      <c r="I23">
        <f t="shared" si="1"/>
        <v>111</v>
      </c>
    </row>
    <row r="24" spans="2:9" x14ac:dyDescent="0.25">
      <c r="H24" s="68" t="str">
        <f t="shared" si="0"/>
        <v>l</v>
      </c>
      <c r="I24">
        <f t="shared" si="1"/>
        <v>108</v>
      </c>
    </row>
    <row r="25" spans="2:9" x14ac:dyDescent="0.25">
      <c r="H25" s="68" t="str">
        <f>MID($C$8, ROW()-7, 1)</f>
        <v>a</v>
      </c>
      <c r="I25">
        <f t="shared" si="1"/>
        <v>97</v>
      </c>
    </row>
    <row r="26" spans="2:9" x14ac:dyDescent="0.25">
      <c r="H26" s="68" t="str">
        <f t="shared" si="0"/>
        <v>n</v>
      </c>
      <c r="I26">
        <f t="shared" si="1"/>
        <v>110</v>
      </c>
    </row>
    <row r="27" spans="2:9" x14ac:dyDescent="0.25">
      <c r="H27" s="68" t="str">
        <f t="shared" si="0"/>
        <v>d</v>
      </c>
      <c r="I27">
        <f t="shared" si="1"/>
        <v>100</v>
      </c>
    </row>
    <row r="28" spans="2:9" x14ac:dyDescent="0.25">
      <c r="H28" s="68" t="str">
        <f t="shared" si="0"/>
        <v xml:space="preserve"> </v>
      </c>
      <c r="I28">
        <f t="shared" si="1"/>
        <v>32</v>
      </c>
    </row>
    <row r="29" spans="2:9" x14ac:dyDescent="0.25">
      <c r="H29" s="68" t="str">
        <f t="shared" si="0"/>
        <v>T</v>
      </c>
      <c r="I29">
        <f t="shared" si="1"/>
        <v>84</v>
      </c>
    </row>
    <row r="30" spans="2:9" x14ac:dyDescent="0.25">
      <c r="H30" s="68" t="str">
        <f t="shared" si="0"/>
        <v>h</v>
      </c>
      <c r="I30">
        <f t="shared" si="1"/>
        <v>104</v>
      </c>
    </row>
    <row r="31" spans="2:9" x14ac:dyDescent="0.25">
      <c r="H31" s="68" t="str">
        <f t="shared" si="0"/>
        <v>ö</v>
      </c>
      <c r="I31">
        <f t="shared" si="1"/>
        <v>63</v>
      </c>
    </row>
    <row r="32" spans="2:9" x14ac:dyDescent="0.25">
      <c r="H32" s="68" t="str">
        <f t="shared" si="0"/>
        <v>n</v>
      </c>
      <c r="I32">
        <f t="shared" si="1"/>
        <v>110</v>
      </c>
    </row>
    <row r="33" spans="8:9" x14ac:dyDescent="0.25">
      <c r="H33" s="68" t="str">
        <f t="shared" si="0"/>
        <v>i</v>
      </c>
      <c r="I33">
        <f t="shared" si="1"/>
        <v>105</v>
      </c>
    </row>
    <row r="34" spans="8:9" x14ac:dyDescent="0.25">
      <c r="H34" s="68" t="str">
        <f t="shared" si="0"/>
        <v>)</v>
      </c>
      <c r="I34">
        <f t="shared" si="1"/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8766-4816-4B7D-ABC3-40AA374BA3DD}">
  <dimension ref="B2:I20"/>
  <sheetViews>
    <sheetView zoomScale="145" zoomScaleNormal="145" workbookViewId="0">
      <selection activeCell="I5" sqref="I5"/>
    </sheetView>
  </sheetViews>
  <sheetFormatPr defaultRowHeight="15" x14ac:dyDescent="0.25"/>
  <cols>
    <col min="1" max="1" width="2.28515625" customWidth="1"/>
    <col min="2" max="2" width="27.28515625" customWidth="1"/>
    <col min="3" max="3" width="43.42578125" customWidth="1"/>
    <col min="4" max="4" width="15.28515625" customWidth="1"/>
    <col min="5" max="5" width="11" customWidth="1"/>
    <col min="6" max="6" width="12.140625" customWidth="1"/>
    <col min="7" max="7" width="2.28515625" customWidth="1"/>
    <col min="8" max="8" width="22.5703125" customWidth="1"/>
  </cols>
  <sheetData>
    <row r="2" spans="2:9" x14ac:dyDescent="0.25">
      <c r="B2" s="60" t="s">
        <v>127</v>
      </c>
      <c r="C2" s="60" t="s">
        <v>128</v>
      </c>
      <c r="D2" s="60" t="s">
        <v>94</v>
      </c>
      <c r="E2" s="60" t="s">
        <v>129</v>
      </c>
      <c r="F2" s="60" t="s">
        <v>130</v>
      </c>
    </row>
    <row r="3" spans="2:9" x14ac:dyDescent="0.25">
      <c r="B3" t="s">
        <v>131</v>
      </c>
      <c r="C3" t="s">
        <v>132</v>
      </c>
      <c r="D3" t="s">
        <v>115</v>
      </c>
      <c r="E3" s="66">
        <v>1.289699074074074E-3</v>
      </c>
      <c r="F3" t="s">
        <v>133</v>
      </c>
      <c r="H3" t="s">
        <v>94</v>
      </c>
      <c r="I3" s="69" t="s">
        <v>137</v>
      </c>
    </row>
    <row r="4" spans="2:9" x14ac:dyDescent="0.25">
      <c r="B4" t="s">
        <v>131</v>
      </c>
      <c r="C4" t="s">
        <v>134</v>
      </c>
      <c r="D4" t="s">
        <v>115</v>
      </c>
      <c r="E4" s="66">
        <v>1.2971064814814815E-3</v>
      </c>
      <c r="F4" t="s">
        <v>135</v>
      </c>
    </row>
    <row r="5" spans="2:9" x14ac:dyDescent="0.25">
      <c r="B5" t="s">
        <v>131</v>
      </c>
      <c r="C5" t="s">
        <v>136</v>
      </c>
      <c r="D5" t="s">
        <v>137</v>
      </c>
      <c r="E5" s="66">
        <v>1.3009259259259259E-3</v>
      </c>
      <c r="F5" t="s">
        <v>138</v>
      </c>
      <c r="H5" t="s">
        <v>159</v>
      </c>
      <c r="I5" s="70">
        <f>AVERAGEIF(D3:D20, I3, E3:E20)</f>
        <v>1.1357060185185185E-3</v>
      </c>
    </row>
    <row r="6" spans="2:9" x14ac:dyDescent="0.25">
      <c r="B6" t="s">
        <v>139</v>
      </c>
      <c r="C6" t="s">
        <v>140</v>
      </c>
      <c r="D6" t="s">
        <v>104</v>
      </c>
      <c r="E6" s="66">
        <v>1.2646990740740741E-3</v>
      </c>
      <c r="F6" t="s">
        <v>133</v>
      </c>
      <c r="H6" t="s">
        <v>160</v>
      </c>
      <c r="I6" s="70">
        <f>SUMIF(D3:D20, I3, E3:E20)/COUNTIF(D3:D20, I3)</f>
        <v>1.1357060185185185E-3</v>
      </c>
    </row>
    <row r="7" spans="2:9" x14ac:dyDescent="0.25">
      <c r="B7" t="s">
        <v>139</v>
      </c>
      <c r="C7" t="s">
        <v>141</v>
      </c>
      <c r="D7" t="s">
        <v>105</v>
      </c>
      <c r="E7" s="66">
        <v>1.276388888888889E-3</v>
      </c>
      <c r="F7" t="s">
        <v>135</v>
      </c>
    </row>
    <row r="8" spans="2:9" x14ac:dyDescent="0.25">
      <c r="B8" t="s">
        <v>139</v>
      </c>
      <c r="C8" t="s">
        <v>142</v>
      </c>
      <c r="D8" t="s">
        <v>105</v>
      </c>
      <c r="E8" s="66">
        <v>1.2766203703703705E-3</v>
      </c>
      <c r="F8" t="s">
        <v>138</v>
      </c>
    </row>
    <row r="9" spans="2:9" x14ac:dyDescent="0.25">
      <c r="B9" t="s">
        <v>143</v>
      </c>
      <c r="C9" t="s">
        <v>141</v>
      </c>
      <c r="D9" t="s">
        <v>105</v>
      </c>
      <c r="E9" s="66">
        <v>2.1946759259259259E-3</v>
      </c>
      <c r="F9" t="s">
        <v>133</v>
      </c>
    </row>
    <row r="10" spans="2:9" x14ac:dyDescent="0.25">
      <c r="B10" t="s">
        <v>143</v>
      </c>
      <c r="C10" t="s">
        <v>144</v>
      </c>
      <c r="D10" t="s">
        <v>115</v>
      </c>
      <c r="E10" s="66">
        <v>2.2077546296296294E-3</v>
      </c>
      <c r="F10" t="s">
        <v>135</v>
      </c>
    </row>
    <row r="11" spans="2:9" x14ac:dyDescent="0.25">
      <c r="B11" t="s">
        <v>143</v>
      </c>
      <c r="C11" t="s">
        <v>145</v>
      </c>
      <c r="D11" t="s">
        <v>115</v>
      </c>
      <c r="E11" s="66">
        <v>2.2105324074074072E-3</v>
      </c>
      <c r="F11" t="s">
        <v>138</v>
      </c>
    </row>
    <row r="12" spans="2:9" x14ac:dyDescent="0.25">
      <c r="B12" t="s">
        <v>146</v>
      </c>
      <c r="C12" t="s">
        <v>147</v>
      </c>
      <c r="D12" t="s">
        <v>115</v>
      </c>
      <c r="E12" s="66">
        <v>1.1189814814814814E-3</v>
      </c>
      <c r="F12" t="s">
        <v>133</v>
      </c>
    </row>
    <row r="13" spans="2:9" x14ac:dyDescent="0.25">
      <c r="B13" t="s">
        <v>146</v>
      </c>
      <c r="C13" t="s">
        <v>148</v>
      </c>
      <c r="D13" t="s">
        <v>137</v>
      </c>
      <c r="E13" s="66">
        <v>1.1226851851851851E-3</v>
      </c>
      <c r="F13" t="s">
        <v>135</v>
      </c>
    </row>
    <row r="14" spans="2:9" x14ac:dyDescent="0.25">
      <c r="B14" t="s">
        <v>146</v>
      </c>
      <c r="C14" t="s">
        <v>149</v>
      </c>
      <c r="D14" t="s">
        <v>150</v>
      </c>
      <c r="E14" s="66">
        <v>1.1305555555555557E-3</v>
      </c>
      <c r="F14" t="s">
        <v>138</v>
      </c>
    </row>
    <row r="15" spans="2:9" x14ac:dyDescent="0.25">
      <c r="B15" t="s">
        <v>151</v>
      </c>
      <c r="C15" t="s">
        <v>152</v>
      </c>
      <c r="D15" t="s">
        <v>150</v>
      </c>
      <c r="E15" s="66">
        <v>1.0560185185185184E-3</v>
      </c>
      <c r="F15" t="s">
        <v>133</v>
      </c>
    </row>
    <row r="16" spans="2:9" x14ac:dyDescent="0.25">
      <c r="B16" t="s">
        <v>151</v>
      </c>
      <c r="C16" t="s">
        <v>153</v>
      </c>
      <c r="D16" t="s">
        <v>114</v>
      </c>
      <c r="E16" s="66">
        <v>1.0562499999999999E-3</v>
      </c>
      <c r="F16" t="s">
        <v>135</v>
      </c>
    </row>
    <row r="17" spans="2:6" x14ac:dyDescent="0.25">
      <c r="B17" t="s">
        <v>151</v>
      </c>
      <c r="C17" t="s">
        <v>154</v>
      </c>
      <c r="D17" t="s">
        <v>114</v>
      </c>
      <c r="E17" s="66">
        <v>1.0728009259259258E-3</v>
      </c>
      <c r="F17" t="s">
        <v>138</v>
      </c>
    </row>
    <row r="18" spans="2:6" x14ac:dyDescent="0.25">
      <c r="B18" t="s">
        <v>155</v>
      </c>
      <c r="C18" t="s">
        <v>147</v>
      </c>
      <c r="D18" t="s">
        <v>115</v>
      </c>
      <c r="E18" s="66">
        <v>1.0405092592592593E-3</v>
      </c>
      <c r="F18" t="s">
        <v>133</v>
      </c>
    </row>
    <row r="19" spans="2:6" x14ac:dyDescent="0.25">
      <c r="B19" t="s">
        <v>155</v>
      </c>
      <c r="C19" t="s">
        <v>148</v>
      </c>
      <c r="D19" t="s">
        <v>137</v>
      </c>
      <c r="E19" s="66">
        <v>1.0503472222222223E-3</v>
      </c>
      <c r="F19" t="s">
        <v>135</v>
      </c>
    </row>
    <row r="20" spans="2:6" x14ac:dyDescent="0.25">
      <c r="B20" t="s">
        <v>155</v>
      </c>
      <c r="C20" t="s">
        <v>156</v>
      </c>
      <c r="D20" t="s">
        <v>137</v>
      </c>
      <c r="E20" s="66">
        <v>1.0688657407407407E-3</v>
      </c>
      <c r="F20" t="s">
        <v>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0467-C484-4B05-9C33-2210FE926A59}">
  <dimension ref="B2:I20"/>
  <sheetViews>
    <sheetView zoomScale="145" zoomScaleNormal="145" workbookViewId="0">
      <selection activeCell="H15" sqref="H15"/>
    </sheetView>
  </sheetViews>
  <sheetFormatPr defaultRowHeight="15" x14ac:dyDescent="0.25"/>
  <cols>
    <col min="1" max="1" width="1.42578125" customWidth="1"/>
    <col min="2" max="2" width="29.28515625" customWidth="1"/>
    <col min="3" max="3" width="47" customWidth="1"/>
    <col min="4" max="4" width="13.5703125" customWidth="1"/>
    <col min="5" max="5" width="10" customWidth="1"/>
    <col min="6" max="6" width="10.28515625" customWidth="1"/>
    <col min="7" max="7" width="4" customWidth="1"/>
    <col min="8" max="8" width="29.42578125" customWidth="1"/>
    <col min="9" max="9" width="16.42578125" customWidth="1"/>
  </cols>
  <sheetData>
    <row r="2" spans="2:9" x14ac:dyDescent="0.25">
      <c r="B2" s="60" t="s">
        <v>127</v>
      </c>
      <c r="C2" s="60" t="s">
        <v>128</v>
      </c>
      <c r="D2" s="60" t="s">
        <v>94</v>
      </c>
      <c r="E2" s="60" t="s">
        <v>129</v>
      </c>
      <c r="F2" s="60" t="s">
        <v>130</v>
      </c>
    </row>
    <row r="3" spans="2:9" x14ac:dyDescent="0.25">
      <c r="B3" t="s">
        <v>131</v>
      </c>
      <c r="C3" t="s">
        <v>132</v>
      </c>
      <c r="D3" t="s">
        <v>115</v>
      </c>
      <c r="E3" s="66">
        <v>1.289699074074074E-3</v>
      </c>
      <c r="F3" t="s">
        <v>133</v>
      </c>
      <c r="H3" t="s">
        <v>161</v>
      </c>
      <c r="I3" s="8" t="s">
        <v>115</v>
      </c>
    </row>
    <row r="4" spans="2:9" x14ac:dyDescent="0.25">
      <c r="B4" t="s">
        <v>131</v>
      </c>
      <c r="C4" t="s">
        <v>134</v>
      </c>
      <c r="D4" t="s">
        <v>115</v>
      </c>
      <c r="E4" s="66">
        <v>1.2971064814814815E-3</v>
      </c>
      <c r="F4" t="s">
        <v>135</v>
      </c>
      <c r="H4" t="s">
        <v>162</v>
      </c>
      <c r="I4" s="8" t="s">
        <v>163</v>
      </c>
    </row>
    <row r="5" spans="2:9" x14ac:dyDescent="0.25">
      <c r="B5" t="s">
        <v>131</v>
      </c>
      <c r="C5" t="s">
        <v>136</v>
      </c>
      <c r="D5" t="s">
        <v>137</v>
      </c>
      <c r="E5" s="66">
        <v>1.3009259259259259E-3</v>
      </c>
      <c r="F5" t="s">
        <v>138</v>
      </c>
      <c r="H5" t="s">
        <v>130</v>
      </c>
      <c r="I5" s="8" t="s">
        <v>133</v>
      </c>
    </row>
    <row r="6" spans="2:9" x14ac:dyDescent="0.25">
      <c r="B6" t="s">
        <v>139</v>
      </c>
      <c r="C6" t="s">
        <v>140</v>
      </c>
      <c r="D6" t="s">
        <v>104</v>
      </c>
      <c r="E6" s="66">
        <v>1.2646990740740741E-3</v>
      </c>
      <c r="F6" t="s">
        <v>133</v>
      </c>
      <c r="H6" t="s">
        <v>159</v>
      </c>
      <c r="I6" s="70">
        <f>AVERAGEIFS(E3:E20,D3:D20,I3, B3:B20, "*"&amp;I4, F3:F20, I5)</f>
        <v>1.0797453703703702E-3</v>
      </c>
    </row>
    <row r="7" spans="2:9" x14ac:dyDescent="0.25">
      <c r="B7" t="s">
        <v>139</v>
      </c>
      <c r="C7" t="s">
        <v>141</v>
      </c>
      <c r="D7" t="s">
        <v>105</v>
      </c>
      <c r="E7" s="66">
        <v>1.276388888888889E-3</v>
      </c>
      <c r="F7" t="s">
        <v>135</v>
      </c>
      <c r="H7" t="s">
        <v>164</v>
      </c>
      <c r="I7" s="70"/>
    </row>
    <row r="8" spans="2:9" x14ac:dyDescent="0.25">
      <c r="B8" t="s">
        <v>139</v>
      </c>
      <c r="C8" t="s">
        <v>142</v>
      </c>
      <c r="D8" t="s">
        <v>105</v>
      </c>
      <c r="E8" s="66">
        <v>1.2766203703703705E-3</v>
      </c>
      <c r="F8" t="s">
        <v>138</v>
      </c>
      <c r="H8" s="70">
        <f>SUMIFS(E3:E20, D3:D20, I3, B3:B20, "*"&amp;I4,F3:F20, I5)/COUNTIFS(D3:D20, I3, B3:B20, "*"&amp;I4, F3:F20, I5)</f>
        <v>1.0797453703703702E-3</v>
      </c>
    </row>
    <row r="9" spans="2:9" x14ac:dyDescent="0.25">
      <c r="B9" t="s">
        <v>143</v>
      </c>
      <c r="C9" t="s">
        <v>141</v>
      </c>
      <c r="D9" t="s">
        <v>105</v>
      </c>
      <c r="E9" s="66">
        <v>2.1946759259259259E-3</v>
      </c>
      <c r="F9" t="s">
        <v>133</v>
      </c>
    </row>
    <row r="10" spans="2:9" x14ac:dyDescent="0.25">
      <c r="B10" t="s">
        <v>143</v>
      </c>
      <c r="C10" t="s">
        <v>144</v>
      </c>
      <c r="D10" t="s">
        <v>115</v>
      </c>
      <c r="E10" s="66">
        <v>2.2077546296296294E-3</v>
      </c>
      <c r="F10" t="s">
        <v>135</v>
      </c>
    </row>
    <row r="11" spans="2:9" x14ac:dyDescent="0.25">
      <c r="B11" t="s">
        <v>143</v>
      </c>
      <c r="C11" t="s">
        <v>145</v>
      </c>
      <c r="D11" t="s">
        <v>115</v>
      </c>
      <c r="E11" s="66">
        <v>2.2105324074074072E-3</v>
      </c>
      <c r="F11" t="s">
        <v>138</v>
      </c>
    </row>
    <row r="12" spans="2:9" x14ac:dyDescent="0.25">
      <c r="B12" t="s">
        <v>146</v>
      </c>
      <c r="C12" t="s">
        <v>147</v>
      </c>
      <c r="D12" t="s">
        <v>115</v>
      </c>
      <c r="E12" s="66">
        <v>1.1189814814814814E-3</v>
      </c>
      <c r="F12" t="s">
        <v>133</v>
      </c>
    </row>
    <row r="13" spans="2:9" x14ac:dyDescent="0.25">
      <c r="B13" t="s">
        <v>146</v>
      </c>
      <c r="C13" t="s">
        <v>148</v>
      </c>
      <c r="D13" t="s">
        <v>137</v>
      </c>
      <c r="E13" s="66">
        <v>1.1226851851851851E-3</v>
      </c>
      <c r="F13" t="s">
        <v>135</v>
      </c>
    </row>
    <row r="14" spans="2:9" x14ac:dyDescent="0.25">
      <c r="B14" t="s">
        <v>146</v>
      </c>
      <c r="C14" t="s">
        <v>149</v>
      </c>
      <c r="D14" t="s">
        <v>150</v>
      </c>
      <c r="E14" s="66">
        <v>1.1305555555555557E-3</v>
      </c>
      <c r="F14" t="s">
        <v>138</v>
      </c>
    </row>
    <row r="15" spans="2:9" x14ac:dyDescent="0.25">
      <c r="B15" t="s">
        <v>151</v>
      </c>
      <c r="C15" t="s">
        <v>152</v>
      </c>
      <c r="D15" t="s">
        <v>150</v>
      </c>
      <c r="E15" s="66">
        <v>1.0560185185185184E-3</v>
      </c>
      <c r="F15" t="s">
        <v>133</v>
      </c>
    </row>
    <row r="16" spans="2:9" x14ac:dyDescent="0.25">
      <c r="B16" t="s">
        <v>151</v>
      </c>
      <c r="C16" t="s">
        <v>153</v>
      </c>
      <c r="D16" t="s">
        <v>114</v>
      </c>
      <c r="E16" s="66">
        <v>1.0562499999999999E-3</v>
      </c>
      <c r="F16" t="s">
        <v>135</v>
      </c>
    </row>
    <row r="17" spans="2:6" x14ac:dyDescent="0.25">
      <c r="B17" t="s">
        <v>151</v>
      </c>
      <c r="C17" t="s">
        <v>154</v>
      </c>
      <c r="D17" t="s">
        <v>114</v>
      </c>
      <c r="E17" s="66">
        <v>1.0728009259259258E-3</v>
      </c>
      <c r="F17" t="s">
        <v>138</v>
      </c>
    </row>
    <row r="18" spans="2:6" x14ac:dyDescent="0.25">
      <c r="B18" t="s">
        <v>155</v>
      </c>
      <c r="C18" t="s">
        <v>147</v>
      </c>
      <c r="D18" t="s">
        <v>115</v>
      </c>
      <c r="E18" s="66">
        <v>1.0405092592592593E-3</v>
      </c>
      <c r="F18" t="s">
        <v>133</v>
      </c>
    </row>
    <row r="19" spans="2:6" x14ac:dyDescent="0.25">
      <c r="B19" t="s">
        <v>155</v>
      </c>
      <c r="C19" t="s">
        <v>148</v>
      </c>
      <c r="D19" t="s">
        <v>137</v>
      </c>
      <c r="E19" s="66">
        <v>1.0503472222222223E-3</v>
      </c>
      <c r="F19" t="s">
        <v>135</v>
      </c>
    </row>
    <row r="20" spans="2:6" x14ac:dyDescent="0.25">
      <c r="B20" t="s">
        <v>155</v>
      </c>
      <c r="C20" t="s">
        <v>156</v>
      </c>
      <c r="D20" t="s">
        <v>137</v>
      </c>
      <c r="E20" s="66">
        <v>1.0688657407407407E-3</v>
      </c>
      <c r="F20" t="s">
        <v>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CC5F-69F2-4662-AC42-28D287A1CF47}">
  <sheetPr filterMode="1"/>
  <dimension ref="B1:F212"/>
  <sheetViews>
    <sheetView zoomScale="130" zoomScaleNormal="130" workbookViewId="0">
      <selection activeCell="D214" sqref="D214"/>
    </sheetView>
  </sheetViews>
  <sheetFormatPr defaultRowHeight="15" x14ac:dyDescent="0.25"/>
  <cols>
    <col min="2" max="3" width="17.5703125" customWidth="1"/>
    <col min="4" max="4" width="15.7109375" customWidth="1"/>
    <col min="6" max="6" width="23.5703125" customWidth="1"/>
    <col min="7" max="7" width="29.85546875" customWidth="1"/>
    <col min="8" max="8" width="45.85546875" customWidth="1"/>
    <col min="9" max="9" width="15.5703125" customWidth="1"/>
    <col min="10" max="10" width="10.85546875" customWidth="1"/>
    <col min="11" max="11" width="12.7109375" customWidth="1"/>
  </cols>
  <sheetData>
    <row r="1" spans="2:6" x14ac:dyDescent="0.25">
      <c r="F1" s="36">
        <f>SUM(D3:D212)</f>
        <v>377059527</v>
      </c>
    </row>
    <row r="2" spans="2:6" x14ac:dyDescent="0.25">
      <c r="B2" s="60" t="s">
        <v>94</v>
      </c>
      <c r="C2" s="61" t="s">
        <v>95</v>
      </c>
      <c r="D2" s="61" t="s">
        <v>96</v>
      </c>
    </row>
    <row r="3" spans="2:6" hidden="1" x14ac:dyDescent="0.25">
      <c r="B3" t="s">
        <v>117</v>
      </c>
      <c r="C3">
        <v>2000</v>
      </c>
      <c r="D3" s="36">
        <v>4731199</v>
      </c>
      <c r="F3" s="36"/>
    </row>
    <row r="4" spans="2:6" hidden="1" x14ac:dyDescent="0.25">
      <c r="B4" t="s">
        <v>117</v>
      </c>
      <c r="C4">
        <v>2001</v>
      </c>
      <c r="D4" s="36">
        <v>4159859</v>
      </c>
    </row>
    <row r="5" spans="2:6" hidden="1" x14ac:dyDescent="0.25">
      <c r="B5" t="s">
        <v>117</v>
      </c>
      <c r="C5">
        <v>2002</v>
      </c>
      <c r="D5" s="36">
        <v>3980819</v>
      </c>
    </row>
    <row r="6" spans="2:6" hidden="1" x14ac:dyDescent="0.25">
      <c r="B6" t="s">
        <v>117</v>
      </c>
      <c r="C6">
        <v>2003</v>
      </c>
      <c r="D6" s="36">
        <v>4302940</v>
      </c>
    </row>
    <row r="7" spans="2:6" hidden="1" x14ac:dyDescent="0.25">
      <c r="B7" t="s">
        <v>117</v>
      </c>
      <c r="C7">
        <v>2004</v>
      </c>
      <c r="D7" s="36">
        <v>4655823</v>
      </c>
    </row>
    <row r="8" spans="2:6" hidden="1" x14ac:dyDescent="0.25">
      <c r="B8" t="s">
        <v>117</v>
      </c>
      <c r="C8">
        <v>2005</v>
      </c>
      <c r="D8" s="36">
        <v>4571867</v>
      </c>
    </row>
    <row r="9" spans="2:6" hidden="1" x14ac:dyDescent="0.25">
      <c r="B9" t="s">
        <v>117</v>
      </c>
      <c r="C9">
        <v>2006</v>
      </c>
      <c r="D9" s="36">
        <v>4356750</v>
      </c>
    </row>
    <row r="10" spans="2:6" hidden="1" x14ac:dyDescent="0.25">
      <c r="B10" t="s">
        <v>117</v>
      </c>
      <c r="C10">
        <v>2007</v>
      </c>
      <c r="D10" s="36">
        <v>4356347</v>
      </c>
    </row>
    <row r="11" spans="2:6" hidden="1" x14ac:dyDescent="0.25">
      <c r="B11" t="s">
        <v>117</v>
      </c>
      <c r="C11">
        <v>2008</v>
      </c>
      <c r="D11" s="36">
        <v>4849185</v>
      </c>
    </row>
    <row r="12" spans="2:6" hidden="1" x14ac:dyDescent="0.25">
      <c r="B12" t="s">
        <v>117</v>
      </c>
      <c r="C12">
        <v>2009</v>
      </c>
      <c r="D12" s="36">
        <v>5035141</v>
      </c>
    </row>
    <row r="13" spans="2:6" hidden="1" x14ac:dyDescent="0.25">
      <c r="B13" t="s">
        <v>116</v>
      </c>
      <c r="C13">
        <v>2000</v>
      </c>
      <c r="D13" s="36">
        <v>533385</v>
      </c>
    </row>
    <row r="14" spans="2:6" hidden="1" x14ac:dyDescent="0.25">
      <c r="B14" t="s">
        <v>116</v>
      </c>
      <c r="C14">
        <v>2001</v>
      </c>
      <c r="D14" s="36">
        <v>504584</v>
      </c>
    </row>
    <row r="15" spans="2:6" hidden="1" x14ac:dyDescent="0.25">
      <c r="B15" t="s">
        <v>116</v>
      </c>
      <c r="C15">
        <v>2002</v>
      </c>
      <c r="D15" s="36">
        <v>575930</v>
      </c>
    </row>
    <row r="16" spans="2:6" hidden="1" x14ac:dyDescent="0.25">
      <c r="B16" t="s">
        <v>116</v>
      </c>
      <c r="C16">
        <v>2003</v>
      </c>
      <c r="D16" s="36">
        <v>643760</v>
      </c>
    </row>
    <row r="17" spans="2:4" hidden="1" x14ac:dyDescent="0.25">
      <c r="B17" t="s">
        <v>116</v>
      </c>
      <c r="C17">
        <v>2004</v>
      </c>
      <c r="D17" s="36">
        <v>721976</v>
      </c>
    </row>
    <row r="18" spans="2:4" hidden="1" x14ac:dyDescent="0.25">
      <c r="B18" t="s">
        <v>116</v>
      </c>
      <c r="C18">
        <v>2005</v>
      </c>
      <c r="D18" s="36">
        <v>844866</v>
      </c>
    </row>
    <row r="19" spans="2:4" hidden="1" x14ac:dyDescent="0.25">
      <c r="B19" t="s">
        <v>116</v>
      </c>
      <c r="C19">
        <v>2006</v>
      </c>
      <c r="D19" s="36">
        <v>951773</v>
      </c>
    </row>
    <row r="20" spans="2:4" hidden="1" x14ac:dyDescent="0.25">
      <c r="B20" t="s">
        <v>116</v>
      </c>
      <c r="C20">
        <v>2007</v>
      </c>
      <c r="D20" s="36">
        <v>1049239</v>
      </c>
    </row>
    <row r="21" spans="2:4" hidden="1" x14ac:dyDescent="0.25">
      <c r="B21" t="s">
        <v>116</v>
      </c>
      <c r="C21">
        <v>2008</v>
      </c>
      <c r="D21" s="36">
        <v>931405</v>
      </c>
    </row>
    <row r="22" spans="2:4" hidden="1" x14ac:dyDescent="0.25">
      <c r="B22" t="s">
        <v>116</v>
      </c>
      <c r="C22">
        <v>2009</v>
      </c>
      <c r="D22" s="36">
        <v>834060</v>
      </c>
    </row>
    <row r="23" spans="2:4" hidden="1" x14ac:dyDescent="0.25">
      <c r="B23" t="s">
        <v>115</v>
      </c>
      <c r="C23">
        <v>2000</v>
      </c>
      <c r="D23" s="36">
        <v>256036</v>
      </c>
    </row>
    <row r="24" spans="2:4" hidden="1" x14ac:dyDescent="0.25">
      <c r="B24" t="s">
        <v>115</v>
      </c>
      <c r="C24">
        <v>2001</v>
      </c>
      <c r="D24" s="36">
        <v>262645</v>
      </c>
    </row>
    <row r="25" spans="2:4" hidden="1" x14ac:dyDescent="0.25">
      <c r="B25" t="s">
        <v>115</v>
      </c>
      <c r="C25">
        <v>2002</v>
      </c>
      <c r="D25" s="36">
        <v>286657</v>
      </c>
    </row>
    <row r="26" spans="2:4" hidden="1" x14ac:dyDescent="0.25">
      <c r="B26" t="s">
        <v>115</v>
      </c>
      <c r="C26">
        <v>2003</v>
      </c>
      <c r="D26" s="36">
        <v>334587</v>
      </c>
    </row>
    <row r="27" spans="2:4" hidden="1" x14ac:dyDescent="0.25">
      <c r="B27" t="s">
        <v>115</v>
      </c>
      <c r="C27">
        <v>2004</v>
      </c>
      <c r="D27" s="36">
        <v>374226</v>
      </c>
    </row>
    <row r="28" spans="2:4" hidden="1" x14ac:dyDescent="0.25">
      <c r="B28" t="s">
        <v>115</v>
      </c>
      <c r="C28">
        <v>2005</v>
      </c>
      <c r="D28" s="36">
        <v>384755</v>
      </c>
    </row>
    <row r="29" spans="2:4" hidden="1" x14ac:dyDescent="0.25">
      <c r="B29" t="s">
        <v>115</v>
      </c>
      <c r="C29">
        <v>2006</v>
      </c>
      <c r="D29" s="36">
        <v>405183</v>
      </c>
    </row>
    <row r="30" spans="2:4" hidden="1" x14ac:dyDescent="0.25">
      <c r="B30" t="s">
        <v>115</v>
      </c>
      <c r="C30">
        <v>2007</v>
      </c>
      <c r="D30" s="36">
        <v>450530</v>
      </c>
    </row>
    <row r="31" spans="2:4" hidden="1" x14ac:dyDescent="0.25">
      <c r="B31" t="s">
        <v>115</v>
      </c>
      <c r="C31">
        <v>2008</v>
      </c>
      <c r="D31" s="36">
        <v>524289</v>
      </c>
    </row>
    <row r="32" spans="2:4" hidden="1" x14ac:dyDescent="0.25">
      <c r="B32" t="s">
        <v>115</v>
      </c>
      <c r="C32">
        <v>2009</v>
      </c>
      <c r="D32" s="36">
        <v>509466</v>
      </c>
    </row>
    <row r="33" spans="2:4" hidden="1" x14ac:dyDescent="0.25">
      <c r="B33" t="s">
        <v>114</v>
      </c>
      <c r="C33">
        <v>2000</v>
      </c>
      <c r="D33" s="36">
        <v>1330224</v>
      </c>
    </row>
    <row r="34" spans="2:4" hidden="1" x14ac:dyDescent="0.25">
      <c r="B34" t="s">
        <v>114</v>
      </c>
      <c r="C34">
        <v>2001</v>
      </c>
      <c r="D34" s="36">
        <v>1339453</v>
      </c>
    </row>
    <row r="35" spans="2:4" hidden="1" x14ac:dyDescent="0.25">
      <c r="B35" t="s">
        <v>114</v>
      </c>
      <c r="C35">
        <v>2002</v>
      </c>
      <c r="D35" s="36">
        <v>1457171</v>
      </c>
    </row>
    <row r="36" spans="2:4" hidden="1" x14ac:dyDescent="0.25">
      <c r="B36" t="s">
        <v>114</v>
      </c>
      <c r="C36">
        <v>2003</v>
      </c>
      <c r="D36" s="36">
        <v>1795644</v>
      </c>
    </row>
    <row r="37" spans="2:4" hidden="1" x14ac:dyDescent="0.25">
      <c r="B37" t="s">
        <v>114</v>
      </c>
      <c r="C37">
        <v>2004</v>
      </c>
      <c r="D37" s="36">
        <v>2058380</v>
      </c>
    </row>
    <row r="38" spans="2:4" hidden="1" x14ac:dyDescent="0.25">
      <c r="B38" t="s">
        <v>114</v>
      </c>
      <c r="C38">
        <v>2005</v>
      </c>
      <c r="D38" s="36">
        <v>2140266</v>
      </c>
    </row>
    <row r="39" spans="2:4" hidden="1" x14ac:dyDescent="0.25">
      <c r="B39" t="s">
        <v>114</v>
      </c>
      <c r="C39">
        <v>2006</v>
      </c>
      <c r="D39" s="36">
        <v>2257802</v>
      </c>
    </row>
    <row r="40" spans="2:4" hidden="1" x14ac:dyDescent="0.25">
      <c r="B40" t="s">
        <v>114</v>
      </c>
      <c r="C40">
        <v>2007</v>
      </c>
      <c r="D40" s="36">
        <v>2586104</v>
      </c>
    </row>
    <row r="41" spans="2:4" hidden="1" x14ac:dyDescent="0.25">
      <c r="B41" t="s">
        <v>114</v>
      </c>
      <c r="C41">
        <v>2008</v>
      </c>
      <c r="D41" s="36">
        <v>2845111</v>
      </c>
    </row>
    <row r="42" spans="2:4" hidden="1" x14ac:dyDescent="0.25">
      <c r="B42" t="s">
        <v>114</v>
      </c>
      <c r="C42">
        <v>2009</v>
      </c>
      <c r="D42" s="36">
        <v>2626486</v>
      </c>
    </row>
    <row r="43" spans="2:4" hidden="1" x14ac:dyDescent="0.25">
      <c r="B43" t="s">
        <v>113</v>
      </c>
      <c r="C43">
        <v>2000</v>
      </c>
      <c r="D43" s="36">
        <v>266560</v>
      </c>
    </row>
    <row r="44" spans="2:4" hidden="1" x14ac:dyDescent="0.25">
      <c r="B44" t="s">
        <v>113</v>
      </c>
      <c r="C44">
        <v>2001</v>
      </c>
      <c r="D44" s="36">
        <v>196007</v>
      </c>
    </row>
    <row r="45" spans="2:4" hidden="1" x14ac:dyDescent="0.25">
      <c r="B45" t="s">
        <v>113</v>
      </c>
      <c r="C45">
        <v>2002</v>
      </c>
      <c r="D45" s="36">
        <v>232530</v>
      </c>
    </row>
    <row r="46" spans="2:4" hidden="1" x14ac:dyDescent="0.25">
      <c r="B46" t="s">
        <v>113</v>
      </c>
      <c r="C46">
        <v>2003</v>
      </c>
      <c r="D46" s="36">
        <v>303008</v>
      </c>
    </row>
    <row r="47" spans="2:4" hidden="1" x14ac:dyDescent="0.25">
      <c r="B47" t="s">
        <v>113</v>
      </c>
      <c r="C47">
        <v>2004</v>
      </c>
      <c r="D47" s="36">
        <v>392156</v>
      </c>
    </row>
    <row r="48" spans="2:4" hidden="1" x14ac:dyDescent="0.25">
      <c r="B48" t="s">
        <v>113</v>
      </c>
      <c r="C48">
        <v>2005</v>
      </c>
      <c r="D48" s="36">
        <v>482986</v>
      </c>
    </row>
    <row r="49" spans="2:4" hidden="1" x14ac:dyDescent="0.25">
      <c r="B49" t="s">
        <v>113</v>
      </c>
      <c r="C49">
        <v>2006</v>
      </c>
      <c r="D49" s="36">
        <v>530917</v>
      </c>
    </row>
    <row r="50" spans="2:4" hidden="1" x14ac:dyDescent="0.25">
      <c r="B50" t="s">
        <v>113</v>
      </c>
      <c r="C50">
        <v>2007</v>
      </c>
      <c r="D50" s="36">
        <v>647140</v>
      </c>
    </row>
    <row r="51" spans="2:4" hidden="1" x14ac:dyDescent="0.25">
      <c r="B51" t="s">
        <v>113</v>
      </c>
      <c r="C51">
        <v>2008</v>
      </c>
      <c r="D51" s="36">
        <v>730325</v>
      </c>
    </row>
    <row r="52" spans="2:4" hidden="1" x14ac:dyDescent="0.25">
      <c r="B52" t="s">
        <v>113</v>
      </c>
      <c r="C52">
        <v>2009</v>
      </c>
      <c r="D52" s="36">
        <v>614570</v>
      </c>
    </row>
    <row r="53" spans="2:4" hidden="1" x14ac:dyDescent="0.25">
      <c r="B53" t="s">
        <v>112</v>
      </c>
      <c r="C53">
        <v>2000</v>
      </c>
      <c r="D53" s="36">
        <v>10289725</v>
      </c>
    </row>
    <row r="54" spans="2:4" hidden="1" x14ac:dyDescent="0.25">
      <c r="B54" t="s">
        <v>112</v>
      </c>
      <c r="C54">
        <v>2001</v>
      </c>
      <c r="D54" s="36">
        <v>10625275</v>
      </c>
    </row>
    <row r="55" spans="2:4" hidden="1" x14ac:dyDescent="0.25">
      <c r="B55" t="s">
        <v>112</v>
      </c>
      <c r="C55">
        <v>2002</v>
      </c>
      <c r="D55" s="36">
        <v>10980200</v>
      </c>
    </row>
    <row r="56" spans="2:4" hidden="1" x14ac:dyDescent="0.25">
      <c r="B56" t="s">
        <v>112</v>
      </c>
      <c r="C56">
        <v>2003</v>
      </c>
      <c r="D56" s="36">
        <v>11512275</v>
      </c>
    </row>
    <row r="57" spans="2:4" hidden="1" x14ac:dyDescent="0.25">
      <c r="B57" t="s">
        <v>112</v>
      </c>
      <c r="C57">
        <v>2004</v>
      </c>
      <c r="D57" s="36">
        <v>12277025</v>
      </c>
    </row>
    <row r="58" spans="2:4" hidden="1" x14ac:dyDescent="0.25">
      <c r="B58" t="s">
        <v>112</v>
      </c>
      <c r="C58">
        <v>2005</v>
      </c>
      <c r="D58" s="36">
        <v>13095425</v>
      </c>
    </row>
    <row r="59" spans="2:4" hidden="1" x14ac:dyDescent="0.25">
      <c r="B59" t="s">
        <v>112</v>
      </c>
      <c r="C59">
        <v>2006</v>
      </c>
      <c r="D59" s="36">
        <v>13857900</v>
      </c>
    </row>
    <row r="60" spans="2:4" hidden="1" x14ac:dyDescent="0.25">
      <c r="B60" t="s">
        <v>112</v>
      </c>
      <c r="C60">
        <v>2007</v>
      </c>
      <c r="D60" s="36">
        <v>14480350</v>
      </c>
    </row>
    <row r="61" spans="2:4" hidden="1" x14ac:dyDescent="0.25">
      <c r="B61" t="s">
        <v>112</v>
      </c>
      <c r="C61">
        <v>2008</v>
      </c>
      <c r="D61" s="36">
        <v>14720250</v>
      </c>
    </row>
    <row r="62" spans="2:4" hidden="1" x14ac:dyDescent="0.25">
      <c r="B62" t="s">
        <v>112</v>
      </c>
      <c r="C62">
        <v>2009</v>
      </c>
      <c r="D62" s="36">
        <v>14417950</v>
      </c>
    </row>
    <row r="63" spans="2:4" hidden="1" x14ac:dyDescent="0.25">
      <c r="B63" t="s">
        <v>111</v>
      </c>
      <c r="C63">
        <v>2000</v>
      </c>
      <c r="D63" s="36">
        <v>259702</v>
      </c>
    </row>
    <row r="64" spans="2:4" hidden="1" x14ac:dyDescent="0.25">
      <c r="B64" t="s">
        <v>111</v>
      </c>
      <c r="C64">
        <v>2001</v>
      </c>
      <c r="D64" s="36">
        <v>306583</v>
      </c>
    </row>
    <row r="65" spans="2:4" hidden="1" x14ac:dyDescent="0.25">
      <c r="B65" t="s">
        <v>111</v>
      </c>
      <c r="C65">
        <v>2002</v>
      </c>
      <c r="D65" s="36">
        <v>345125</v>
      </c>
    </row>
    <row r="66" spans="2:4" hidden="1" x14ac:dyDescent="0.25">
      <c r="B66" t="s">
        <v>111</v>
      </c>
      <c r="C66">
        <v>2003</v>
      </c>
      <c r="D66" s="36">
        <v>430289</v>
      </c>
    </row>
    <row r="67" spans="2:4" hidden="1" x14ac:dyDescent="0.25">
      <c r="B67" t="s">
        <v>111</v>
      </c>
      <c r="C67">
        <v>2004</v>
      </c>
      <c r="D67" s="36">
        <v>591177</v>
      </c>
    </row>
    <row r="68" spans="2:4" hidden="1" x14ac:dyDescent="0.25">
      <c r="B68" t="s">
        <v>111</v>
      </c>
      <c r="C68">
        <v>2005</v>
      </c>
      <c r="D68" s="36">
        <v>763704</v>
      </c>
    </row>
    <row r="69" spans="2:4" hidden="1" x14ac:dyDescent="0.25">
      <c r="B69" t="s">
        <v>111</v>
      </c>
      <c r="C69">
        <v>2006</v>
      </c>
      <c r="D69" s="36">
        <v>989932</v>
      </c>
    </row>
    <row r="70" spans="2:4" hidden="1" x14ac:dyDescent="0.25">
      <c r="B70" t="s">
        <v>111</v>
      </c>
      <c r="C70">
        <v>2007</v>
      </c>
      <c r="D70" s="36">
        <v>1299703</v>
      </c>
    </row>
    <row r="71" spans="2:4" hidden="1" x14ac:dyDescent="0.25">
      <c r="B71" t="s">
        <v>111</v>
      </c>
      <c r="C71">
        <v>2008</v>
      </c>
      <c r="D71" s="36">
        <v>1660846</v>
      </c>
    </row>
    <row r="72" spans="2:4" hidden="1" x14ac:dyDescent="0.25">
      <c r="B72" t="s">
        <v>111</v>
      </c>
      <c r="C72">
        <v>2009</v>
      </c>
      <c r="D72" s="36">
        <v>1222645</v>
      </c>
    </row>
    <row r="73" spans="2:4" hidden="1" x14ac:dyDescent="0.25">
      <c r="B73" t="s">
        <v>110</v>
      </c>
      <c r="C73">
        <v>2000</v>
      </c>
      <c r="D73" s="36">
        <v>171263</v>
      </c>
    </row>
    <row r="74" spans="2:4" hidden="1" x14ac:dyDescent="0.25">
      <c r="B74" t="s">
        <v>110</v>
      </c>
      <c r="C74">
        <v>2001</v>
      </c>
      <c r="D74" s="36">
        <v>190421</v>
      </c>
    </row>
    <row r="75" spans="2:4" hidden="1" x14ac:dyDescent="0.25">
      <c r="B75" t="s">
        <v>110</v>
      </c>
      <c r="C75">
        <v>2002</v>
      </c>
      <c r="D75" s="36">
        <v>198205</v>
      </c>
    </row>
    <row r="76" spans="2:4" hidden="1" x14ac:dyDescent="0.25">
      <c r="B76" t="s">
        <v>110</v>
      </c>
      <c r="C76">
        <v>2003</v>
      </c>
      <c r="D76" s="36">
        <v>216811</v>
      </c>
    </row>
    <row r="77" spans="2:4" hidden="1" x14ac:dyDescent="0.25">
      <c r="B77" t="s">
        <v>110</v>
      </c>
      <c r="C77">
        <v>2004</v>
      </c>
      <c r="D77" s="36">
        <v>253021</v>
      </c>
    </row>
    <row r="78" spans="2:4" hidden="1" x14ac:dyDescent="0.25">
      <c r="B78" t="s">
        <v>110</v>
      </c>
      <c r="C78">
        <v>2005</v>
      </c>
      <c r="D78" s="36">
        <v>303976</v>
      </c>
    </row>
    <row r="79" spans="2:4" hidden="1" x14ac:dyDescent="0.25">
      <c r="B79" t="s">
        <v>110</v>
      </c>
      <c r="C79">
        <v>2006</v>
      </c>
      <c r="D79" s="36">
        <v>341670</v>
      </c>
    </row>
    <row r="80" spans="2:4" hidden="1" x14ac:dyDescent="0.25">
      <c r="B80" t="s">
        <v>110</v>
      </c>
      <c r="C80">
        <v>2007</v>
      </c>
      <c r="D80" s="36">
        <v>425321</v>
      </c>
    </row>
    <row r="81" spans="2:4" hidden="1" x14ac:dyDescent="0.25">
      <c r="B81" t="s">
        <v>110</v>
      </c>
      <c r="C81">
        <v>2008</v>
      </c>
      <c r="D81" s="36">
        <v>529432</v>
      </c>
    </row>
    <row r="82" spans="2:4" hidden="1" x14ac:dyDescent="0.25">
      <c r="B82" t="s">
        <v>110</v>
      </c>
      <c r="C82">
        <v>2009</v>
      </c>
      <c r="D82" s="36">
        <v>431457</v>
      </c>
    </row>
    <row r="83" spans="2:4" hidden="1" x14ac:dyDescent="0.25">
      <c r="B83" t="s">
        <v>109</v>
      </c>
      <c r="C83">
        <v>2000</v>
      </c>
      <c r="D83" s="36">
        <v>386204</v>
      </c>
    </row>
    <row r="84" spans="2:4" hidden="1" x14ac:dyDescent="0.25">
      <c r="B84" t="s">
        <v>109</v>
      </c>
      <c r="C84">
        <v>2001</v>
      </c>
      <c r="D84" s="36">
        <v>400998</v>
      </c>
    </row>
    <row r="85" spans="2:4" hidden="1" x14ac:dyDescent="0.25">
      <c r="B85" t="s">
        <v>109</v>
      </c>
      <c r="C85">
        <v>2002</v>
      </c>
      <c r="D85" s="36">
        <v>439357</v>
      </c>
    </row>
    <row r="86" spans="2:4" hidden="1" x14ac:dyDescent="0.25">
      <c r="B86" t="s">
        <v>109</v>
      </c>
      <c r="C86">
        <v>2003</v>
      </c>
      <c r="D86" s="36">
        <v>539343</v>
      </c>
    </row>
    <row r="87" spans="2:4" hidden="1" x14ac:dyDescent="0.25">
      <c r="B87" t="s">
        <v>109</v>
      </c>
      <c r="C87">
        <v>2004</v>
      </c>
      <c r="D87" s="36">
        <v>610691</v>
      </c>
    </row>
    <row r="88" spans="2:4" hidden="1" x14ac:dyDescent="0.25">
      <c r="B88" t="s">
        <v>109</v>
      </c>
      <c r="C88">
        <v>2005</v>
      </c>
      <c r="D88" s="36">
        <v>639579</v>
      </c>
    </row>
    <row r="89" spans="2:4" hidden="1" x14ac:dyDescent="0.25">
      <c r="B89" t="s">
        <v>109</v>
      </c>
      <c r="C89">
        <v>2006</v>
      </c>
      <c r="D89" s="36">
        <v>678321</v>
      </c>
    </row>
    <row r="90" spans="2:4" hidden="1" x14ac:dyDescent="0.25">
      <c r="B90" t="s">
        <v>109</v>
      </c>
      <c r="C90">
        <v>2007</v>
      </c>
      <c r="D90" s="36">
        <v>783692</v>
      </c>
    </row>
    <row r="91" spans="2:4" hidden="1" x14ac:dyDescent="0.25">
      <c r="B91" t="s">
        <v>109</v>
      </c>
      <c r="C91">
        <v>2008</v>
      </c>
      <c r="D91" s="36">
        <v>874906</v>
      </c>
    </row>
    <row r="92" spans="2:4" hidden="1" x14ac:dyDescent="0.25">
      <c r="B92" t="s">
        <v>109</v>
      </c>
      <c r="C92">
        <v>2009</v>
      </c>
      <c r="D92" s="36">
        <v>798400</v>
      </c>
    </row>
    <row r="93" spans="2:4" hidden="1" x14ac:dyDescent="0.25">
      <c r="B93" t="s">
        <v>108</v>
      </c>
      <c r="C93">
        <v>2000</v>
      </c>
      <c r="D93" s="36">
        <v>692029</v>
      </c>
    </row>
    <row r="94" spans="2:4" hidden="1" x14ac:dyDescent="0.25">
      <c r="B94" t="s">
        <v>108</v>
      </c>
      <c r="C94">
        <v>2001</v>
      </c>
      <c r="D94" s="36">
        <v>733453</v>
      </c>
    </row>
    <row r="95" spans="2:4" hidden="1" x14ac:dyDescent="0.25">
      <c r="B95" t="s">
        <v>108</v>
      </c>
      <c r="C95">
        <v>2002</v>
      </c>
      <c r="D95" s="36">
        <v>750450</v>
      </c>
    </row>
    <row r="96" spans="2:4" hidden="1" x14ac:dyDescent="0.25">
      <c r="B96" t="s">
        <v>108</v>
      </c>
      <c r="C96">
        <v>2003</v>
      </c>
      <c r="D96" s="36">
        <v>722182</v>
      </c>
    </row>
    <row r="97" spans="2:4" hidden="1" x14ac:dyDescent="0.25">
      <c r="B97" t="s">
        <v>108</v>
      </c>
      <c r="C97">
        <v>2004</v>
      </c>
      <c r="D97" s="36">
        <v>774591</v>
      </c>
    </row>
    <row r="98" spans="2:4" hidden="1" x14ac:dyDescent="0.25">
      <c r="B98" t="s">
        <v>108</v>
      </c>
      <c r="C98">
        <v>2005</v>
      </c>
      <c r="D98" s="36">
        <v>869718</v>
      </c>
    </row>
    <row r="99" spans="2:4" hidden="1" x14ac:dyDescent="0.25">
      <c r="B99" t="s">
        <v>108</v>
      </c>
      <c r="C99">
        <v>2006</v>
      </c>
      <c r="D99" s="36">
        <v>965774</v>
      </c>
    </row>
    <row r="100" spans="2:4" hidden="1" x14ac:dyDescent="0.25">
      <c r="B100" t="s">
        <v>108</v>
      </c>
      <c r="C100">
        <v>2007</v>
      </c>
      <c r="D100" s="36">
        <v>1042687</v>
      </c>
    </row>
    <row r="101" spans="2:4" hidden="1" x14ac:dyDescent="0.25">
      <c r="B101" t="s">
        <v>108</v>
      </c>
      <c r="C101">
        <v>2008</v>
      </c>
      <c r="D101" s="36">
        <v>1100673</v>
      </c>
    </row>
    <row r="102" spans="2:4" hidden="1" x14ac:dyDescent="0.25">
      <c r="B102" t="s">
        <v>108</v>
      </c>
      <c r="C102">
        <v>2009</v>
      </c>
      <c r="D102" s="36">
        <v>894566</v>
      </c>
    </row>
    <row r="103" spans="2:4" hidden="1" x14ac:dyDescent="0.25">
      <c r="B103" t="s">
        <v>107</v>
      </c>
      <c r="C103">
        <v>2000</v>
      </c>
      <c r="D103" s="36">
        <v>1198477</v>
      </c>
    </row>
    <row r="104" spans="2:4" hidden="1" x14ac:dyDescent="0.25">
      <c r="B104" t="s">
        <v>107</v>
      </c>
      <c r="C104">
        <v>2001</v>
      </c>
      <c r="D104" s="36">
        <v>1324814</v>
      </c>
    </row>
    <row r="105" spans="2:4" hidden="1" x14ac:dyDescent="0.25">
      <c r="B105" t="s">
        <v>107</v>
      </c>
      <c r="C105">
        <v>2002</v>
      </c>
      <c r="D105" s="36">
        <v>1453833</v>
      </c>
    </row>
    <row r="106" spans="2:4" hidden="1" x14ac:dyDescent="0.25">
      <c r="B106" t="s">
        <v>107</v>
      </c>
      <c r="C106">
        <v>2003</v>
      </c>
      <c r="D106" s="36">
        <v>1640961</v>
      </c>
    </row>
    <row r="107" spans="2:4" hidden="1" x14ac:dyDescent="0.25">
      <c r="B107" t="s">
        <v>107</v>
      </c>
      <c r="C107">
        <v>2004</v>
      </c>
      <c r="D107" s="36">
        <v>1931646</v>
      </c>
    </row>
    <row r="108" spans="2:4" hidden="1" x14ac:dyDescent="0.25">
      <c r="B108" t="s">
        <v>107</v>
      </c>
      <c r="C108">
        <v>2005</v>
      </c>
      <c r="D108" s="36">
        <v>2256919</v>
      </c>
    </row>
    <row r="109" spans="2:4" hidden="1" x14ac:dyDescent="0.25">
      <c r="B109" t="s">
        <v>107</v>
      </c>
      <c r="C109">
        <v>2006</v>
      </c>
      <c r="D109" s="36">
        <v>2712917</v>
      </c>
    </row>
    <row r="110" spans="2:4" hidden="1" x14ac:dyDescent="0.25">
      <c r="B110" t="s">
        <v>107</v>
      </c>
      <c r="C110">
        <v>2007</v>
      </c>
      <c r="D110" s="36">
        <v>3494235</v>
      </c>
    </row>
    <row r="111" spans="2:4" hidden="1" x14ac:dyDescent="0.25">
      <c r="B111" t="s">
        <v>107</v>
      </c>
      <c r="C111">
        <v>2008</v>
      </c>
      <c r="D111" s="36">
        <v>4519951</v>
      </c>
    </row>
    <row r="112" spans="2:4" hidden="1" x14ac:dyDescent="0.25">
      <c r="B112" t="s">
        <v>107</v>
      </c>
      <c r="C112">
        <v>2009</v>
      </c>
      <c r="D112" s="36">
        <v>4990526</v>
      </c>
    </row>
    <row r="113" spans="2:4" hidden="1" x14ac:dyDescent="0.25">
      <c r="B113" t="s">
        <v>106</v>
      </c>
      <c r="C113">
        <v>2000</v>
      </c>
      <c r="D113" s="36">
        <v>739451</v>
      </c>
    </row>
    <row r="114" spans="2:4" hidden="1" x14ac:dyDescent="0.25">
      <c r="B114" t="s">
        <v>106</v>
      </c>
      <c r="C114">
        <v>2001</v>
      </c>
      <c r="D114" s="36">
        <v>732735</v>
      </c>
    </row>
    <row r="115" spans="2:4" hidden="1" x14ac:dyDescent="0.25">
      <c r="B115" t="s">
        <v>106</v>
      </c>
      <c r="C115">
        <v>2002</v>
      </c>
      <c r="D115" s="36">
        <v>752523</v>
      </c>
    </row>
    <row r="116" spans="2:4" hidden="1" x14ac:dyDescent="0.25">
      <c r="B116" t="s">
        <v>106</v>
      </c>
      <c r="C116">
        <v>2003</v>
      </c>
      <c r="D116" s="36">
        <v>887782</v>
      </c>
    </row>
    <row r="117" spans="2:4" hidden="1" x14ac:dyDescent="0.25">
      <c r="B117" t="s">
        <v>106</v>
      </c>
      <c r="C117">
        <v>2004</v>
      </c>
      <c r="D117" s="36">
        <v>1018386</v>
      </c>
    </row>
    <row r="118" spans="2:4" hidden="1" x14ac:dyDescent="0.25">
      <c r="B118" t="s">
        <v>106</v>
      </c>
      <c r="C118">
        <v>2005</v>
      </c>
      <c r="D118" s="36">
        <v>1164179</v>
      </c>
    </row>
    <row r="119" spans="2:4" hidden="1" x14ac:dyDescent="0.25">
      <c r="B119" t="s">
        <v>106</v>
      </c>
      <c r="C119">
        <v>2006</v>
      </c>
      <c r="D119" s="36">
        <v>1310795</v>
      </c>
    </row>
    <row r="120" spans="2:4" hidden="1" x14ac:dyDescent="0.25">
      <c r="B120" t="s">
        <v>106</v>
      </c>
      <c r="C120">
        <v>2007</v>
      </c>
      <c r="D120" s="36">
        <v>1457873</v>
      </c>
    </row>
    <row r="121" spans="2:4" hidden="1" x14ac:dyDescent="0.25">
      <c r="B121" t="s">
        <v>106</v>
      </c>
      <c r="C121">
        <v>2008</v>
      </c>
      <c r="D121" s="36">
        <v>1542561</v>
      </c>
    </row>
    <row r="122" spans="2:4" hidden="1" x14ac:dyDescent="0.25">
      <c r="B122" t="s">
        <v>106</v>
      </c>
      <c r="C122">
        <v>2009</v>
      </c>
      <c r="D122" s="36">
        <v>1370839</v>
      </c>
    </row>
    <row r="123" spans="2:4" hidden="1" x14ac:dyDescent="0.25">
      <c r="B123" t="s">
        <v>105</v>
      </c>
      <c r="C123">
        <v>2000</v>
      </c>
      <c r="D123" s="36">
        <v>1107248</v>
      </c>
    </row>
    <row r="124" spans="2:4" hidden="1" x14ac:dyDescent="0.25">
      <c r="B124" t="s">
        <v>105</v>
      </c>
      <c r="C124">
        <v>2001</v>
      </c>
      <c r="D124" s="36">
        <v>1124668</v>
      </c>
    </row>
    <row r="125" spans="2:4" hidden="1" x14ac:dyDescent="0.25">
      <c r="B125" t="s">
        <v>105</v>
      </c>
      <c r="C125">
        <v>2002</v>
      </c>
      <c r="D125" s="36">
        <v>1229515</v>
      </c>
    </row>
    <row r="126" spans="2:4" hidden="1" x14ac:dyDescent="0.25">
      <c r="B126" t="s">
        <v>105</v>
      </c>
      <c r="C126">
        <v>2003</v>
      </c>
      <c r="D126" s="36">
        <v>1517402</v>
      </c>
    </row>
    <row r="127" spans="2:4" hidden="1" x14ac:dyDescent="0.25">
      <c r="B127" t="s">
        <v>105</v>
      </c>
      <c r="C127">
        <v>2004</v>
      </c>
      <c r="D127" s="36">
        <v>1737800</v>
      </c>
    </row>
    <row r="128" spans="2:4" hidden="1" x14ac:dyDescent="0.25">
      <c r="B128" t="s">
        <v>105</v>
      </c>
      <c r="C128">
        <v>2005</v>
      </c>
      <c r="D128" s="36">
        <v>1789378</v>
      </c>
    </row>
    <row r="129" spans="2:4" hidden="1" x14ac:dyDescent="0.25">
      <c r="B129" t="s">
        <v>105</v>
      </c>
      <c r="C129">
        <v>2006</v>
      </c>
      <c r="D129" s="36">
        <v>1874722</v>
      </c>
    </row>
    <row r="130" spans="2:4" hidden="1" x14ac:dyDescent="0.25">
      <c r="B130" t="s">
        <v>105</v>
      </c>
      <c r="C130">
        <v>2007</v>
      </c>
      <c r="D130" s="36">
        <v>2130241</v>
      </c>
    </row>
    <row r="131" spans="2:4" hidden="1" x14ac:dyDescent="0.25">
      <c r="B131" t="s">
        <v>105</v>
      </c>
      <c r="C131">
        <v>2008</v>
      </c>
      <c r="D131" s="36">
        <v>2318162</v>
      </c>
    </row>
    <row r="132" spans="2:4" hidden="1" x14ac:dyDescent="0.25">
      <c r="B132" t="s">
        <v>105</v>
      </c>
      <c r="C132">
        <v>2009</v>
      </c>
      <c r="D132" s="36">
        <v>2116627</v>
      </c>
    </row>
    <row r="133" spans="2:4" hidden="1" x14ac:dyDescent="0.25">
      <c r="B133" t="s">
        <v>104</v>
      </c>
      <c r="C133">
        <v>2000</v>
      </c>
      <c r="D133" s="36">
        <v>582048</v>
      </c>
    </row>
    <row r="134" spans="2:4" hidden="1" x14ac:dyDescent="0.25">
      <c r="B134" t="s">
        <v>104</v>
      </c>
      <c r="C134">
        <v>2001</v>
      </c>
      <c r="D134" s="36">
        <v>609379</v>
      </c>
    </row>
    <row r="135" spans="2:4" hidden="1" x14ac:dyDescent="0.25">
      <c r="B135" t="s">
        <v>104</v>
      </c>
      <c r="C135">
        <v>2002</v>
      </c>
      <c r="D135" s="36">
        <v>688725</v>
      </c>
    </row>
    <row r="136" spans="2:4" hidden="1" x14ac:dyDescent="0.25">
      <c r="B136" t="s">
        <v>104</v>
      </c>
      <c r="C136">
        <v>2003</v>
      </c>
      <c r="D136" s="36">
        <v>885531</v>
      </c>
    </row>
    <row r="137" spans="2:4" hidden="1" x14ac:dyDescent="0.25">
      <c r="B137" t="s">
        <v>104</v>
      </c>
      <c r="C137">
        <v>2004</v>
      </c>
      <c r="D137" s="36">
        <v>1045984</v>
      </c>
    </row>
    <row r="138" spans="2:4" hidden="1" x14ac:dyDescent="0.25">
      <c r="B138" t="s">
        <v>104</v>
      </c>
      <c r="C138">
        <v>2005</v>
      </c>
      <c r="D138" s="36">
        <v>1132763</v>
      </c>
    </row>
    <row r="139" spans="2:4" hidden="1" x14ac:dyDescent="0.25">
      <c r="B139" t="s">
        <v>104</v>
      </c>
      <c r="C139">
        <v>2006</v>
      </c>
      <c r="D139" s="36">
        <v>1237501</v>
      </c>
    </row>
    <row r="140" spans="2:4" hidden="1" x14ac:dyDescent="0.25">
      <c r="B140" t="s">
        <v>104</v>
      </c>
      <c r="C140">
        <v>2007</v>
      </c>
      <c r="D140" s="36">
        <v>1443500</v>
      </c>
    </row>
    <row r="141" spans="2:4" hidden="1" x14ac:dyDescent="0.25">
      <c r="B141" t="s">
        <v>104</v>
      </c>
      <c r="C141">
        <v>2008</v>
      </c>
      <c r="D141" s="36">
        <v>1600913</v>
      </c>
    </row>
    <row r="142" spans="2:4" hidden="1" x14ac:dyDescent="0.25">
      <c r="B142" t="s">
        <v>104</v>
      </c>
      <c r="C142">
        <v>2009</v>
      </c>
      <c r="D142" s="36">
        <v>1458111</v>
      </c>
    </row>
    <row r="143" spans="2:4" hidden="1" x14ac:dyDescent="0.25">
      <c r="B143" t="s">
        <v>103</v>
      </c>
      <c r="C143">
        <v>2000</v>
      </c>
      <c r="D143" s="36">
        <v>165021</v>
      </c>
    </row>
    <row r="144" spans="2:4" hidden="1" x14ac:dyDescent="0.25">
      <c r="B144" t="s">
        <v>103</v>
      </c>
      <c r="C144">
        <v>2001</v>
      </c>
      <c r="D144" s="36">
        <v>160447</v>
      </c>
    </row>
    <row r="145" spans="2:4" x14ac:dyDescent="0.25">
      <c r="B145" t="s">
        <v>103</v>
      </c>
      <c r="C145">
        <v>2002</v>
      </c>
      <c r="D145" s="36">
        <v>195661</v>
      </c>
    </row>
    <row r="146" spans="2:4" x14ac:dyDescent="0.25">
      <c r="B146" t="s">
        <v>103</v>
      </c>
      <c r="C146">
        <v>2003</v>
      </c>
      <c r="D146" s="36">
        <v>234848</v>
      </c>
    </row>
    <row r="147" spans="2:4" x14ac:dyDescent="0.25">
      <c r="B147" t="s">
        <v>103</v>
      </c>
      <c r="C147">
        <v>2004</v>
      </c>
      <c r="D147" s="36">
        <v>257032</v>
      </c>
    </row>
    <row r="148" spans="2:4" hidden="1" x14ac:dyDescent="0.25">
      <c r="B148" t="s">
        <v>103</v>
      </c>
      <c r="C148">
        <v>2005</v>
      </c>
      <c r="D148" s="36">
        <v>285773</v>
      </c>
    </row>
    <row r="149" spans="2:4" hidden="1" x14ac:dyDescent="0.25">
      <c r="B149" t="s">
        <v>103</v>
      </c>
      <c r="C149">
        <v>2006</v>
      </c>
      <c r="D149" s="36">
        <v>364362</v>
      </c>
    </row>
    <row r="150" spans="2:4" hidden="1" x14ac:dyDescent="0.25">
      <c r="B150" t="s">
        <v>103</v>
      </c>
      <c r="C150">
        <v>2007</v>
      </c>
      <c r="D150" s="36">
        <v>432183</v>
      </c>
    </row>
    <row r="151" spans="2:4" hidden="1" x14ac:dyDescent="0.25">
      <c r="B151" t="s">
        <v>103</v>
      </c>
      <c r="C151">
        <v>2008</v>
      </c>
      <c r="D151" s="36">
        <v>510839</v>
      </c>
    </row>
    <row r="152" spans="2:4" hidden="1" x14ac:dyDescent="0.25">
      <c r="B152" t="s">
        <v>103</v>
      </c>
      <c r="C152">
        <v>2009</v>
      </c>
      <c r="D152" s="36">
        <v>538803</v>
      </c>
    </row>
    <row r="153" spans="2:4" hidden="1" x14ac:dyDescent="0.25">
      <c r="B153" t="s">
        <v>102</v>
      </c>
      <c r="C153">
        <v>2000</v>
      </c>
      <c r="D153" s="36">
        <v>474570</v>
      </c>
    </row>
    <row r="154" spans="2:4" hidden="1" x14ac:dyDescent="0.25">
      <c r="B154" t="s">
        <v>102</v>
      </c>
      <c r="C154">
        <v>2001</v>
      </c>
      <c r="D154" s="36">
        <v>492736</v>
      </c>
    </row>
    <row r="155" spans="2:4" x14ac:dyDescent="0.25">
      <c r="B155" t="s">
        <v>102</v>
      </c>
      <c r="C155">
        <v>2002</v>
      </c>
      <c r="D155" s="36">
        <v>522715</v>
      </c>
    </row>
    <row r="156" spans="2:4" x14ac:dyDescent="0.25">
      <c r="B156" t="s">
        <v>102</v>
      </c>
      <c r="C156">
        <v>2003</v>
      </c>
      <c r="D156" s="36">
        <v>618186</v>
      </c>
    </row>
    <row r="157" spans="2:4" x14ac:dyDescent="0.25">
      <c r="B157" t="s">
        <v>102</v>
      </c>
      <c r="C157">
        <v>2004</v>
      </c>
      <c r="D157" s="36">
        <v>721589</v>
      </c>
    </row>
    <row r="158" spans="2:4" hidden="1" x14ac:dyDescent="0.25">
      <c r="B158" t="s">
        <v>102</v>
      </c>
      <c r="C158">
        <v>2005</v>
      </c>
      <c r="D158" s="36">
        <v>834218</v>
      </c>
    </row>
    <row r="159" spans="2:4" hidden="1" x14ac:dyDescent="0.25">
      <c r="B159" t="s">
        <v>102</v>
      </c>
      <c r="C159">
        <v>2006</v>
      </c>
      <c r="D159" s="36">
        <v>949117</v>
      </c>
    </row>
    <row r="160" spans="2:4" hidden="1" x14ac:dyDescent="0.25">
      <c r="B160" t="s">
        <v>102</v>
      </c>
      <c r="C160">
        <v>2007</v>
      </c>
      <c r="D160" s="36">
        <v>1238478</v>
      </c>
    </row>
    <row r="161" spans="2:4" hidden="1" x14ac:dyDescent="0.25">
      <c r="B161" t="s">
        <v>102</v>
      </c>
      <c r="C161">
        <v>2008</v>
      </c>
      <c r="D161" s="36">
        <v>1223206</v>
      </c>
    </row>
    <row r="162" spans="2:4" hidden="1" x14ac:dyDescent="0.25">
      <c r="B162" t="s">
        <v>102</v>
      </c>
      <c r="C162">
        <v>2009</v>
      </c>
      <c r="D162" s="36">
        <v>1365343</v>
      </c>
    </row>
    <row r="163" spans="2:4" hidden="1" x14ac:dyDescent="0.25">
      <c r="B163" t="s">
        <v>101</v>
      </c>
      <c r="C163">
        <v>2000</v>
      </c>
      <c r="D163" s="36">
        <v>1891934</v>
      </c>
    </row>
    <row r="164" spans="2:4" hidden="1" x14ac:dyDescent="0.25">
      <c r="B164" t="s">
        <v>101</v>
      </c>
      <c r="C164">
        <v>2001</v>
      </c>
      <c r="D164" s="36">
        <v>1882511</v>
      </c>
    </row>
    <row r="165" spans="2:4" x14ac:dyDescent="0.25">
      <c r="B165" t="s">
        <v>101</v>
      </c>
      <c r="C165">
        <v>2002</v>
      </c>
      <c r="D165" s="36">
        <v>2013691</v>
      </c>
    </row>
    <row r="166" spans="2:4" x14ac:dyDescent="0.25">
      <c r="B166" t="s">
        <v>101</v>
      </c>
      <c r="C166">
        <v>2003</v>
      </c>
      <c r="D166" s="36">
        <v>2428452</v>
      </c>
    </row>
    <row r="167" spans="2:4" x14ac:dyDescent="0.25">
      <c r="B167" t="s">
        <v>101</v>
      </c>
      <c r="C167">
        <v>2004</v>
      </c>
      <c r="D167" s="36">
        <v>2729923</v>
      </c>
    </row>
    <row r="168" spans="2:4" hidden="1" x14ac:dyDescent="0.25">
      <c r="B168" t="s">
        <v>101</v>
      </c>
      <c r="C168">
        <v>2005</v>
      </c>
      <c r="D168" s="36">
        <v>2771057</v>
      </c>
    </row>
    <row r="169" spans="2:4" hidden="1" x14ac:dyDescent="0.25">
      <c r="B169" t="s">
        <v>101</v>
      </c>
      <c r="C169">
        <v>2006</v>
      </c>
      <c r="D169" s="36">
        <v>2905445</v>
      </c>
    </row>
    <row r="170" spans="2:4" hidden="1" x14ac:dyDescent="0.25">
      <c r="B170" t="s">
        <v>101</v>
      </c>
      <c r="C170">
        <v>2007</v>
      </c>
      <c r="D170" s="36">
        <v>3328589</v>
      </c>
    </row>
    <row r="171" spans="2:4" hidden="1" x14ac:dyDescent="0.25">
      <c r="B171" t="s">
        <v>101</v>
      </c>
      <c r="C171">
        <v>2008</v>
      </c>
      <c r="D171" s="36">
        <v>3640727</v>
      </c>
    </row>
    <row r="172" spans="2:4" hidden="1" x14ac:dyDescent="0.25">
      <c r="B172" t="s">
        <v>101</v>
      </c>
      <c r="C172">
        <v>2009</v>
      </c>
      <c r="D172" s="36">
        <v>3306780</v>
      </c>
    </row>
    <row r="173" spans="2:4" hidden="1" x14ac:dyDescent="0.25">
      <c r="B173" t="s">
        <v>100</v>
      </c>
      <c r="C173">
        <v>2000</v>
      </c>
      <c r="D173" s="36">
        <v>1496606</v>
      </c>
    </row>
    <row r="174" spans="2:4" hidden="1" x14ac:dyDescent="0.25">
      <c r="B174" t="s">
        <v>100</v>
      </c>
      <c r="C174">
        <v>2001</v>
      </c>
      <c r="D174" s="36">
        <v>1485657</v>
      </c>
    </row>
    <row r="175" spans="2:4" hidden="1" x14ac:dyDescent="0.25">
      <c r="B175" t="s">
        <v>100</v>
      </c>
      <c r="C175">
        <v>2002</v>
      </c>
      <c r="D175" s="36">
        <v>1623558</v>
      </c>
    </row>
    <row r="176" spans="2:4" hidden="1" x14ac:dyDescent="0.25">
      <c r="B176" t="s">
        <v>100</v>
      </c>
      <c r="C176">
        <v>2003</v>
      </c>
      <c r="D176" s="36">
        <v>1877117</v>
      </c>
    </row>
    <row r="177" spans="2:4" hidden="1" x14ac:dyDescent="0.25">
      <c r="B177" t="s">
        <v>100</v>
      </c>
      <c r="C177">
        <v>2004</v>
      </c>
      <c r="D177" s="36">
        <v>2221915</v>
      </c>
    </row>
    <row r="178" spans="2:4" hidden="1" x14ac:dyDescent="0.25">
      <c r="B178" t="s">
        <v>100</v>
      </c>
      <c r="C178">
        <v>2005</v>
      </c>
      <c r="D178" s="36">
        <v>2324184</v>
      </c>
    </row>
    <row r="179" spans="2:4" hidden="1" x14ac:dyDescent="0.25">
      <c r="B179" t="s">
        <v>100</v>
      </c>
      <c r="C179">
        <v>2006</v>
      </c>
      <c r="D179" s="36">
        <v>2486598</v>
      </c>
    </row>
    <row r="180" spans="2:4" hidden="1" x14ac:dyDescent="0.25">
      <c r="B180" t="s">
        <v>100</v>
      </c>
      <c r="C180">
        <v>2007</v>
      </c>
      <c r="D180" s="36">
        <v>2858176</v>
      </c>
    </row>
    <row r="181" spans="2:4" hidden="1" x14ac:dyDescent="0.25">
      <c r="B181" t="s">
        <v>100</v>
      </c>
      <c r="C181">
        <v>2008</v>
      </c>
      <c r="D181" s="36">
        <v>2709573</v>
      </c>
    </row>
    <row r="182" spans="2:4" hidden="1" x14ac:dyDescent="0.25">
      <c r="B182" t="s">
        <v>100</v>
      </c>
      <c r="C182">
        <v>2009</v>
      </c>
      <c r="D182" s="36">
        <v>2217427</v>
      </c>
    </row>
    <row r="183" spans="2:4" hidden="1" x14ac:dyDescent="0.25">
      <c r="B183" t="s">
        <v>99</v>
      </c>
      <c r="C183">
        <v>2000</v>
      </c>
      <c r="D183" s="36">
        <v>644734</v>
      </c>
    </row>
    <row r="184" spans="2:4" hidden="1" x14ac:dyDescent="0.25">
      <c r="B184" t="s">
        <v>99</v>
      </c>
      <c r="C184">
        <v>2001</v>
      </c>
      <c r="D184" s="36">
        <v>554185</v>
      </c>
    </row>
    <row r="185" spans="2:4" hidden="1" x14ac:dyDescent="0.25">
      <c r="B185" t="s">
        <v>99</v>
      </c>
      <c r="C185">
        <v>2002</v>
      </c>
      <c r="D185" s="36">
        <v>506043</v>
      </c>
    </row>
    <row r="186" spans="2:4" hidden="1" x14ac:dyDescent="0.25">
      <c r="B186" t="s">
        <v>99</v>
      </c>
      <c r="C186">
        <v>2003</v>
      </c>
      <c r="D186" s="36">
        <v>552383</v>
      </c>
    </row>
    <row r="187" spans="2:4" hidden="1" x14ac:dyDescent="0.25">
      <c r="B187" t="s">
        <v>99</v>
      </c>
      <c r="C187">
        <v>2004</v>
      </c>
      <c r="D187" s="36">
        <v>663734</v>
      </c>
    </row>
    <row r="188" spans="2:4" hidden="1" x14ac:dyDescent="0.25">
      <c r="B188" t="s">
        <v>99</v>
      </c>
      <c r="C188">
        <v>2005</v>
      </c>
      <c r="D188" s="36">
        <v>882043</v>
      </c>
    </row>
    <row r="189" spans="2:4" hidden="1" x14ac:dyDescent="0.25">
      <c r="B189" t="s">
        <v>99</v>
      </c>
      <c r="C189">
        <v>2006</v>
      </c>
      <c r="D189" s="36">
        <v>1089255</v>
      </c>
    </row>
    <row r="190" spans="2:4" hidden="1" x14ac:dyDescent="0.25">
      <c r="B190" t="s">
        <v>99</v>
      </c>
      <c r="C190">
        <v>2007</v>
      </c>
      <c r="D190" s="36">
        <v>1366854</v>
      </c>
    </row>
    <row r="191" spans="2:4" hidden="1" x14ac:dyDescent="0.25">
      <c r="B191" t="s">
        <v>99</v>
      </c>
      <c r="C191">
        <v>2008</v>
      </c>
      <c r="D191" s="36">
        <v>1653538</v>
      </c>
    </row>
    <row r="192" spans="2:4" hidden="1" x14ac:dyDescent="0.25">
      <c r="B192" t="s">
        <v>99</v>
      </c>
      <c r="C192">
        <v>2009</v>
      </c>
      <c r="D192" s="36">
        <v>1622311</v>
      </c>
    </row>
    <row r="193" spans="2:4" hidden="1" x14ac:dyDescent="0.25">
      <c r="B193" t="s">
        <v>98</v>
      </c>
      <c r="C193">
        <v>2000</v>
      </c>
      <c r="D193" s="36">
        <v>233354</v>
      </c>
    </row>
    <row r="194" spans="2:4" hidden="1" x14ac:dyDescent="0.25">
      <c r="B194" t="s">
        <v>98</v>
      </c>
      <c r="C194">
        <v>2001</v>
      </c>
      <c r="D194" s="36">
        <v>232686</v>
      </c>
    </row>
    <row r="195" spans="2:4" hidden="1" x14ac:dyDescent="0.25">
      <c r="B195" t="s">
        <v>98</v>
      </c>
      <c r="C195">
        <v>2002</v>
      </c>
      <c r="D195" s="36">
        <v>253689</v>
      </c>
    </row>
    <row r="196" spans="2:4" hidden="1" x14ac:dyDescent="0.25">
      <c r="B196" t="s">
        <v>98</v>
      </c>
      <c r="C196">
        <v>2003</v>
      </c>
      <c r="D196" s="36">
        <v>312285</v>
      </c>
    </row>
    <row r="197" spans="2:4" hidden="1" x14ac:dyDescent="0.25">
      <c r="B197" t="s">
        <v>98</v>
      </c>
      <c r="C197">
        <v>2004</v>
      </c>
      <c r="D197" s="36">
        <v>362160</v>
      </c>
    </row>
    <row r="198" spans="2:4" hidden="1" x14ac:dyDescent="0.25">
      <c r="B198" t="s">
        <v>98</v>
      </c>
      <c r="C198">
        <v>2005</v>
      </c>
      <c r="D198" s="36">
        <v>378006</v>
      </c>
    </row>
    <row r="199" spans="2:4" hidden="1" x14ac:dyDescent="0.25">
      <c r="B199" t="s">
        <v>98</v>
      </c>
      <c r="C199">
        <v>2006</v>
      </c>
      <c r="D199" s="36">
        <v>400337</v>
      </c>
    </row>
    <row r="200" spans="2:4" hidden="1" x14ac:dyDescent="0.25">
      <c r="B200" t="s">
        <v>98</v>
      </c>
      <c r="C200">
        <v>2007</v>
      </c>
      <c r="D200" s="36">
        <v>460280</v>
      </c>
    </row>
    <row r="201" spans="2:4" hidden="1" x14ac:dyDescent="0.25">
      <c r="B201" t="s">
        <v>98</v>
      </c>
      <c r="C201">
        <v>2008</v>
      </c>
      <c r="D201" s="36">
        <v>509765</v>
      </c>
    </row>
    <row r="202" spans="2:4" hidden="1" x14ac:dyDescent="0.25">
      <c r="B202" t="s">
        <v>98</v>
      </c>
      <c r="C202">
        <v>2009</v>
      </c>
      <c r="D202" s="36">
        <v>474580</v>
      </c>
    </row>
    <row r="203" spans="2:4" hidden="1" x14ac:dyDescent="0.25">
      <c r="B203" t="s">
        <v>97</v>
      </c>
      <c r="C203">
        <v>2000</v>
      </c>
      <c r="D203" s="36">
        <v>399594</v>
      </c>
    </row>
    <row r="204" spans="2:4" hidden="1" x14ac:dyDescent="0.25">
      <c r="B204" t="s">
        <v>97</v>
      </c>
      <c r="C204">
        <v>2001</v>
      </c>
      <c r="D204" s="36">
        <v>377207</v>
      </c>
    </row>
    <row r="205" spans="2:4" hidden="1" x14ac:dyDescent="0.25">
      <c r="B205" t="s">
        <v>97</v>
      </c>
      <c r="C205">
        <v>2002</v>
      </c>
      <c r="D205" s="36">
        <v>423676</v>
      </c>
    </row>
    <row r="206" spans="2:4" hidden="1" x14ac:dyDescent="0.25">
      <c r="B206" t="s">
        <v>97</v>
      </c>
      <c r="C206">
        <v>2003</v>
      </c>
      <c r="D206" s="36">
        <v>539162</v>
      </c>
    </row>
    <row r="207" spans="2:4" hidden="1" x14ac:dyDescent="0.25">
      <c r="B207" t="s">
        <v>97</v>
      </c>
      <c r="C207">
        <v>2004</v>
      </c>
      <c r="D207" s="36">
        <v>654968</v>
      </c>
    </row>
    <row r="208" spans="2:4" hidden="1" x14ac:dyDescent="0.25">
      <c r="B208" t="s">
        <v>97</v>
      </c>
      <c r="C208">
        <v>2005</v>
      </c>
      <c r="D208" s="36">
        <v>730729</v>
      </c>
    </row>
    <row r="209" spans="2:4" hidden="1" x14ac:dyDescent="0.25">
      <c r="B209" t="s">
        <v>97</v>
      </c>
      <c r="C209">
        <v>2006</v>
      </c>
      <c r="D209" s="36">
        <v>777933</v>
      </c>
    </row>
    <row r="210" spans="2:4" hidden="1" x14ac:dyDescent="0.25">
      <c r="B210" t="s">
        <v>97</v>
      </c>
      <c r="C210">
        <v>2007</v>
      </c>
      <c r="D210" s="36">
        <v>945364</v>
      </c>
    </row>
    <row r="211" spans="2:4" hidden="1" x14ac:dyDescent="0.25">
      <c r="B211" t="s">
        <v>97</v>
      </c>
      <c r="C211">
        <v>2008</v>
      </c>
      <c r="D211" s="36">
        <v>1051261</v>
      </c>
    </row>
    <row r="212" spans="2:4" hidden="1" x14ac:dyDescent="0.25">
      <c r="B212" t="s">
        <v>97</v>
      </c>
      <c r="C212">
        <v>2009</v>
      </c>
      <c r="D212" s="36">
        <v>993349</v>
      </c>
    </row>
  </sheetData>
  <autoFilter ref="B2:D212" xr:uid="{B22BCC5F-69F2-4662-AC42-28D287A1CF47}">
    <filterColumn colId="0">
      <filters>
        <filter val="Германия"/>
        <filter val="Индия"/>
        <filter val="Индонезия"/>
      </filters>
    </filterColumn>
    <filterColumn colId="1">
      <filters>
        <filter val="2002"/>
        <filter val="2003"/>
        <filter val="2004"/>
      </filters>
    </filterColumn>
    <sortState xmlns:xlrd2="http://schemas.microsoft.com/office/spreadsheetml/2017/richdata2" ref="B3:D212">
      <sortCondition descending="1" ref="B2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0B7F-92C3-4081-8281-27D470C6F09B}">
  <dimension ref="B2:F20"/>
  <sheetViews>
    <sheetView tabSelected="1" zoomScale="145" zoomScaleNormal="145" workbookViewId="0">
      <selection activeCell="H14" sqref="H14"/>
    </sheetView>
  </sheetViews>
  <sheetFormatPr defaultRowHeight="15" x14ac:dyDescent="0.25"/>
  <cols>
    <col min="2" max="2" width="30.28515625" customWidth="1"/>
    <col min="3" max="3" width="48.85546875" customWidth="1"/>
    <col min="4" max="4" width="15.140625" customWidth="1"/>
    <col min="5" max="5" width="13.28515625" customWidth="1"/>
    <col min="6" max="6" width="13.42578125" customWidth="1"/>
  </cols>
  <sheetData>
    <row r="2" spans="2:6" x14ac:dyDescent="0.25">
      <c r="B2" s="60" t="s">
        <v>127</v>
      </c>
      <c r="C2" s="60" t="s">
        <v>128</v>
      </c>
      <c r="D2" s="60" t="s">
        <v>94</v>
      </c>
      <c r="E2" s="60" t="s">
        <v>129</v>
      </c>
      <c r="F2" s="60" t="s">
        <v>130</v>
      </c>
    </row>
    <row r="3" spans="2:6" x14ac:dyDescent="0.25">
      <c r="B3" t="s">
        <v>131</v>
      </c>
      <c r="C3" t="s">
        <v>132</v>
      </c>
      <c r="D3" t="s">
        <v>115</v>
      </c>
      <c r="E3" s="66">
        <v>1.289699074074074E-3</v>
      </c>
      <c r="F3" t="s">
        <v>133</v>
      </c>
    </row>
    <row r="4" spans="2:6" x14ac:dyDescent="0.25">
      <c r="B4" t="s">
        <v>131</v>
      </c>
      <c r="C4" t="s">
        <v>134</v>
      </c>
      <c r="D4" t="s">
        <v>115</v>
      </c>
      <c r="E4" s="66">
        <v>1.2971064814814815E-3</v>
      </c>
      <c r="F4" t="s">
        <v>135</v>
      </c>
    </row>
    <row r="5" spans="2:6" x14ac:dyDescent="0.25">
      <c r="B5" t="s">
        <v>131</v>
      </c>
      <c r="C5" t="s">
        <v>136</v>
      </c>
      <c r="D5" t="s">
        <v>137</v>
      </c>
      <c r="E5" s="66">
        <v>1.3009259259259259E-3</v>
      </c>
      <c r="F5" t="s">
        <v>138</v>
      </c>
    </row>
    <row r="6" spans="2:6" x14ac:dyDescent="0.25">
      <c r="B6" t="s">
        <v>139</v>
      </c>
      <c r="C6" t="s">
        <v>140</v>
      </c>
      <c r="D6" t="s">
        <v>104</v>
      </c>
      <c r="E6" s="66">
        <v>1.2646990740740741E-3</v>
      </c>
      <c r="F6" t="s">
        <v>133</v>
      </c>
    </row>
    <row r="7" spans="2:6" x14ac:dyDescent="0.25">
      <c r="B7" t="s">
        <v>139</v>
      </c>
      <c r="C7" t="s">
        <v>141</v>
      </c>
      <c r="D7" t="s">
        <v>105</v>
      </c>
      <c r="E7" s="66">
        <v>1.276388888888889E-3</v>
      </c>
      <c r="F7" t="s">
        <v>135</v>
      </c>
    </row>
    <row r="8" spans="2:6" x14ac:dyDescent="0.25">
      <c r="B8" t="s">
        <v>139</v>
      </c>
      <c r="C8" t="s">
        <v>142</v>
      </c>
      <c r="D8" t="s">
        <v>105</v>
      </c>
      <c r="E8" s="66">
        <v>1.2766203703703705E-3</v>
      </c>
      <c r="F8" t="s">
        <v>138</v>
      </c>
    </row>
    <row r="9" spans="2:6" x14ac:dyDescent="0.25">
      <c r="B9" t="s">
        <v>143</v>
      </c>
      <c r="C9" t="s">
        <v>141</v>
      </c>
      <c r="D9" t="s">
        <v>105</v>
      </c>
      <c r="E9" s="66">
        <v>2.1946759259259259E-3</v>
      </c>
      <c r="F9" t="s">
        <v>133</v>
      </c>
    </row>
    <row r="10" spans="2:6" x14ac:dyDescent="0.25">
      <c r="B10" t="s">
        <v>143</v>
      </c>
      <c r="C10" t="s">
        <v>144</v>
      </c>
      <c r="D10" t="s">
        <v>115</v>
      </c>
      <c r="E10" s="66">
        <v>2.2077546296296294E-3</v>
      </c>
      <c r="F10" t="s">
        <v>135</v>
      </c>
    </row>
    <row r="11" spans="2:6" x14ac:dyDescent="0.25">
      <c r="B11" t="s">
        <v>143</v>
      </c>
      <c r="C11" t="s">
        <v>145</v>
      </c>
      <c r="D11" t="s">
        <v>115</v>
      </c>
      <c r="E11" s="66">
        <v>2.2105324074074072E-3</v>
      </c>
      <c r="F11" t="s">
        <v>138</v>
      </c>
    </row>
    <row r="12" spans="2:6" x14ac:dyDescent="0.25">
      <c r="B12" t="s">
        <v>146</v>
      </c>
      <c r="C12" t="s">
        <v>147</v>
      </c>
      <c r="D12" t="s">
        <v>115</v>
      </c>
      <c r="E12" s="66">
        <v>1.1189814814814814E-3</v>
      </c>
      <c r="F12" t="s">
        <v>133</v>
      </c>
    </row>
    <row r="13" spans="2:6" x14ac:dyDescent="0.25">
      <c r="B13" t="s">
        <v>146</v>
      </c>
      <c r="C13" t="s">
        <v>148</v>
      </c>
      <c r="D13" t="s">
        <v>137</v>
      </c>
      <c r="E13" s="66">
        <v>1.1226851851851851E-3</v>
      </c>
      <c r="F13" t="s">
        <v>135</v>
      </c>
    </row>
    <row r="14" spans="2:6" x14ac:dyDescent="0.25">
      <c r="B14" t="s">
        <v>146</v>
      </c>
      <c r="C14" t="s">
        <v>149</v>
      </c>
      <c r="D14" t="s">
        <v>150</v>
      </c>
      <c r="E14" s="66">
        <v>1.1305555555555557E-3</v>
      </c>
      <c r="F14" t="s">
        <v>138</v>
      </c>
    </row>
    <row r="15" spans="2:6" x14ac:dyDescent="0.25">
      <c r="B15" t="s">
        <v>151</v>
      </c>
      <c r="C15" t="s">
        <v>152</v>
      </c>
      <c r="D15" t="s">
        <v>150</v>
      </c>
      <c r="E15" s="66">
        <v>1.0560185185185184E-3</v>
      </c>
      <c r="F15" t="s">
        <v>133</v>
      </c>
    </row>
    <row r="16" spans="2:6" x14ac:dyDescent="0.25">
      <c r="B16" t="s">
        <v>151</v>
      </c>
      <c r="C16" t="s">
        <v>153</v>
      </c>
      <c r="D16" t="s">
        <v>114</v>
      </c>
      <c r="E16" s="66">
        <v>1.0562499999999999E-3</v>
      </c>
      <c r="F16" t="s">
        <v>135</v>
      </c>
    </row>
    <row r="17" spans="2:6" x14ac:dyDescent="0.25">
      <c r="B17" t="s">
        <v>151</v>
      </c>
      <c r="C17" t="s">
        <v>154</v>
      </c>
      <c r="D17" t="s">
        <v>114</v>
      </c>
      <c r="E17" s="66">
        <v>1.0728009259259258E-3</v>
      </c>
      <c r="F17" t="s">
        <v>138</v>
      </c>
    </row>
    <row r="18" spans="2:6" x14ac:dyDescent="0.25">
      <c r="B18" t="s">
        <v>155</v>
      </c>
      <c r="C18" t="s">
        <v>147</v>
      </c>
      <c r="D18" t="s">
        <v>115</v>
      </c>
      <c r="E18" s="66">
        <v>1.0405092592592593E-3</v>
      </c>
      <c r="F18" t="s">
        <v>133</v>
      </c>
    </row>
    <row r="19" spans="2:6" x14ac:dyDescent="0.25">
      <c r="B19" t="s">
        <v>155</v>
      </c>
      <c r="C19" t="s">
        <v>148</v>
      </c>
      <c r="D19" t="s">
        <v>137</v>
      </c>
      <c r="E19" s="66">
        <v>1.0503472222222223E-3</v>
      </c>
      <c r="F19" t="s">
        <v>135</v>
      </c>
    </row>
    <row r="20" spans="2:6" x14ac:dyDescent="0.25">
      <c r="B20" t="s">
        <v>155</v>
      </c>
      <c r="C20" t="s">
        <v>156</v>
      </c>
      <c r="D20" t="s">
        <v>137</v>
      </c>
      <c r="E20" s="66">
        <v>1.0688657407407407E-3</v>
      </c>
      <c r="F20" t="s">
        <v>138</v>
      </c>
    </row>
  </sheetData>
  <autoFilter ref="B2:F20" xr:uid="{AC680B7F-92C3-4081-8281-27D470C6F0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59DD-14B4-4EE5-8B5F-55D2F11CB656}">
  <dimension ref="A1:H13"/>
  <sheetViews>
    <sheetView zoomScale="145" zoomScaleNormal="145" workbookViewId="0">
      <selection activeCell="H2" sqref="H2"/>
    </sheetView>
  </sheetViews>
  <sheetFormatPr defaultRowHeight="15" x14ac:dyDescent="0.25"/>
  <cols>
    <col min="1" max="1" width="22.7109375" customWidth="1"/>
    <col min="4" max="4" width="19" customWidth="1"/>
    <col min="5" max="5" width="12.7109375" customWidth="1"/>
    <col min="7" max="7" width="12.140625" customWidth="1"/>
    <col min="8" max="8" width="13.42578125" customWidth="1"/>
  </cols>
  <sheetData>
    <row r="1" spans="1:8" ht="15.75" thickBot="1" x14ac:dyDescent="0.3"/>
    <row r="2" spans="1:8" ht="15" customHeight="1" thickBot="1" x14ac:dyDescent="0.3">
      <c r="A2" s="9" t="s">
        <v>8</v>
      </c>
      <c r="D2" t="s">
        <v>8</v>
      </c>
      <c r="E2" t="s">
        <v>18</v>
      </c>
      <c r="G2" t="s">
        <v>20</v>
      </c>
      <c r="H2" s="10" t="str">
        <f>IF(E2="Легковой",IF(E3="2-х дверный", "Купе", "Седан"),IF(E3="Есть кузов", "Пикап", "Трейлер"))</f>
        <v>Трейлер</v>
      </c>
    </row>
    <row r="3" spans="1:8" x14ac:dyDescent="0.25">
      <c r="A3" s="1" t="s">
        <v>10</v>
      </c>
      <c r="D3" t="s">
        <v>9</v>
      </c>
      <c r="E3" s="8" t="s">
        <v>14</v>
      </c>
    </row>
    <row r="4" spans="1:8" x14ac:dyDescent="0.25">
      <c r="A4" s="1" t="s">
        <v>11</v>
      </c>
    </row>
    <row r="5" spans="1:8" x14ac:dyDescent="0.25">
      <c r="D5" t="s">
        <v>11</v>
      </c>
    </row>
    <row r="6" spans="1:8" x14ac:dyDescent="0.25">
      <c r="D6" s="1" t="s">
        <v>17</v>
      </c>
    </row>
    <row r="7" spans="1:8" x14ac:dyDescent="0.25">
      <c r="A7" s="8" t="s">
        <v>12</v>
      </c>
      <c r="D7" s="1" t="s">
        <v>16</v>
      </c>
    </row>
    <row r="8" spans="1:8" x14ac:dyDescent="0.25">
      <c r="A8" s="1" t="s">
        <v>13</v>
      </c>
    </row>
    <row r="9" spans="1:8" x14ac:dyDescent="0.25">
      <c r="A9" s="1" t="s">
        <v>14</v>
      </c>
      <c r="D9" t="s">
        <v>18</v>
      </c>
    </row>
    <row r="10" spans="1:8" x14ac:dyDescent="0.25">
      <c r="D10" s="1" t="s">
        <v>13</v>
      </c>
    </row>
    <row r="11" spans="1:8" x14ac:dyDescent="0.25">
      <c r="A11" s="8" t="s">
        <v>15</v>
      </c>
      <c r="D11" s="1" t="s">
        <v>14</v>
      </c>
    </row>
    <row r="12" spans="1:8" x14ac:dyDescent="0.25">
      <c r="A12" s="1" t="s">
        <v>17</v>
      </c>
    </row>
    <row r="13" spans="1:8" x14ac:dyDescent="0.25">
      <c r="A13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0A29D-7CCA-46CA-AA2F-9D2152C47193}">
  <dimension ref="D1:H11"/>
  <sheetViews>
    <sheetView zoomScale="160" zoomScaleNormal="160" workbookViewId="0">
      <selection activeCell="G14" sqref="G14"/>
    </sheetView>
  </sheetViews>
  <sheetFormatPr defaultRowHeight="15" x14ac:dyDescent="0.25"/>
  <cols>
    <col min="4" max="4" width="16.140625" customWidth="1"/>
    <col min="5" max="5" width="18.140625" customWidth="1"/>
    <col min="7" max="7" width="13.28515625" customWidth="1"/>
  </cols>
  <sheetData>
    <row r="1" spans="4:8" ht="15.75" thickBot="1" x14ac:dyDescent="0.3"/>
    <row r="2" spans="4:8" x14ac:dyDescent="0.25">
      <c r="D2" s="13" t="s">
        <v>8</v>
      </c>
      <c r="E2" s="11" t="s">
        <v>18</v>
      </c>
      <c r="G2" t="s">
        <v>19</v>
      </c>
      <c r="H2" s="15" t="str">
        <f>IF(E2="Легковой", VLOOKUP(E3,E6:F7,2,FALSE), VLOOKUP(E3,E10:F11,2,FALSE) )</f>
        <v>Трейлер</v>
      </c>
    </row>
    <row r="3" spans="4:8" ht="15.75" thickBot="1" x14ac:dyDescent="0.3">
      <c r="D3" s="14" t="s">
        <v>9</v>
      </c>
      <c r="E3" s="12" t="s">
        <v>14</v>
      </c>
    </row>
    <row r="5" spans="4:8" x14ac:dyDescent="0.25">
      <c r="E5" t="s">
        <v>11</v>
      </c>
    </row>
    <row r="6" spans="4:8" x14ac:dyDescent="0.25">
      <c r="E6" s="1" t="s">
        <v>17</v>
      </c>
      <c r="F6" t="s">
        <v>21</v>
      </c>
    </row>
    <row r="7" spans="4:8" x14ac:dyDescent="0.25">
      <c r="E7" s="1" t="s">
        <v>16</v>
      </c>
      <c r="F7" t="s">
        <v>22</v>
      </c>
    </row>
    <row r="9" spans="4:8" x14ac:dyDescent="0.25">
      <c r="E9" t="s">
        <v>18</v>
      </c>
    </row>
    <row r="10" spans="4:8" x14ac:dyDescent="0.25">
      <c r="E10" s="1" t="s">
        <v>13</v>
      </c>
      <c r="F10" t="s">
        <v>23</v>
      </c>
    </row>
    <row r="11" spans="4:8" x14ac:dyDescent="0.25">
      <c r="E11" s="1" t="s">
        <v>14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8F54-375B-474C-9FEC-0530A3FC6865}">
  <dimension ref="A1:N22"/>
  <sheetViews>
    <sheetView zoomScale="160" zoomScaleNormal="160" workbookViewId="0">
      <selection activeCell="D2" sqref="D2"/>
    </sheetView>
  </sheetViews>
  <sheetFormatPr defaultRowHeight="15" x14ac:dyDescent="0.25"/>
  <cols>
    <col min="1" max="1" width="21.7109375" customWidth="1"/>
    <col min="2" max="2" width="17.7109375" customWidth="1"/>
    <col min="3" max="3" width="15" customWidth="1"/>
    <col min="4" max="4" width="27.5703125" customWidth="1"/>
    <col min="5" max="5" width="27.42578125" customWidth="1"/>
    <col min="6" max="6" width="28.28515625" customWidth="1"/>
    <col min="7" max="7" width="20.140625" customWidth="1"/>
    <col min="8" max="8" width="19.5703125" customWidth="1"/>
    <col min="10" max="10" width="9.140625" customWidth="1"/>
    <col min="11" max="11" width="9.28515625" customWidth="1"/>
    <col min="12" max="12" width="16.42578125" customWidth="1"/>
    <col min="13" max="13" width="11.28515625" customWidth="1"/>
    <col min="14" max="14" width="11.85546875" customWidth="1"/>
  </cols>
  <sheetData>
    <row r="1" spans="1:14" ht="15.75" thickBot="1" x14ac:dyDescent="0.3">
      <c r="A1" s="33" t="s">
        <v>54</v>
      </c>
      <c r="B1" s="35">
        <v>202</v>
      </c>
      <c r="C1" s="34" t="s">
        <v>53</v>
      </c>
      <c r="M1" t="s">
        <v>51</v>
      </c>
      <c r="N1" t="s">
        <v>51</v>
      </c>
    </row>
    <row r="2" spans="1:14" ht="42" customHeight="1" thickBot="1" x14ac:dyDescent="0.3">
      <c r="A2" s="19" t="s">
        <v>55</v>
      </c>
      <c r="B2" s="31" t="s">
        <v>25</v>
      </c>
      <c r="C2" s="32" t="s">
        <v>26</v>
      </c>
      <c r="D2" s="20" t="s">
        <v>47</v>
      </c>
      <c r="E2" s="19" t="s">
        <v>48</v>
      </c>
      <c r="F2" s="21" t="s">
        <v>49</v>
      </c>
      <c r="G2" s="19" t="s">
        <v>56</v>
      </c>
      <c r="H2" t="b">
        <f>AND(6&gt;3,3&lt;7)</f>
        <v>1</v>
      </c>
      <c r="L2" s="22" t="s">
        <v>50</v>
      </c>
      <c r="M2" s="25" t="b">
        <v>1</v>
      </c>
      <c r="N2" s="26" t="b">
        <v>0</v>
      </c>
    </row>
    <row r="3" spans="1:14" x14ac:dyDescent="0.25">
      <c r="A3" s="36">
        <v>3456</v>
      </c>
      <c r="B3" t="s">
        <v>27</v>
      </c>
      <c r="C3" s="17">
        <v>76</v>
      </c>
      <c r="D3" s="18">
        <f>IF(AND(LEFT(B3,3)="202",MID(B3,5,3)="FIN"),10%,0%)</f>
        <v>0</v>
      </c>
      <c r="E3" s="18">
        <f>IF(LEFT(B3,3)="202",10%,0%)</f>
        <v>0.1</v>
      </c>
      <c r="F3" s="18">
        <f>IF(MID(B3,5,3)="FIN",10%,0%)</f>
        <v>0</v>
      </c>
      <c r="G3" s="36">
        <f>A3*C3-D3</f>
        <v>262656</v>
      </c>
      <c r="K3" t="s">
        <v>52</v>
      </c>
      <c r="L3" s="23" t="b">
        <v>1</v>
      </c>
      <c r="M3" s="27" t="b">
        <v>1</v>
      </c>
      <c r="N3" s="28" t="b">
        <v>0</v>
      </c>
    </row>
    <row r="4" spans="1:14" ht="15.75" thickBot="1" x14ac:dyDescent="0.3">
      <c r="A4" s="36">
        <v>3453</v>
      </c>
      <c r="B4" t="s">
        <v>28</v>
      </c>
      <c r="C4" s="17">
        <v>69</v>
      </c>
      <c r="D4" s="18">
        <f t="shared" ref="D4:D22" si="0">IF(AND(LEFT(B4,3)="202",MID(B4,5,3)="FIN"),10%,0%)</f>
        <v>0</v>
      </c>
      <c r="E4" s="18">
        <f t="shared" ref="E4:E22" si="1">IF(LEFT(B4,3)="202",10%,0%)</f>
        <v>0</v>
      </c>
      <c r="F4" s="18">
        <f t="shared" ref="F4:F22" si="2">IF(MID(B4,5,3)="FIN",10%,0%)</f>
        <v>0.1</v>
      </c>
      <c r="G4" s="36">
        <f t="shared" ref="G4:G22" si="3">A4*C4-D4</f>
        <v>238257</v>
      </c>
      <c r="K4" t="s">
        <v>52</v>
      </c>
      <c r="L4" s="24" t="b">
        <v>0</v>
      </c>
      <c r="M4" s="30" t="b">
        <v>0</v>
      </c>
      <c r="N4" s="29" t="b">
        <v>0</v>
      </c>
    </row>
    <row r="5" spans="1:14" x14ac:dyDescent="0.25">
      <c r="A5" s="36">
        <v>7554</v>
      </c>
      <c r="B5" t="s">
        <v>29</v>
      </c>
      <c r="C5" s="17">
        <v>12</v>
      </c>
      <c r="D5" s="18">
        <f t="shared" si="0"/>
        <v>0.1</v>
      </c>
      <c r="E5" s="18">
        <f t="shared" si="1"/>
        <v>0.1</v>
      </c>
      <c r="F5" s="18">
        <f t="shared" si="2"/>
        <v>0.1</v>
      </c>
      <c r="G5" s="36">
        <f t="shared" si="3"/>
        <v>90647.9</v>
      </c>
    </row>
    <row r="6" spans="1:14" x14ac:dyDescent="0.25">
      <c r="A6" s="36">
        <v>7654</v>
      </c>
      <c r="B6" t="s">
        <v>30</v>
      </c>
      <c r="C6" s="17">
        <v>79</v>
      </c>
      <c r="D6" s="18">
        <f t="shared" si="0"/>
        <v>0</v>
      </c>
      <c r="E6" s="18">
        <f t="shared" si="1"/>
        <v>0</v>
      </c>
      <c r="F6" s="18">
        <f t="shared" si="2"/>
        <v>0.1</v>
      </c>
      <c r="G6" s="36">
        <f t="shared" si="3"/>
        <v>604666</v>
      </c>
    </row>
    <row r="7" spans="1:14" x14ac:dyDescent="0.25">
      <c r="A7" s="36">
        <v>4566</v>
      </c>
      <c r="B7" t="s">
        <v>31</v>
      </c>
      <c r="C7" s="17">
        <v>16</v>
      </c>
      <c r="D7" s="18">
        <f t="shared" si="0"/>
        <v>0</v>
      </c>
      <c r="E7" s="18">
        <f t="shared" si="1"/>
        <v>0</v>
      </c>
      <c r="F7" s="18">
        <f t="shared" si="2"/>
        <v>0.1</v>
      </c>
      <c r="G7" s="36">
        <f t="shared" si="3"/>
        <v>73056</v>
      </c>
    </row>
    <row r="8" spans="1:14" x14ac:dyDescent="0.25">
      <c r="A8" s="36">
        <v>567</v>
      </c>
      <c r="B8" t="s">
        <v>32</v>
      </c>
      <c r="C8" s="17">
        <v>87</v>
      </c>
      <c r="D8" s="18">
        <f t="shared" si="0"/>
        <v>0</v>
      </c>
      <c r="E8" s="18">
        <f t="shared" si="1"/>
        <v>0.1</v>
      </c>
      <c r="F8" s="18">
        <f t="shared" si="2"/>
        <v>0</v>
      </c>
      <c r="G8" s="36">
        <f t="shared" si="3"/>
        <v>49329</v>
      </c>
    </row>
    <row r="9" spans="1:14" x14ac:dyDescent="0.25">
      <c r="A9" s="36">
        <v>5567</v>
      </c>
      <c r="B9" t="s">
        <v>33</v>
      </c>
      <c r="C9" s="17">
        <v>97</v>
      </c>
      <c r="D9" s="18">
        <f t="shared" si="0"/>
        <v>0</v>
      </c>
      <c r="E9" s="18">
        <f t="shared" si="1"/>
        <v>0</v>
      </c>
      <c r="F9" s="18">
        <f t="shared" si="2"/>
        <v>0.1</v>
      </c>
      <c r="G9" s="36">
        <f t="shared" si="3"/>
        <v>539999</v>
      </c>
    </row>
    <row r="10" spans="1:14" x14ac:dyDescent="0.25">
      <c r="A10" s="36">
        <v>4534</v>
      </c>
      <c r="B10" t="s">
        <v>34</v>
      </c>
      <c r="C10" s="17">
        <v>25</v>
      </c>
      <c r="D10" s="18">
        <f t="shared" si="0"/>
        <v>0</v>
      </c>
      <c r="E10" s="18">
        <f t="shared" si="1"/>
        <v>0</v>
      </c>
      <c r="F10" s="18">
        <f t="shared" si="2"/>
        <v>0</v>
      </c>
      <c r="G10" s="36">
        <f t="shared" si="3"/>
        <v>113350</v>
      </c>
    </row>
    <row r="11" spans="1:14" x14ac:dyDescent="0.25">
      <c r="A11" s="36">
        <v>345</v>
      </c>
      <c r="B11" t="s">
        <v>35</v>
      </c>
      <c r="C11" s="17">
        <v>14</v>
      </c>
      <c r="D11" s="18">
        <f t="shared" si="0"/>
        <v>0</v>
      </c>
      <c r="E11" s="18">
        <f t="shared" si="1"/>
        <v>0.1</v>
      </c>
      <c r="F11" s="18">
        <f t="shared" si="2"/>
        <v>0</v>
      </c>
      <c r="G11" s="36">
        <f t="shared" si="3"/>
        <v>4830</v>
      </c>
    </row>
    <row r="12" spans="1:14" x14ac:dyDescent="0.25">
      <c r="A12" s="36">
        <v>754</v>
      </c>
      <c r="B12" t="s">
        <v>36</v>
      </c>
      <c r="C12" s="17">
        <v>67</v>
      </c>
      <c r="D12" s="18">
        <f t="shared" si="0"/>
        <v>0</v>
      </c>
      <c r="E12" s="18">
        <f t="shared" si="1"/>
        <v>0</v>
      </c>
      <c r="F12" s="18">
        <f t="shared" si="2"/>
        <v>0</v>
      </c>
      <c r="G12" s="36">
        <f t="shared" si="3"/>
        <v>50518</v>
      </c>
    </row>
    <row r="13" spans="1:14" x14ac:dyDescent="0.25">
      <c r="A13" s="36">
        <v>567</v>
      </c>
      <c r="B13" t="s">
        <v>37</v>
      </c>
      <c r="C13" s="17">
        <v>40</v>
      </c>
      <c r="D13" s="18">
        <f t="shared" si="0"/>
        <v>0.1</v>
      </c>
      <c r="E13" s="18">
        <f t="shared" si="1"/>
        <v>0.1</v>
      </c>
      <c r="F13" s="18">
        <f t="shared" si="2"/>
        <v>0.1</v>
      </c>
      <c r="G13" s="36">
        <f t="shared" si="3"/>
        <v>22679.9</v>
      </c>
    </row>
    <row r="14" spans="1:14" x14ac:dyDescent="0.25">
      <c r="A14" s="36">
        <v>4</v>
      </c>
      <c r="B14" t="s">
        <v>38</v>
      </c>
      <c r="C14" s="17">
        <v>61</v>
      </c>
      <c r="D14" s="18">
        <f t="shared" si="0"/>
        <v>0</v>
      </c>
      <c r="E14" s="18">
        <f t="shared" si="1"/>
        <v>0.1</v>
      </c>
      <c r="F14" s="18">
        <f t="shared" si="2"/>
        <v>0</v>
      </c>
      <c r="G14" s="36">
        <f t="shared" si="3"/>
        <v>244</v>
      </c>
    </row>
    <row r="15" spans="1:14" x14ac:dyDescent="0.25">
      <c r="A15" s="36">
        <v>345</v>
      </c>
      <c r="B15" t="s">
        <v>39</v>
      </c>
      <c r="C15" s="17">
        <v>70</v>
      </c>
      <c r="D15" s="18">
        <f t="shared" si="0"/>
        <v>0</v>
      </c>
      <c r="E15" s="18">
        <f t="shared" si="1"/>
        <v>0</v>
      </c>
      <c r="F15" s="18">
        <f t="shared" si="2"/>
        <v>0</v>
      </c>
      <c r="G15" s="36">
        <f t="shared" si="3"/>
        <v>24150</v>
      </c>
    </row>
    <row r="16" spans="1:14" x14ac:dyDescent="0.25">
      <c r="A16" s="36">
        <v>654</v>
      </c>
      <c r="B16" t="s">
        <v>40</v>
      </c>
      <c r="C16" s="17">
        <v>16</v>
      </c>
      <c r="D16" s="18">
        <f t="shared" si="0"/>
        <v>0</v>
      </c>
      <c r="E16" s="18">
        <f t="shared" si="1"/>
        <v>0</v>
      </c>
      <c r="F16" s="18">
        <f t="shared" si="2"/>
        <v>0</v>
      </c>
      <c r="G16" s="36">
        <f t="shared" si="3"/>
        <v>10464</v>
      </c>
    </row>
    <row r="17" spans="1:7" x14ac:dyDescent="0.25">
      <c r="A17" s="36">
        <v>456</v>
      </c>
      <c r="B17" t="s">
        <v>41</v>
      </c>
      <c r="C17" s="17">
        <v>74</v>
      </c>
      <c r="D17" s="18">
        <f t="shared" si="0"/>
        <v>0.1</v>
      </c>
      <c r="E17" s="18">
        <f t="shared" si="1"/>
        <v>0.1</v>
      </c>
      <c r="F17" s="18">
        <f t="shared" si="2"/>
        <v>0.1</v>
      </c>
      <c r="G17" s="36">
        <f t="shared" si="3"/>
        <v>33743.9</v>
      </c>
    </row>
    <row r="18" spans="1:7" x14ac:dyDescent="0.25">
      <c r="A18" s="36">
        <v>4564</v>
      </c>
      <c r="B18" t="s">
        <v>42</v>
      </c>
      <c r="C18" s="17">
        <v>85</v>
      </c>
      <c r="D18" s="18">
        <f t="shared" si="0"/>
        <v>0</v>
      </c>
      <c r="E18" s="18">
        <f t="shared" si="1"/>
        <v>0</v>
      </c>
      <c r="F18" s="18">
        <f t="shared" si="2"/>
        <v>0</v>
      </c>
      <c r="G18" s="36">
        <f t="shared" si="3"/>
        <v>387940</v>
      </c>
    </row>
    <row r="19" spans="1:7" x14ac:dyDescent="0.25">
      <c r="A19" s="36">
        <v>66</v>
      </c>
      <c r="B19" t="s">
        <v>43</v>
      </c>
      <c r="C19" s="17">
        <v>84</v>
      </c>
      <c r="D19" s="18">
        <f t="shared" si="0"/>
        <v>0</v>
      </c>
      <c r="E19" s="18">
        <f t="shared" si="1"/>
        <v>0</v>
      </c>
      <c r="F19" s="18">
        <f t="shared" si="2"/>
        <v>0</v>
      </c>
      <c r="G19" s="36">
        <f t="shared" si="3"/>
        <v>5544</v>
      </c>
    </row>
    <row r="20" spans="1:7" x14ac:dyDescent="0.25">
      <c r="A20" s="36">
        <v>4564</v>
      </c>
      <c r="B20" t="s">
        <v>44</v>
      </c>
      <c r="C20" s="17">
        <v>48</v>
      </c>
      <c r="D20" s="18">
        <f t="shared" si="0"/>
        <v>0</v>
      </c>
      <c r="E20" s="18">
        <f t="shared" si="1"/>
        <v>0</v>
      </c>
      <c r="F20" s="18">
        <f t="shared" si="2"/>
        <v>0</v>
      </c>
      <c r="G20" s="36">
        <f t="shared" si="3"/>
        <v>219072</v>
      </c>
    </row>
    <row r="21" spans="1:7" x14ac:dyDescent="0.25">
      <c r="A21" s="36">
        <v>867</v>
      </c>
      <c r="B21" t="s">
        <v>45</v>
      </c>
      <c r="C21" s="17">
        <v>17</v>
      </c>
      <c r="D21" s="18">
        <f t="shared" si="0"/>
        <v>0</v>
      </c>
      <c r="E21" s="18">
        <f t="shared" si="1"/>
        <v>0</v>
      </c>
      <c r="F21" s="18">
        <f t="shared" si="2"/>
        <v>0.1</v>
      </c>
      <c r="G21" s="36">
        <f t="shared" si="3"/>
        <v>14739</v>
      </c>
    </row>
    <row r="22" spans="1:7" x14ac:dyDescent="0.25">
      <c r="A22" s="36">
        <v>8765</v>
      </c>
      <c r="B22" t="s">
        <v>46</v>
      </c>
      <c r="C22" s="17">
        <v>31</v>
      </c>
      <c r="D22" s="18">
        <f t="shared" si="0"/>
        <v>0</v>
      </c>
      <c r="E22" s="18">
        <f t="shared" si="1"/>
        <v>0</v>
      </c>
      <c r="F22" s="18">
        <f t="shared" si="2"/>
        <v>0</v>
      </c>
      <c r="G22" s="36">
        <f t="shared" si="3"/>
        <v>271715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B41A-C764-485F-BC85-4ABA44E8F571}">
  <dimension ref="A1:M22"/>
  <sheetViews>
    <sheetView zoomScale="160" zoomScaleNormal="160" workbookViewId="0">
      <selection activeCell="D6" sqref="D6"/>
    </sheetView>
  </sheetViews>
  <sheetFormatPr defaultRowHeight="15" x14ac:dyDescent="0.25"/>
  <cols>
    <col min="1" max="3" width="20.7109375" customWidth="1"/>
    <col min="4" max="4" width="33.140625" customWidth="1"/>
    <col min="11" max="11" width="11.42578125" customWidth="1"/>
    <col min="12" max="12" width="11" customWidth="1"/>
    <col min="13" max="13" width="12" customWidth="1"/>
  </cols>
  <sheetData>
    <row r="1" spans="1:13" ht="15.75" thickBot="1" x14ac:dyDescent="0.3"/>
    <row r="2" spans="1:13" ht="33" customHeight="1" thickBot="1" x14ac:dyDescent="0.3">
      <c r="A2" s="19" t="s">
        <v>55</v>
      </c>
      <c r="B2" s="16" t="s">
        <v>25</v>
      </c>
      <c r="C2" s="19" t="s">
        <v>26</v>
      </c>
      <c r="D2" s="21" t="s">
        <v>70</v>
      </c>
      <c r="L2" s="72" t="s">
        <v>51</v>
      </c>
      <c r="M2" s="72"/>
    </row>
    <row r="3" spans="1:13" ht="24" thickBot="1" x14ac:dyDescent="0.3">
      <c r="A3" s="39">
        <v>3456</v>
      </c>
      <c r="B3" s="2" t="s">
        <v>27</v>
      </c>
      <c r="C3" s="40">
        <v>76</v>
      </c>
      <c r="D3" s="44">
        <f>IF(AND(OR(LEFT(B3,3)="201",LEFT(B3,3)="202"),MID(B3,5,3)="FIN"), 10%, 0%)</f>
        <v>0</v>
      </c>
      <c r="K3" s="22" t="s">
        <v>57</v>
      </c>
      <c r="L3" s="25" t="b">
        <v>1</v>
      </c>
      <c r="M3" s="26" t="b">
        <v>0</v>
      </c>
    </row>
    <row r="4" spans="1:13" x14ac:dyDescent="0.25">
      <c r="A4" s="37">
        <v>3453</v>
      </c>
      <c r="B4" s="1" t="s">
        <v>28</v>
      </c>
      <c r="C4" s="38">
        <v>69</v>
      </c>
      <c r="D4" s="44">
        <f t="shared" ref="D4:D22" si="0">IF(AND(OR(LEFT(B4,3)="201",LEFT(B4,3)="202"),MID(B4,5,3)="FIN"), 10%, 0%)</f>
        <v>0.1</v>
      </c>
      <c r="J4" s="73" t="s">
        <v>52</v>
      </c>
      <c r="K4" s="23" t="b">
        <v>1</v>
      </c>
      <c r="L4" s="27" t="b">
        <v>1</v>
      </c>
      <c r="M4" s="42" t="b">
        <v>1</v>
      </c>
    </row>
    <row r="5" spans="1:13" ht="15.75" thickBot="1" x14ac:dyDescent="0.3">
      <c r="A5" s="37">
        <v>7554</v>
      </c>
      <c r="B5" s="1" t="s">
        <v>29</v>
      </c>
      <c r="C5" s="38">
        <v>12</v>
      </c>
      <c r="D5" s="44">
        <f t="shared" si="0"/>
        <v>0.1</v>
      </c>
      <c r="J5" s="73"/>
      <c r="K5" s="24" t="b">
        <v>0</v>
      </c>
      <c r="L5" s="43" t="b">
        <v>1</v>
      </c>
      <c r="M5" s="29" t="b">
        <v>0</v>
      </c>
    </row>
    <row r="6" spans="1:13" x14ac:dyDescent="0.25">
      <c r="A6" s="37">
        <v>7654</v>
      </c>
      <c r="B6" s="1" t="s">
        <v>30</v>
      </c>
      <c r="C6" s="38">
        <v>79</v>
      </c>
      <c r="D6" s="44">
        <f t="shared" si="0"/>
        <v>0.1</v>
      </c>
    </row>
    <row r="7" spans="1:13" x14ac:dyDescent="0.25">
      <c r="A7" s="37">
        <v>4566</v>
      </c>
      <c r="B7" s="1" t="s">
        <v>31</v>
      </c>
      <c r="C7" s="38">
        <v>16</v>
      </c>
      <c r="D7" s="44">
        <f t="shared" si="0"/>
        <v>0</v>
      </c>
    </row>
    <row r="8" spans="1:13" x14ac:dyDescent="0.25">
      <c r="A8" s="37">
        <v>567</v>
      </c>
      <c r="B8" s="1" t="s">
        <v>32</v>
      </c>
      <c r="C8" s="38">
        <v>87</v>
      </c>
      <c r="D8" s="44">
        <f t="shared" si="0"/>
        <v>0</v>
      </c>
    </row>
    <row r="9" spans="1:13" x14ac:dyDescent="0.25">
      <c r="A9" s="37">
        <v>5567</v>
      </c>
      <c r="B9" s="1" t="s">
        <v>33</v>
      </c>
      <c r="C9" s="38">
        <v>97</v>
      </c>
      <c r="D9" s="44">
        <f t="shared" si="0"/>
        <v>0</v>
      </c>
    </row>
    <row r="10" spans="1:13" x14ac:dyDescent="0.25">
      <c r="A10" s="37">
        <v>4534</v>
      </c>
      <c r="B10" s="1" t="s">
        <v>34</v>
      </c>
      <c r="C10" s="38">
        <v>25</v>
      </c>
      <c r="D10" s="44">
        <f t="shared" si="0"/>
        <v>0</v>
      </c>
    </row>
    <row r="11" spans="1:13" x14ac:dyDescent="0.25">
      <c r="A11" s="37">
        <v>345</v>
      </c>
      <c r="B11" s="1" t="s">
        <v>35</v>
      </c>
      <c r="C11" s="38">
        <v>14</v>
      </c>
      <c r="D11" s="44">
        <f t="shared" si="0"/>
        <v>0</v>
      </c>
    </row>
    <row r="12" spans="1:13" x14ac:dyDescent="0.25">
      <c r="A12" s="37">
        <v>754</v>
      </c>
      <c r="B12" s="1" t="s">
        <v>36</v>
      </c>
      <c r="C12" s="38">
        <v>67</v>
      </c>
      <c r="D12" s="44">
        <f t="shared" si="0"/>
        <v>0</v>
      </c>
    </row>
    <row r="13" spans="1:13" x14ac:dyDescent="0.25">
      <c r="A13" s="37">
        <v>567</v>
      </c>
      <c r="B13" s="1" t="s">
        <v>37</v>
      </c>
      <c r="C13" s="38">
        <v>40</v>
      </c>
      <c r="D13" s="44">
        <f t="shared" si="0"/>
        <v>0.1</v>
      </c>
    </row>
    <row r="14" spans="1:13" x14ac:dyDescent="0.25">
      <c r="A14" s="37">
        <v>4</v>
      </c>
      <c r="B14" s="1" t="s">
        <v>38</v>
      </c>
      <c r="C14" s="38">
        <v>61</v>
      </c>
      <c r="D14" s="44">
        <f t="shared" si="0"/>
        <v>0</v>
      </c>
    </row>
    <row r="15" spans="1:13" x14ac:dyDescent="0.25">
      <c r="A15" s="37">
        <v>345</v>
      </c>
      <c r="B15" s="1" t="s">
        <v>39</v>
      </c>
      <c r="C15" s="38">
        <v>70</v>
      </c>
      <c r="D15" s="44">
        <f t="shared" si="0"/>
        <v>0</v>
      </c>
    </row>
    <row r="16" spans="1:13" x14ac:dyDescent="0.25">
      <c r="A16" s="37">
        <v>654</v>
      </c>
      <c r="B16" s="1" t="s">
        <v>40</v>
      </c>
      <c r="C16" s="38">
        <v>16</v>
      </c>
      <c r="D16" s="44">
        <f t="shared" si="0"/>
        <v>0</v>
      </c>
    </row>
    <row r="17" spans="1:4" x14ac:dyDescent="0.25">
      <c r="A17" s="37">
        <v>456</v>
      </c>
      <c r="B17" s="1" t="s">
        <v>41</v>
      </c>
      <c r="C17" s="38">
        <v>74</v>
      </c>
      <c r="D17" s="44">
        <f t="shared" si="0"/>
        <v>0.1</v>
      </c>
    </row>
    <row r="18" spans="1:4" x14ac:dyDescent="0.25">
      <c r="A18" s="37">
        <v>4564</v>
      </c>
      <c r="B18" s="1" t="s">
        <v>42</v>
      </c>
      <c r="C18" s="38">
        <v>85</v>
      </c>
      <c r="D18" s="44">
        <f t="shared" si="0"/>
        <v>0</v>
      </c>
    </row>
    <row r="19" spans="1:4" x14ac:dyDescent="0.25">
      <c r="A19" s="37">
        <v>66</v>
      </c>
      <c r="B19" s="1" t="s">
        <v>43</v>
      </c>
      <c r="C19" s="38">
        <v>84</v>
      </c>
      <c r="D19" s="44">
        <f t="shared" si="0"/>
        <v>0</v>
      </c>
    </row>
    <row r="20" spans="1:4" x14ac:dyDescent="0.25">
      <c r="A20" s="37">
        <v>4564</v>
      </c>
      <c r="B20" s="1" t="s">
        <v>44</v>
      </c>
      <c r="C20" s="38">
        <v>48</v>
      </c>
      <c r="D20" s="44">
        <f t="shared" si="0"/>
        <v>0</v>
      </c>
    </row>
    <row r="21" spans="1:4" x14ac:dyDescent="0.25">
      <c r="A21" s="37">
        <v>867</v>
      </c>
      <c r="B21" s="1" t="s">
        <v>45</v>
      </c>
      <c r="C21" s="38">
        <v>17</v>
      </c>
      <c r="D21" s="44">
        <f t="shared" si="0"/>
        <v>0</v>
      </c>
    </row>
    <row r="22" spans="1:4" x14ac:dyDescent="0.25">
      <c r="A22" s="37">
        <v>8765</v>
      </c>
      <c r="B22" s="1" t="s">
        <v>46</v>
      </c>
      <c r="C22" s="38">
        <v>31</v>
      </c>
      <c r="D22" s="44">
        <f t="shared" si="0"/>
        <v>0</v>
      </c>
    </row>
  </sheetData>
  <mergeCells count="2">
    <mergeCell ref="L2:M2"/>
    <mergeCell ref="J4:J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2A2D-3DE9-4C90-97BC-9C29A96BE4CF}">
  <dimension ref="B1:C14"/>
  <sheetViews>
    <sheetView zoomScale="175" zoomScaleNormal="175" workbookViewId="0">
      <selection activeCell="C12" sqref="C12"/>
    </sheetView>
  </sheetViews>
  <sheetFormatPr defaultRowHeight="15" x14ac:dyDescent="0.25"/>
  <cols>
    <col min="2" max="2" width="26.7109375" customWidth="1"/>
    <col min="3" max="3" width="16.140625" customWidth="1"/>
  </cols>
  <sheetData>
    <row r="1" spans="2:3" ht="15.75" thickBot="1" x14ac:dyDescent="0.3"/>
    <row r="2" spans="2:3" ht="15.75" thickBot="1" x14ac:dyDescent="0.3">
      <c r="B2" s="41" t="s">
        <v>58</v>
      </c>
      <c r="C2" s="45" t="s">
        <v>59</v>
      </c>
    </row>
    <row r="3" spans="2:3" x14ac:dyDescent="0.25">
      <c r="B3" s="2" t="s">
        <v>60</v>
      </c>
      <c r="C3" s="39">
        <v>9852</v>
      </c>
    </row>
    <row r="4" spans="2:3" x14ac:dyDescent="0.25">
      <c r="B4" s="1" t="s">
        <v>61</v>
      </c>
      <c r="C4" s="37">
        <v>-8521</v>
      </c>
    </row>
    <row r="5" spans="2:3" x14ac:dyDescent="0.25">
      <c r="B5" s="1" t="s">
        <v>62</v>
      </c>
      <c r="C5" s="37">
        <v>7512</v>
      </c>
    </row>
    <row r="6" spans="2:3" x14ac:dyDescent="0.25">
      <c r="B6" s="1" t="s">
        <v>63</v>
      </c>
      <c r="C6" s="37">
        <v>-5214</v>
      </c>
    </row>
    <row r="7" spans="2:3" x14ac:dyDescent="0.25">
      <c r="B7" s="1" t="s">
        <v>64</v>
      </c>
      <c r="C7" s="37">
        <v>-5584</v>
      </c>
    </row>
    <row r="8" spans="2:3" x14ac:dyDescent="0.25">
      <c r="B8" s="1" t="s">
        <v>65</v>
      </c>
      <c r="C8" s="37">
        <v>9854</v>
      </c>
    </row>
    <row r="9" spans="2:3" x14ac:dyDescent="0.25">
      <c r="B9" s="1" t="s">
        <v>66</v>
      </c>
      <c r="C9" s="37">
        <v>-458</v>
      </c>
    </row>
    <row r="11" spans="2:3" x14ac:dyDescent="0.25">
      <c r="B11" t="s">
        <v>67</v>
      </c>
      <c r="C11" s="36">
        <f>SUM(C3:C9)</f>
        <v>7441</v>
      </c>
    </row>
    <row r="12" spans="2:3" x14ac:dyDescent="0.25">
      <c r="B12" t="s">
        <v>68</v>
      </c>
      <c r="C12" s="36">
        <f>SUMIF(C3:C9,"&gt;0")</f>
        <v>27218</v>
      </c>
    </row>
    <row r="13" spans="2:3" x14ac:dyDescent="0.25">
      <c r="B13" t="s">
        <v>69</v>
      </c>
      <c r="C13" s="36">
        <f>SUMIF(C3:C9,"&lt;0")</f>
        <v>-19777</v>
      </c>
    </row>
    <row r="14" spans="2:3" x14ac:dyDescent="0.25">
      <c r="C14" s="36">
        <f>SUM(C12,C13)</f>
        <v>7441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A0DB-35A4-4F60-B2A7-44DA54F738B0}">
  <dimension ref="B1:D5"/>
  <sheetViews>
    <sheetView zoomScale="205" zoomScaleNormal="205" workbookViewId="0">
      <selection activeCell="D2" sqref="D2"/>
    </sheetView>
  </sheetViews>
  <sheetFormatPr defaultRowHeight="15" x14ac:dyDescent="0.25"/>
  <cols>
    <col min="4" max="4" width="27.85546875" customWidth="1"/>
  </cols>
  <sheetData>
    <row r="1" spans="2:4" x14ac:dyDescent="0.25">
      <c r="B1" s="49" t="s">
        <v>80</v>
      </c>
      <c r="C1" s="49" t="s">
        <v>58</v>
      </c>
    </row>
    <row r="2" spans="2:4" s="7" customFormat="1" ht="16.5" x14ac:dyDescent="0.3">
      <c r="B2" s="8" t="s">
        <v>77</v>
      </c>
      <c r="C2" s="8">
        <v>50</v>
      </c>
      <c r="D2" s="52">
        <f>SUMIF(B2:B5, "Иван", C2:C5)</f>
        <v>80</v>
      </c>
    </row>
    <row r="3" spans="2:4" x14ac:dyDescent="0.25">
      <c r="B3" s="1" t="s">
        <v>78</v>
      </c>
      <c r="C3" s="1">
        <v>100</v>
      </c>
    </row>
    <row r="4" spans="2:4" s="7" customFormat="1" x14ac:dyDescent="0.25">
      <c r="B4" s="8" t="s">
        <v>77</v>
      </c>
      <c r="C4" s="8">
        <v>30</v>
      </c>
    </row>
    <row r="5" spans="2:4" x14ac:dyDescent="0.25">
      <c r="B5" s="1" t="s">
        <v>79</v>
      </c>
      <c r="C5" s="1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E9EE-6F09-4130-BF72-5D4F8B77012B}">
  <dimension ref="B1:N19"/>
  <sheetViews>
    <sheetView zoomScale="160" zoomScaleNormal="160" workbookViewId="0">
      <selection activeCell="C13" sqref="C13"/>
    </sheetView>
  </sheetViews>
  <sheetFormatPr defaultRowHeight="15" x14ac:dyDescent="0.25"/>
  <cols>
    <col min="2" max="2" width="34.85546875" customWidth="1"/>
    <col min="3" max="3" width="19.28515625" customWidth="1"/>
  </cols>
  <sheetData>
    <row r="1" spans="2:5" ht="29.25" customHeight="1" thickBot="1" x14ac:dyDescent="0.3">
      <c r="B1" s="48" t="s">
        <v>74</v>
      </c>
      <c r="C1" s="48" t="s">
        <v>75</v>
      </c>
    </row>
    <row r="2" spans="2:5" x14ac:dyDescent="0.25">
      <c r="B2" s="2" t="s">
        <v>71</v>
      </c>
      <c r="C2" s="39">
        <v>345663</v>
      </c>
    </row>
    <row r="3" spans="2:5" s="55" customFormat="1" x14ac:dyDescent="0.25">
      <c r="B3" s="53" t="s">
        <v>72</v>
      </c>
      <c r="C3" s="54">
        <v>134556</v>
      </c>
    </row>
    <row r="4" spans="2:5" s="51" customFormat="1" x14ac:dyDescent="0.25">
      <c r="B4" s="49" t="s">
        <v>73</v>
      </c>
      <c r="C4" s="50">
        <v>463256</v>
      </c>
    </row>
    <row r="5" spans="2:5" s="51" customFormat="1" x14ac:dyDescent="0.25">
      <c r="B5" s="49" t="s">
        <v>73</v>
      </c>
      <c r="C5" s="50">
        <v>253456</v>
      </c>
    </row>
    <row r="6" spans="2:5" x14ac:dyDescent="0.25">
      <c r="B6" s="1" t="s">
        <v>71</v>
      </c>
      <c r="C6" s="37">
        <v>45757</v>
      </c>
    </row>
    <row r="7" spans="2:5" s="55" customFormat="1" x14ac:dyDescent="0.25">
      <c r="B7" s="53" t="s">
        <v>72</v>
      </c>
      <c r="C7" s="54">
        <v>67453</v>
      </c>
    </row>
    <row r="8" spans="2:5" s="55" customFormat="1" x14ac:dyDescent="0.25">
      <c r="B8" s="53" t="s">
        <v>72</v>
      </c>
      <c r="C8" s="54">
        <v>755693</v>
      </c>
    </row>
    <row r="9" spans="2:5" x14ac:dyDescent="0.25">
      <c r="B9" s="1" t="s">
        <v>71</v>
      </c>
      <c r="C9" s="37">
        <v>56733</v>
      </c>
    </row>
    <row r="10" spans="2:5" s="51" customFormat="1" x14ac:dyDescent="0.25">
      <c r="B10" s="49" t="s">
        <v>73</v>
      </c>
      <c r="C10" s="50">
        <v>96753</v>
      </c>
    </row>
    <row r="13" spans="2:5" x14ac:dyDescent="0.25">
      <c r="B13" t="s">
        <v>76</v>
      </c>
      <c r="C13">
        <f>SUMIF(B2:B10, "Восток", C2:C10)</f>
        <v>813465</v>
      </c>
      <c r="E13" t="s">
        <v>83</v>
      </c>
    </row>
    <row r="15" spans="2:5" x14ac:dyDescent="0.25">
      <c r="B15" t="s">
        <v>81</v>
      </c>
    </row>
    <row r="16" spans="2:5" x14ac:dyDescent="0.25">
      <c r="B16" s="56" t="s">
        <v>72</v>
      </c>
      <c r="C16">
        <f>SUMIF(B2:B10, B16,C2:C10)</f>
        <v>957702</v>
      </c>
      <c r="E16" t="s">
        <v>82</v>
      </c>
    </row>
    <row r="18" spans="2:14" x14ac:dyDescent="0.25">
      <c r="B18" t="s">
        <v>84</v>
      </c>
      <c r="C18">
        <f>SUMIF(B2:B10, "&lt;&gt;"&amp;B16,C2:C10)</f>
        <v>1261618</v>
      </c>
      <c r="E18" t="s">
        <v>85</v>
      </c>
    </row>
    <row r="19" spans="2:14" ht="32.25" customHeight="1" x14ac:dyDescent="0.25">
      <c r="B19" t="s">
        <v>86</v>
      </c>
      <c r="C19">
        <f>SUMIF(B2:B10, "?е*", C2:C10)</f>
        <v>1405855</v>
      </c>
      <c r="E19" s="74" t="s">
        <v>87</v>
      </c>
      <c r="F19" s="74"/>
      <c r="G19" s="74"/>
      <c r="H19" s="74"/>
      <c r="I19" s="74"/>
      <c r="J19" s="74"/>
      <c r="K19" s="74"/>
      <c r="L19" s="74"/>
      <c r="M19" s="74"/>
      <c r="N19" s="74"/>
    </row>
  </sheetData>
  <mergeCells count="1">
    <mergeCell ref="E19:N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1C460-1EC9-4CF3-9B0E-61FFD34F13C2}">
  <dimension ref="B2:C16"/>
  <sheetViews>
    <sheetView zoomScale="160" zoomScaleNormal="160" workbookViewId="0">
      <selection activeCell="D22" sqref="D22"/>
    </sheetView>
  </sheetViews>
  <sheetFormatPr defaultRowHeight="15" x14ac:dyDescent="0.25"/>
  <cols>
    <col min="2" max="2" width="28.7109375" customWidth="1"/>
    <col min="3" max="3" width="14.42578125" customWidth="1"/>
  </cols>
  <sheetData>
    <row r="2" spans="2:3" x14ac:dyDescent="0.25">
      <c r="B2" s="58" t="s">
        <v>88</v>
      </c>
      <c r="C2" s="58" t="s">
        <v>89</v>
      </c>
    </row>
    <row r="3" spans="2:3" x14ac:dyDescent="0.25">
      <c r="B3" s="59">
        <v>45097</v>
      </c>
      <c r="C3" s="1">
        <v>50</v>
      </c>
    </row>
    <row r="4" spans="2:3" x14ac:dyDescent="0.25">
      <c r="B4" s="59">
        <v>45067</v>
      </c>
      <c r="C4" s="1">
        <v>20</v>
      </c>
    </row>
    <row r="5" spans="2:3" x14ac:dyDescent="0.25">
      <c r="B5" s="59">
        <v>45058</v>
      </c>
      <c r="C5" s="1">
        <v>30</v>
      </c>
    </row>
    <row r="6" spans="2:3" x14ac:dyDescent="0.25">
      <c r="B6" s="59">
        <v>45018</v>
      </c>
      <c r="C6" s="1">
        <v>40</v>
      </c>
    </row>
    <row r="7" spans="2:3" x14ac:dyDescent="0.25">
      <c r="B7" s="59">
        <v>44941</v>
      </c>
      <c r="C7" s="1">
        <v>80</v>
      </c>
    </row>
    <row r="8" spans="2:3" x14ac:dyDescent="0.25">
      <c r="B8" s="59">
        <v>45104</v>
      </c>
      <c r="C8" s="1">
        <v>60</v>
      </c>
    </row>
    <row r="9" spans="2:3" x14ac:dyDescent="0.25">
      <c r="B9" s="59">
        <v>45103</v>
      </c>
      <c r="C9" s="1">
        <v>70</v>
      </c>
    </row>
    <row r="10" spans="2:3" x14ac:dyDescent="0.25">
      <c r="B10" s="59">
        <v>45104</v>
      </c>
      <c r="C10" s="1">
        <v>80</v>
      </c>
    </row>
    <row r="11" spans="2:3" x14ac:dyDescent="0.25">
      <c r="B11" s="59">
        <v>45018</v>
      </c>
      <c r="C11" s="1">
        <v>20</v>
      </c>
    </row>
    <row r="12" spans="2:3" x14ac:dyDescent="0.25">
      <c r="B12" s="59">
        <v>44946</v>
      </c>
      <c r="C12" s="1">
        <v>50</v>
      </c>
    </row>
    <row r="13" spans="2:3" x14ac:dyDescent="0.25">
      <c r="B13" t="s">
        <v>92</v>
      </c>
      <c r="C13">
        <f>SUM(C3:C12)</f>
        <v>500</v>
      </c>
    </row>
    <row r="14" spans="2:3" x14ac:dyDescent="0.25">
      <c r="B14" t="s">
        <v>90</v>
      </c>
      <c r="C14">
        <f ca="1">SUMIF(B3:B12, TODAY(), C3:C12)</f>
        <v>140</v>
      </c>
    </row>
    <row r="15" spans="2:3" x14ac:dyDescent="0.25">
      <c r="B15" t="s">
        <v>91</v>
      </c>
      <c r="C15">
        <f ca="1">SUMIF(B3:B12, "&lt;"&amp;TODAY(), C3:C12)</f>
        <v>360</v>
      </c>
    </row>
    <row r="16" spans="2:3" x14ac:dyDescent="0.25">
      <c r="B16" t="s">
        <v>93</v>
      </c>
      <c r="C16">
        <f>SUMIF(B3:B12, "&lt;01.06.2023", C3:C12)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Проверка 1 условия</vt:lpstr>
      <vt:lpstr>Проверка неск условий</vt:lpstr>
      <vt:lpstr>ВПР</vt:lpstr>
      <vt:lpstr>Несколько совпадений</vt:lpstr>
      <vt:lpstr>Одно из нескольких</vt:lpstr>
      <vt:lpstr>Вычисление с условием</vt:lpstr>
      <vt:lpstr>Проверка условия2</vt:lpstr>
      <vt:lpstr>Проверка условия</vt:lpstr>
      <vt:lpstr>Сумм за сегодня</vt:lpstr>
      <vt:lpstr>Несколько условий</vt:lpstr>
      <vt:lpstr>Сумм по датам</vt:lpstr>
      <vt:lpstr>Значения соотв условию</vt:lpstr>
      <vt:lpstr>Соотв неск усл</vt:lpstr>
      <vt:lpstr>Средний результат</vt:lpstr>
      <vt:lpstr>Среднее по неск условиям</vt:lpstr>
      <vt:lpstr>фильтрация</vt:lpstr>
      <vt:lpstr>фильтрация2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2023-06-27T16:04:23Z</dcterms:modified>
</cp:coreProperties>
</file>