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D:\Denis\AWD\"/>
    </mc:Choice>
  </mc:AlternateContent>
  <xr:revisionPtr revIDLastSave="0" documentId="13_ncr:1_{198FDAD9-9400-4EBF-83C7-34DF9A8FE9EA}" xr6:coauthVersionLast="41" xr6:coauthVersionMax="41" xr10:uidLastSave="{00000000-0000-0000-0000-000000000000}"/>
  <bookViews>
    <workbookView xWindow="28680" yWindow="-120" windowWidth="29040" windowHeight="16440" firstSheet="1" activeTab="1" xr2:uid="{00000000-000D-0000-FFFF-FFFF00000000}"/>
  </bookViews>
  <sheets>
    <sheet name="Лист1" sheetId="1" r:id="rId1"/>
    <sheet name="Лист2" sheetId="10" r:id="rId2"/>
    <sheet name="КлапанVAI61.. VBI61.." sheetId="7" state="hidden" r:id="rId3"/>
    <sheet name="КлапанVAI61.. VBI61 .." sheetId="11" r:id="rId4"/>
    <sheet name="Unipump UPC" sheetId="9" r:id="rId5"/>
    <sheet name="Краны шаровые BASE" sheetId="3" state="hidden" r:id="rId6"/>
    <sheet name="Клапан обратный VT.161" sheetId="4" state="hidden" r:id="rId7"/>
    <sheet name="Фильтр сетчатый косой" sheetId="8" state="hidden" r:id="rId8"/>
    <sheet name="КМС арматуры при диаметре" sheetId="6" state="hidden" r:id="rId9"/>
    <sheet name="." sheetId="5" state="hidden" r:id="rId10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1" i="10" l="1"/>
  <c r="H21" i="10"/>
  <c r="K8" i="11" l="1"/>
  <c r="G44" i="11" l="1"/>
  <c r="G20" i="11"/>
  <c r="G50" i="11"/>
  <c r="G2" i="11"/>
  <c r="I50" i="11"/>
  <c r="I44" i="11"/>
  <c r="I38" i="11"/>
  <c r="I32" i="11"/>
  <c r="I26" i="11"/>
  <c r="I20" i="11"/>
  <c r="I14" i="11"/>
  <c r="I8" i="11"/>
  <c r="I2" i="11"/>
  <c r="G38" i="11" l="1"/>
  <c r="G32" i="11"/>
  <c r="G26" i="11"/>
  <c r="G14" i="11"/>
  <c r="G8" i="11"/>
  <c r="H32" i="10" l="1"/>
  <c r="K3" i="7"/>
  <c r="M3" i="7" s="1"/>
  <c r="C70" i="7"/>
  <c r="C71" i="7" s="1"/>
  <c r="C72" i="7" s="1"/>
  <c r="C73" i="7" s="1"/>
  <c r="C74" i="7" s="1"/>
  <c r="C75" i="7" s="1"/>
  <c r="C76" i="7" s="1"/>
  <c r="C48" i="7"/>
  <c r="C49" i="7" s="1"/>
  <c r="C50" i="7" s="1"/>
  <c r="C51" i="7" s="1"/>
  <c r="C52" i="7" s="1"/>
  <c r="C53" i="7" s="1"/>
  <c r="C54" i="7" s="1"/>
  <c r="B50" i="10" l="1"/>
  <c r="L55" i="10" l="1"/>
  <c r="B55" i="10"/>
  <c r="B45" i="10"/>
  <c r="L40" i="10"/>
  <c r="H40" i="10"/>
  <c r="B40" i="10"/>
  <c r="K6" i="7" l="1"/>
  <c r="M6" i="7" s="1"/>
  <c r="L10" i="9"/>
  <c r="N10" i="9" s="1"/>
  <c r="H23" i="10" l="1"/>
  <c r="Y27" i="10" s="1"/>
  <c r="O10" i="9"/>
  <c r="K9" i="7"/>
  <c r="M9" i="7" s="1"/>
  <c r="J26" i="10" l="1"/>
  <c r="L40" i="9"/>
  <c r="L37" i="9"/>
  <c r="L34" i="9"/>
  <c r="L31" i="9"/>
  <c r="L28" i="9"/>
  <c r="L19" i="9"/>
  <c r="N19" i="9" s="1"/>
  <c r="K28" i="7"/>
  <c r="M28" i="7" s="1"/>
  <c r="K24" i="7"/>
  <c r="M24" i="7" s="1"/>
  <c r="K21" i="7"/>
  <c r="M21" i="7" s="1"/>
  <c r="K18" i="7"/>
  <c r="M18" i="7" s="1"/>
  <c r="K15" i="7"/>
  <c r="M15" i="7" s="1"/>
  <c r="K12" i="7"/>
  <c r="M12" i="7" s="1"/>
  <c r="O19" i="9" l="1"/>
  <c r="N40" i="9"/>
  <c r="N37" i="9"/>
  <c r="O37" i="9" s="1"/>
  <c r="N34" i="9"/>
  <c r="O34" i="9" s="1"/>
  <c r="N31" i="9"/>
  <c r="O31" i="9" s="1"/>
  <c r="N28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M5" i="4"/>
  <c r="G3" i="9"/>
  <c r="G4" i="9"/>
  <c r="G5" i="9"/>
  <c r="G6" i="9"/>
  <c r="G7" i="9"/>
  <c r="G8" i="9"/>
  <c r="G9" i="9"/>
  <c r="G10" i="9"/>
  <c r="G2" i="9"/>
  <c r="F4" i="8"/>
  <c r="S27" i="10" l="1"/>
  <c r="T55" i="10"/>
  <c r="O40" i="9"/>
  <c r="O28" i="9"/>
  <c r="G4" i="8"/>
  <c r="F5" i="8"/>
  <c r="G5" i="8" s="1"/>
  <c r="F3" i="8"/>
  <c r="G3" i="8" s="1"/>
  <c r="F2" i="8"/>
  <c r="G2" i="8" s="1"/>
  <c r="N17" i="8"/>
  <c r="N13" i="8"/>
  <c r="N9" i="8"/>
  <c r="N5" i="8"/>
  <c r="D33" i="6"/>
  <c r="E14" i="6"/>
  <c r="AC14" i="6"/>
  <c r="U14" i="6"/>
  <c r="M7" i="3"/>
  <c r="M9" i="3"/>
  <c r="M11" i="3"/>
  <c r="M13" i="3"/>
  <c r="M14" i="6" l="1"/>
  <c r="M17" i="4"/>
  <c r="M13" i="4"/>
  <c r="M9" i="4"/>
  <c r="B19" i="5" l="1"/>
  <c r="C19" i="5"/>
  <c r="D19" i="5"/>
  <c r="E19" i="5"/>
  <c r="F19" i="5"/>
  <c r="G19" i="5"/>
</calcChain>
</file>

<file path=xl/sharedStrings.xml><?xml version="1.0" encoding="utf-8"?>
<sst xmlns="http://schemas.openxmlformats.org/spreadsheetml/2006/main" count="1171" uniqueCount="272">
  <si>
    <t>Расчет смеительных узлов</t>
  </si>
  <si>
    <t xml:space="preserve"> (кПа)</t>
  </si>
  <si>
    <t>Расход жидкости</t>
  </si>
  <si>
    <t>определяем KVS, м3/ч:</t>
  </si>
  <si>
    <t>(м3/ч)</t>
  </si>
  <si>
    <t>диаметр</t>
  </si>
  <si>
    <t>м3/ч</t>
  </si>
  <si>
    <t>потери, кПа</t>
  </si>
  <si>
    <t>1/2"</t>
  </si>
  <si>
    <t>3/4"</t>
  </si>
  <si>
    <t>1"</t>
  </si>
  <si>
    <t>1 1/4"</t>
  </si>
  <si>
    <t>1 1/2"</t>
  </si>
  <si>
    <t>2"</t>
  </si>
  <si>
    <t>KMC</t>
  </si>
  <si>
    <t>точки</t>
  </si>
  <si>
    <t>Расход</t>
  </si>
  <si>
    <t>Характеристика сопротивления S Па/(кг/с)2, для 1 м трубы диаметром</t>
  </si>
  <si>
    <t>Dy 15</t>
  </si>
  <si>
    <t>Dy 20</t>
  </si>
  <si>
    <t>Dy 25</t>
  </si>
  <si>
    <t>Dy 32</t>
  </si>
  <si>
    <t>Dy 40</t>
  </si>
  <si>
    <t>Dy 50</t>
  </si>
  <si>
    <t>Кг/с</t>
  </si>
  <si>
    <t>среднее</t>
  </si>
  <si>
    <t>АРМАТУРА И ФАСОННЫЕ ЧАСТИ</t>
  </si>
  <si>
    <t>КМС при диаметре условного прохода</t>
  </si>
  <si>
    <t>Фильтр сетчатый косой</t>
  </si>
  <si>
    <t>Pmp = ξ·(ν^2  ·ρ)/2 ,</t>
  </si>
  <si>
    <t>Потери давления на местные сопротивления:</t>
  </si>
  <si>
    <t>v – скорость движения воды в трубопроводе, м/с;
ρ – плотность воды, кг/м3</t>
  </si>
  <si>
    <t>° C</t>
  </si>
  <si>
    <t>Плотность воды H2O в зависимости от температуры:</t>
  </si>
  <si>
    <t>кПа=</t>
  </si>
  <si>
    <t>Intercept</t>
  </si>
  <si>
    <t>B1</t>
  </si>
  <si>
    <t>b1x+b</t>
  </si>
  <si>
    <t>B2</t>
  </si>
  <si>
    <t>B3</t>
  </si>
  <si>
    <t>V,м/с</t>
  </si>
  <si>
    <t>Расход,м3/ч</t>
  </si>
  <si>
    <t>скор.</t>
  </si>
  <si>
    <t>Потери</t>
  </si>
  <si>
    <t>P =</t>
  </si>
  <si>
    <t>Ду, м</t>
  </si>
  <si>
    <t>Диаметр</t>
  </si>
  <si>
    <t>Тройник</t>
  </si>
  <si>
    <t>зависит от диаметра и темпер-ры воды</t>
  </si>
  <si>
    <t xml:space="preserve"> (Сужение)</t>
  </si>
  <si>
    <t xml:space="preserve"> (Расширение)</t>
  </si>
  <si>
    <t>зависит от диаметра, КМС и темпер-ры воды</t>
  </si>
  <si>
    <t>(Расширение)</t>
  </si>
  <si>
    <t>Ду, мм</t>
  </si>
  <si>
    <t xml:space="preserve"> ξ – (КМС) коэффициент местного сопротивления, (запорно-регулирующая арматура, тройники, отводы, сужения, расширения и т.д.)</t>
  </si>
  <si>
    <t>ρ, кг/м3</t>
  </si>
  <si>
    <t>По KVS определяем узел смесительный SU</t>
  </si>
  <si>
    <t xml:space="preserve"> 15 - 1</t>
  </si>
  <si>
    <t xml:space="preserve"> 15 - 1,6</t>
  </si>
  <si>
    <t xml:space="preserve"> 15 - 2,5</t>
  </si>
  <si>
    <t>20 - 4</t>
  </si>
  <si>
    <t>20 - 6,3</t>
  </si>
  <si>
    <t>25 - 10</t>
  </si>
  <si>
    <t>32 - 16</t>
  </si>
  <si>
    <t>40 - 25</t>
  </si>
  <si>
    <t>50 - 40</t>
  </si>
  <si>
    <t>м/с</t>
  </si>
  <si>
    <t>Падение давления жидкости</t>
  </si>
  <si>
    <t>8кПа+ Падение давл. на Клапане VAI61.. VBI61..+ Падение давления в нагревателе</t>
  </si>
  <si>
    <t>Авторитет Клапана VAI61.. VBI61..:</t>
  </si>
  <si>
    <t>0,35 &lt; a &lt; 1</t>
  </si>
  <si>
    <t>Авторитет должен быть:</t>
  </si>
  <si>
    <t>Общее Падение давления жидкости</t>
  </si>
  <si>
    <t>СТУПЕНЬ</t>
  </si>
  <si>
    <t>кПа</t>
  </si>
  <si>
    <t>UPC 25-80 UPC 32-80</t>
  </si>
  <si>
    <t xml:space="preserve">UPC 25-160 </t>
  </si>
  <si>
    <t xml:space="preserve">UPC 25-200 </t>
  </si>
  <si>
    <t xml:space="preserve">UPF 65-100 </t>
  </si>
  <si>
    <t>Напор, м</t>
  </si>
  <si>
    <t xml:space="preserve">UPC 25-40 </t>
  </si>
  <si>
    <t xml:space="preserve">UPC 25-60 </t>
  </si>
  <si>
    <t xml:space="preserve">UPC 25-120 </t>
  </si>
  <si>
    <t>из данных берем:</t>
  </si>
  <si>
    <t>Должен быть не более 30 кПа</t>
  </si>
  <si>
    <t>если условие не соблюдается то выбираем другой клапан (а&lt;0,35 то на типоразмер меньше, а&gt;1 то на типоразмер больше)</t>
  </si>
  <si>
    <t>Нагреватель</t>
  </si>
  <si>
    <t/>
  </si>
  <si>
    <t>Тип</t>
  </si>
  <si>
    <t>Максимальная мощ.</t>
  </si>
  <si>
    <t>BA252210H0325</t>
  </si>
  <si>
    <t>кВт</t>
  </si>
  <si>
    <t>Габариты</t>
  </si>
  <si>
    <t>Кол-во рядов</t>
  </si>
  <si>
    <t>Кол-во змеевиков</t>
  </si>
  <si>
    <t>x</t>
  </si>
  <si>
    <t>мм</t>
  </si>
  <si>
    <t>Материал трубок</t>
  </si>
  <si>
    <t>Толщина трубок</t>
  </si>
  <si>
    <t>Материал пластин</t>
  </si>
  <si>
    <t>Толщина пластин</t>
  </si>
  <si>
    <t>Cu</t>
  </si>
  <si>
    <t>Al</t>
  </si>
  <si>
    <t>Параметры воздуха</t>
  </si>
  <si>
    <t>Температура</t>
  </si>
  <si>
    <t>Влажность</t>
  </si>
  <si>
    <t>Скорость</t>
  </si>
  <si>
    <t>ΔР</t>
  </si>
  <si>
    <t>°С</t>
  </si>
  <si>
    <t>%</t>
  </si>
  <si>
    <t>м³/ч</t>
  </si>
  <si>
    <t>Па</t>
  </si>
  <si>
    <t>Наружный</t>
  </si>
  <si>
    <t>Приточный</t>
  </si>
  <si>
    <t>Среда</t>
  </si>
  <si>
    <t>Вода</t>
  </si>
  <si>
    <t>Падение давл. жид.</t>
  </si>
  <si>
    <t>Темп. вход</t>
  </si>
  <si>
    <t>Темп. выход</t>
  </si>
  <si>
    <t xml:space="preserve">Если рабочая точка выше графика то выбираем следующий типоразмер </t>
  </si>
  <si>
    <t>Падение давления на клапане</t>
  </si>
  <si>
    <t>=</t>
  </si>
  <si>
    <t>Авторитет Клапана (а)</t>
  </si>
  <si>
    <t>&lt;</t>
  </si>
  <si>
    <t>Проверка</t>
  </si>
  <si>
    <t>Насос</t>
  </si>
  <si>
    <t>Напор, кПа</t>
  </si>
  <si>
    <t>Напор насоса, кПа</t>
  </si>
  <si>
    <t>&gt;</t>
  </si>
  <si>
    <t>SU</t>
  </si>
  <si>
    <t>15-1, 15-1,6, 15-2,5</t>
  </si>
  <si>
    <t>20-4, 20-6,3</t>
  </si>
  <si>
    <t>25-6,3, 25-10, 32-16, 40-25</t>
  </si>
  <si>
    <t>50-40</t>
  </si>
  <si>
    <t>Значение KVS д/б меньше или равно значению KVS смес.узла(клапана)</t>
  </si>
  <si>
    <t>насос</t>
  </si>
  <si>
    <t>Общее Падение давления жидкостик, кПа</t>
  </si>
  <si>
    <t>Смесительный узел</t>
  </si>
  <si>
    <t xml:space="preserve"> </t>
  </si>
  <si>
    <t>Клапан регулирующий</t>
  </si>
  <si>
    <t>Марка</t>
  </si>
  <si>
    <t>Принцип перекрытия сечения</t>
  </si>
  <si>
    <t>Материал корпуса</t>
  </si>
  <si>
    <t>Чугун</t>
  </si>
  <si>
    <t>Условный диаметр</t>
  </si>
  <si>
    <t>Класс давления</t>
  </si>
  <si>
    <t>бар</t>
  </si>
  <si>
    <t>Электропривод клапана</t>
  </si>
  <si>
    <t xml:space="preserve">Напряжение питания </t>
  </si>
  <si>
    <t>Крутящий момент</t>
  </si>
  <si>
    <t>Мощность привода</t>
  </si>
  <si>
    <t>Вт, не более</t>
  </si>
  <si>
    <t>Kvs</t>
  </si>
  <si>
    <t>Насос циркуляционный</t>
  </si>
  <si>
    <t>Напор</t>
  </si>
  <si>
    <t>м.в ст.</t>
  </si>
  <si>
    <t>Мощность</t>
  </si>
  <si>
    <t>Вт</t>
  </si>
  <si>
    <t>SU 20-4</t>
  </si>
  <si>
    <t xml:space="preserve">Схема конфигурации </t>
  </si>
  <si>
    <t>Прямая или обратная</t>
  </si>
  <si>
    <t>Условный диаметр, мм</t>
  </si>
  <si>
    <t>SU 15-1</t>
  </si>
  <si>
    <t>SU 15-1,6</t>
  </si>
  <si>
    <t>SU 15-2,5</t>
  </si>
  <si>
    <t>SU 20-6,3</t>
  </si>
  <si>
    <t>SU 25-6,3</t>
  </si>
  <si>
    <t>SU 25-10</t>
  </si>
  <si>
    <t>SU 32-16</t>
  </si>
  <si>
    <t>SU 40-25</t>
  </si>
  <si>
    <t>SU 50-40</t>
  </si>
  <si>
    <t>UPC 25-40</t>
  </si>
  <si>
    <t>UPC 25-60</t>
  </si>
  <si>
    <t>UPC 25-80</t>
  </si>
  <si>
    <t>Kvs м³/ч</t>
  </si>
  <si>
    <t>Клапан Airway</t>
  </si>
  <si>
    <t>VAI61.15-1</t>
  </si>
  <si>
    <t>VAI61.15-1,6</t>
  </si>
  <si>
    <t>VAI61.15-2,5</t>
  </si>
  <si>
    <t>VAI61.20-4</t>
  </si>
  <si>
    <t>VAI61.20-6,3</t>
  </si>
  <si>
    <t>VAI61.25-6,3</t>
  </si>
  <si>
    <t>VAI61.25-10</t>
  </si>
  <si>
    <t>VAI61.32-16</t>
  </si>
  <si>
    <t>VAI61.40-25</t>
  </si>
  <si>
    <t>VAI61.50-40</t>
  </si>
  <si>
    <t>-</t>
  </si>
  <si>
    <t>DN15</t>
  </si>
  <si>
    <t>DN20</t>
  </si>
  <si>
    <t>DN25</t>
  </si>
  <si>
    <t>DN32</t>
  </si>
  <si>
    <t>DN40</t>
  </si>
  <si>
    <t>DN50</t>
  </si>
  <si>
    <t>Двухходовой</t>
  </si>
  <si>
    <t>Прямая или обратная выбирается в программе</t>
  </si>
  <si>
    <t>Латунь</t>
  </si>
  <si>
    <t>Шаровый</t>
  </si>
  <si>
    <t>Угол поворота</t>
  </si>
  <si>
    <t xml:space="preserve"> 90°</t>
  </si>
  <si>
    <t>Название узла</t>
  </si>
  <si>
    <t>привод клапана</t>
  </si>
  <si>
    <t>GLB161.9E</t>
  </si>
  <si>
    <t>Нм</t>
  </si>
  <si>
    <t>1~230 V</t>
  </si>
  <si>
    <t>Максимальный ток</t>
  </si>
  <si>
    <t>А</t>
  </si>
  <si>
    <t>Управляющий сигнал</t>
  </si>
  <si>
    <t>DC 0…10 V</t>
  </si>
  <si>
    <t>AC 24 V</t>
  </si>
  <si>
    <t>AA424-A</t>
  </si>
  <si>
    <t>AA624-A</t>
  </si>
  <si>
    <t>AA824-A</t>
  </si>
  <si>
    <t>4 Нм</t>
  </si>
  <si>
    <t>6 Нм</t>
  </si>
  <si>
    <t>8 Нм</t>
  </si>
  <si>
    <t>Присоединительные патрубки</t>
  </si>
  <si>
    <t>Резьба</t>
  </si>
  <si>
    <t>UPC 32-80</t>
  </si>
  <si>
    <t>UPF 65-100</t>
  </si>
  <si>
    <t>Присоед. патрубки</t>
  </si>
  <si>
    <t>Фланец</t>
  </si>
  <si>
    <t>Количесвтво фаз и напряжение электрической сети</t>
  </si>
  <si>
    <r>
      <t xml:space="preserve">Смесительный узел </t>
    </r>
    <r>
      <rPr>
        <b/>
        <sz val="12"/>
        <color rgb="FFFFFF00"/>
        <rFont val="Arial"/>
        <family val="2"/>
        <charset val="204"/>
      </rPr>
      <t xml:space="preserve">нагревателя </t>
    </r>
  </si>
  <si>
    <t>Смесительный узел нагревателя или охладителя</t>
  </si>
  <si>
    <t>Клапан Двухходовой Siemens</t>
  </si>
  <si>
    <t>Смесительный узел нагревателя</t>
  </si>
  <si>
    <t>Смесительный узел охладителя</t>
  </si>
  <si>
    <t>VBI61.15-1</t>
  </si>
  <si>
    <t>VBI61.15-1,6</t>
  </si>
  <si>
    <t>VBI61.15-2,5</t>
  </si>
  <si>
    <t>VBI61.20-4</t>
  </si>
  <si>
    <t>VBI61.20-6,3</t>
  </si>
  <si>
    <t>VBI61.25-6,3</t>
  </si>
  <si>
    <t>VBI61.25-10</t>
  </si>
  <si>
    <t>VBI61.32-16</t>
  </si>
  <si>
    <t>VBI61.40-25</t>
  </si>
  <si>
    <t>VBI61.50-40</t>
  </si>
  <si>
    <t>10 Нм</t>
  </si>
  <si>
    <t>Рисунок 2. Схема двухходовых смесительных узлов обратной конфигурации</t>
  </si>
  <si>
    <t>2 Вт</t>
  </si>
  <si>
    <t>2,2 Вт</t>
  </si>
  <si>
    <t>3,5 Вт</t>
  </si>
  <si>
    <t>Клапан Трехходовой Siemens</t>
  </si>
  <si>
    <t>выбирается в программе клапан Siemens или  Airway</t>
  </si>
  <si>
    <r>
      <t>Рисунок 1. Схема двухходовых смесительных узлов прямой конфигурации</t>
    </r>
    <r>
      <rPr>
        <sz val="14"/>
        <color rgb="FFFF0000"/>
        <rFont val="Arial Unicode MS"/>
        <family val="2"/>
        <charset val="204"/>
      </rPr>
      <t xml:space="preserve"> </t>
    </r>
  </si>
  <si>
    <t xml:space="preserve">Напор насоса, кПа </t>
  </si>
  <si>
    <t>Проверка условий</t>
  </si>
  <si>
    <t>Определяем:</t>
  </si>
  <si>
    <t>1) определяем KVS, м3/ч:</t>
  </si>
  <si>
    <t>=(Расход жидкости,м3/ч)/КОРЕНЬ((Падение давления в нагревале,кПа)/100)</t>
  </si>
  <si>
    <t>определяем KVS. По KVS определяем узел смесительный SU</t>
  </si>
  <si>
    <t>1)</t>
  </si>
  <si>
    <t>2)</t>
  </si>
  <si>
    <t>25-10</t>
  </si>
  <si>
    <t>Смотрим на страницу клапана и ищем положительные значения кПа. Начинаем перебирать с самого большого, проверяя условия по авторитету и по насосу. Уменьшаем до тех пор, пока удовлетворяет обоим условиям</t>
  </si>
  <si>
    <t>Если проверка не выполняется, то выбираем следующий типоразмер. Повторяем пункты 1-3</t>
  </si>
  <si>
    <t>Графики клапанов</t>
  </si>
  <si>
    <t>intercept</t>
  </si>
  <si>
    <t>15-1,6</t>
  </si>
  <si>
    <t>15-1</t>
  </si>
  <si>
    <t>B4</t>
  </si>
  <si>
    <t>15-2,5</t>
  </si>
  <si>
    <t>20-4,0</t>
  </si>
  <si>
    <t>20-6,3</t>
  </si>
  <si>
    <t>32-16</t>
  </si>
  <si>
    <t>40-25</t>
  </si>
  <si>
    <t>Ограничения по расходу, м³/ч</t>
  </si>
  <si>
    <t>расход воды</t>
  </si>
  <si>
    <t>Artur Rabota, [04.08.17 13:57]</t>
  </si>
  <si>
    <t>потерю жидкости но не больше 15</t>
  </si>
  <si>
    <t>Artur Rabota, [04.08.17 13:53]</t>
  </si>
  <si>
    <t>сначала проверяет в интервале 0.25 - 0.8, если ничего не нашел - в 0.15 - 0.8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</si>
</sst>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#,##0.0"/>
  </numFmts>
  <fonts count="3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252525"/>
      <name val="Arial"/>
      <family val="2"/>
      <charset val="204"/>
    </font>
    <font>
      <b/>
      <sz val="14"/>
      <color theme="1"/>
      <name val="Calibri"/>
      <family val="2"/>
      <charset val="204"/>
      <scheme val="minor"/>
    </font>
    <font>
      <b/>
      <sz val="14"/>
      <name val="Calibri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</font>
    <font>
      <b/>
      <sz val="12"/>
      <name val="Times New Roman"/>
      <family val="1"/>
      <charset val="204"/>
    </font>
    <font>
      <sz val="12"/>
      <color rgb="FFFF0000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2"/>
      <name val="Arial"/>
      <family val="2"/>
      <charset val="204"/>
    </font>
    <font>
      <sz val="12"/>
      <name val="Arial"/>
      <family val="2"/>
      <charset val="204"/>
    </font>
    <font>
      <sz val="20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8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rgb="FFFF0000"/>
      <name val="Arial"/>
      <family val="2"/>
      <charset val="204"/>
    </font>
    <font>
      <b/>
      <sz val="14"/>
      <color rgb="FFFF0000"/>
      <name val="Calibri"/>
      <family val="2"/>
      <charset val="204"/>
      <scheme val="minor"/>
    </font>
    <font>
      <b/>
      <sz val="16"/>
      <color rgb="FFFF0000"/>
      <name val="Calibri"/>
      <family val="2"/>
      <charset val="204"/>
      <scheme val="minor"/>
    </font>
    <font>
      <b/>
      <sz val="20"/>
      <color rgb="FFFF0000"/>
      <name val="Calibri"/>
      <family val="2"/>
      <charset val="204"/>
      <scheme val="minor"/>
    </font>
    <font>
      <sz val="2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8"/>
      <name val="Calibri"/>
      <family val="2"/>
      <charset val="204"/>
      <scheme val="minor"/>
    </font>
    <font>
      <b/>
      <sz val="26"/>
      <color rgb="FFFF0000"/>
      <name val="Calibri"/>
      <family val="2"/>
      <charset val="204"/>
      <scheme val="minor"/>
    </font>
    <font>
      <b/>
      <sz val="11"/>
      <name val="Arial"/>
      <family val="2"/>
      <charset val="204"/>
    </font>
    <font>
      <sz val="12"/>
      <color rgb="FFFF0000"/>
      <name val="Arial"/>
      <family val="2"/>
      <charset val="204"/>
    </font>
    <font>
      <b/>
      <sz val="12"/>
      <color theme="1"/>
      <name val="Times New Roman"/>
      <family val="1"/>
      <charset val="204"/>
    </font>
    <font>
      <b/>
      <sz val="12"/>
      <color rgb="FFFFFF00"/>
      <name val="Arial"/>
      <family val="2"/>
      <charset val="204"/>
    </font>
    <font>
      <sz val="14"/>
      <color rgb="FFFF0000"/>
      <name val="Times New Roman"/>
      <family val="1"/>
      <charset val="204"/>
    </font>
    <font>
      <sz val="14"/>
      <color rgb="FFFF0000"/>
      <name val="Arial Unicode MS"/>
      <family val="2"/>
      <charset val="204"/>
    </font>
    <font>
      <sz val="12"/>
      <color rgb="FF00B0F0"/>
      <name val="Arial"/>
      <family val="2"/>
      <charset val="204"/>
    </font>
    <font>
      <sz val="14"/>
      <color rgb="FFFF0000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6699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</borders>
  <cellStyleXfs count="2">
    <xf numFmtId="0" fontId="0" fillId="0" borderId="0"/>
    <xf numFmtId="0" fontId="14" fillId="0" borderId="0"/>
  </cellStyleXfs>
  <cellXfs count="423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/>
    <xf numFmtId="164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3" fillId="2" borderId="0" xfId="0" applyFont="1" applyFill="1"/>
    <xf numFmtId="0" fontId="4" fillId="2" borderId="0" xfId="0" applyFont="1" applyFill="1" applyBorder="1" applyAlignment="1">
      <alignment horizontal="left" vertical="center"/>
    </xf>
    <xf numFmtId="0" fontId="5" fillId="0" borderId="0" xfId="0" applyFont="1"/>
    <xf numFmtId="0" fontId="3" fillId="2" borderId="0" xfId="0" applyFont="1" applyFill="1" applyAlignment="1">
      <alignment wrapText="1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Border="1" applyAlignment="1">
      <alignment horizontal="center" vertical="center"/>
    </xf>
    <xf numFmtId="2" fontId="1" fillId="0" borderId="1" xfId="0" applyNumberFormat="1" applyFont="1" applyBorder="1"/>
    <xf numFmtId="0" fontId="6" fillId="0" borderId="0" xfId="0" applyFont="1" applyFill="1" applyBorder="1" applyAlignment="1">
      <alignment horizontal="left" vertical="center"/>
    </xf>
    <xf numFmtId="0" fontId="5" fillId="2" borderId="0" xfId="0" applyFont="1" applyFill="1"/>
    <xf numFmtId="0" fontId="0" fillId="2" borderId="4" xfId="0" applyFill="1" applyBorder="1"/>
    <xf numFmtId="2" fontId="0" fillId="2" borderId="1" xfId="0" applyNumberFormat="1" applyFill="1" applyBorder="1"/>
    <xf numFmtId="0" fontId="8" fillId="0" borderId="0" xfId="0" applyFont="1"/>
    <xf numFmtId="0" fontId="3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 applyFill="1" applyBorder="1" applyAlignment="1">
      <alignment horizontal="left" vertical="center"/>
    </xf>
    <xf numFmtId="0" fontId="9" fillId="0" borderId="1" xfId="0" applyFont="1" applyBorder="1"/>
    <xf numFmtId="0" fontId="10" fillId="0" borderId="1" xfId="0" applyFont="1" applyBorder="1"/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1" fillId="0" borderId="0" xfId="0" applyFont="1" applyFill="1"/>
    <xf numFmtId="0" fontId="2" fillId="0" borderId="0" xfId="0" applyFont="1" applyFill="1" applyAlignment="1">
      <alignment horizontal="left" vertical="center" wrapText="1"/>
    </xf>
    <xf numFmtId="0" fontId="9" fillId="2" borderId="1" xfId="0" applyFont="1" applyFill="1" applyBorder="1"/>
    <xf numFmtId="0" fontId="10" fillId="2" borderId="1" xfId="0" applyFont="1" applyFill="1" applyBorder="1"/>
    <xf numFmtId="0" fontId="7" fillId="0" borderId="0" xfId="0" applyFont="1"/>
    <xf numFmtId="49" fontId="8" fillId="0" borderId="0" xfId="0" applyNumberFormat="1" applyFont="1"/>
    <xf numFmtId="164" fontId="0" fillId="0" borderId="1" xfId="0" applyNumberFormat="1" applyBorder="1" applyAlignment="1">
      <alignment horizontal="center"/>
    </xf>
    <xf numFmtId="2" fontId="0" fillId="0" borderId="0" xfId="0" applyNumberFormat="1"/>
    <xf numFmtId="0" fontId="12" fillId="0" borderId="14" xfId="0" applyFont="1" applyFill="1" applyBorder="1" applyAlignment="1">
      <alignment vertical="center"/>
    </xf>
    <xf numFmtId="0" fontId="12" fillId="0" borderId="14" xfId="0" applyFont="1" applyFill="1" applyBorder="1" applyAlignment="1">
      <alignment horizontal="left" vertical="center"/>
    </xf>
    <xf numFmtId="0" fontId="1" fillId="0" borderId="14" xfId="0" applyFont="1" applyBorder="1"/>
    <xf numFmtId="0" fontId="1" fillId="0" borderId="15" xfId="0" applyFont="1" applyBorder="1"/>
    <xf numFmtId="0" fontId="0" fillId="0" borderId="14" xfId="0" applyBorder="1"/>
    <xf numFmtId="0" fontId="0" fillId="0" borderId="15" xfId="0" applyBorder="1"/>
    <xf numFmtId="0" fontId="3" fillId="4" borderId="16" xfId="0" applyFont="1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19" xfId="0" applyFill="1" applyBorder="1"/>
    <xf numFmtId="0" fontId="0" fillId="4" borderId="0" xfId="0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22" xfId="0" applyFill="1" applyBorder="1"/>
    <xf numFmtId="0" fontId="8" fillId="2" borderId="0" xfId="0" applyFont="1" applyFill="1"/>
    <xf numFmtId="0" fontId="0" fillId="2" borderId="0" xfId="0" applyFill="1"/>
    <xf numFmtId="165" fontId="3" fillId="2" borderId="1" xfId="0" applyNumberFormat="1" applyFont="1" applyFill="1" applyBorder="1" applyAlignment="1">
      <alignment horizontal="center"/>
    </xf>
    <xf numFmtId="0" fontId="0" fillId="0" borderId="1" xfId="0" applyBorder="1" applyAlignment="1"/>
    <xf numFmtId="0" fontId="0" fillId="0" borderId="1" xfId="0" applyFill="1" applyBorder="1"/>
    <xf numFmtId="2" fontId="0" fillId="0" borderId="1" xfId="0" applyNumberFormat="1" applyBorder="1"/>
    <xf numFmtId="0" fontId="1" fillId="0" borderId="24" xfId="0" applyFont="1" applyBorder="1" applyAlignment="1">
      <alignment wrapText="1"/>
    </xf>
    <xf numFmtId="0" fontId="0" fillId="0" borderId="4" xfId="0" applyBorder="1"/>
    <xf numFmtId="0" fontId="3" fillId="4" borderId="17" xfId="0" applyFont="1" applyFill="1" applyBorder="1"/>
    <xf numFmtId="0" fontId="0" fillId="0" borderId="2" xfId="0" applyBorder="1" applyAlignment="1">
      <alignment horizontal="center"/>
    </xf>
    <xf numFmtId="3" fontId="15" fillId="5" borderId="4" xfId="1" applyNumberFormat="1" applyFont="1" applyFill="1" applyBorder="1" applyAlignment="1" applyProtection="1">
      <alignment vertical="center" wrapText="1"/>
      <protection hidden="1"/>
    </xf>
    <xf numFmtId="3" fontId="16" fillId="0" borderId="25" xfId="1" applyNumberFormat="1" applyFont="1" applyFill="1" applyBorder="1" applyAlignment="1" applyProtection="1">
      <alignment vertical="center" wrapText="1"/>
      <protection hidden="1"/>
    </xf>
    <xf numFmtId="3" fontId="16" fillId="0" borderId="9" xfId="1" applyNumberFormat="1" applyFont="1" applyFill="1" applyBorder="1" applyAlignment="1" applyProtection="1">
      <alignment vertical="center" wrapText="1"/>
      <protection hidden="1"/>
    </xf>
    <xf numFmtId="3" fontId="15" fillId="0" borderId="26" xfId="1" applyNumberFormat="1" applyFont="1" applyFill="1" applyBorder="1" applyAlignment="1" applyProtection="1">
      <alignment horizontal="center" vertical="center" wrapText="1"/>
      <protection hidden="1"/>
    </xf>
    <xf numFmtId="3" fontId="15" fillId="0" borderId="26" xfId="1" applyNumberFormat="1" applyFont="1" applyFill="1" applyBorder="1" applyAlignment="1" applyProtection="1">
      <alignment vertical="center" wrapText="1"/>
      <protection hidden="1"/>
    </xf>
    <xf numFmtId="3" fontId="15" fillId="0" borderId="13" xfId="1" applyNumberFormat="1" applyFont="1" applyFill="1" applyBorder="1" applyAlignment="1" applyProtection="1">
      <alignment vertical="center" wrapText="1"/>
      <protection hidden="1"/>
    </xf>
    <xf numFmtId="3" fontId="15" fillId="0" borderId="2" xfId="1" applyNumberFormat="1" applyFont="1" applyFill="1" applyBorder="1" applyAlignment="1" applyProtection="1">
      <alignment vertical="center" wrapText="1"/>
      <protection hidden="1"/>
    </xf>
    <xf numFmtId="3" fontId="15" fillId="0" borderId="3" xfId="1" applyNumberFormat="1" applyFont="1" applyFill="1" applyBorder="1" applyAlignment="1" applyProtection="1">
      <alignment vertical="center" wrapText="1"/>
      <protection hidden="1"/>
    </xf>
    <xf numFmtId="3" fontId="15" fillId="0" borderId="4" xfId="1" applyNumberFormat="1" applyFont="1" applyFill="1" applyBorder="1" applyAlignment="1" applyProtection="1">
      <alignment vertical="center" wrapText="1"/>
      <protection hidden="1"/>
    </xf>
    <xf numFmtId="3" fontId="15" fillId="5" borderId="1" xfId="1" applyNumberFormat="1" applyFont="1" applyFill="1" applyBorder="1" applyAlignment="1" applyProtection="1">
      <alignment horizontal="center" vertical="center" wrapText="1"/>
      <protection hidden="1"/>
    </xf>
    <xf numFmtId="3" fontId="15" fillId="7" borderId="9" xfId="1" applyNumberFormat="1" applyFont="1" applyFill="1" applyBorder="1" applyAlignment="1" applyProtection="1">
      <alignment vertical="center" wrapText="1"/>
      <protection hidden="1"/>
    </xf>
    <xf numFmtId="3" fontId="15" fillId="7" borderId="4" xfId="1" applyNumberFormat="1" applyFont="1" applyFill="1" applyBorder="1" applyAlignment="1">
      <alignment horizontal="center" vertical="center" wrapText="1"/>
    </xf>
    <xf numFmtId="3" fontId="15" fillId="7" borderId="4" xfId="1" applyNumberFormat="1" applyFont="1" applyFill="1" applyBorder="1" applyAlignment="1" applyProtection="1">
      <alignment horizontal="center" vertical="center" wrapText="1"/>
      <protection hidden="1"/>
    </xf>
    <xf numFmtId="0" fontId="18" fillId="0" borderId="0" xfId="0" applyFont="1"/>
    <xf numFmtId="166" fontId="17" fillId="0" borderId="0" xfId="0" applyNumberFormat="1" applyFont="1" applyAlignment="1">
      <alignment vertical="center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3" fillId="0" borderId="14" xfId="0" applyFont="1" applyBorder="1" applyAlignment="1">
      <alignment horizontal="center" vertical="center"/>
    </xf>
    <xf numFmtId="166" fontId="9" fillId="0" borderId="0" xfId="0" applyNumberFormat="1" applyFont="1" applyAlignment="1">
      <alignment vertical="center"/>
    </xf>
    <xf numFmtId="2" fontId="20" fillId="0" borderId="1" xfId="0" applyNumberFormat="1" applyFont="1" applyBorder="1"/>
    <xf numFmtId="0" fontId="20" fillId="0" borderId="0" xfId="0" applyFont="1"/>
    <xf numFmtId="0" fontId="20" fillId="0" borderId="1" xfId="0" applyFont="1" applyBorder="1"/>
    <xf numFmtId="2" fontId="20" fillId="2" borderId="1" xfId="0" applyNumberFormat="1" applyFont="1" applyFill="1" applyBorder="1"/>
    <xf numFmtId="2" fontId="7" fillId="2" borderId="1" xfId="0" applyNumberFormat="1" applyFont="1" applyFill="1" applyBorder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20" xfId="0" applyBorder="1"/>
    <xf numFmtId="0" fontId="0" fillId="0" borderId="22" xfId="0" applyBorder="1"/>
    <xf numFmtId="0" fontId="0" fillId="0" borderId="23" xfId="0" applyBorder="1"/>
    <xf numFmtId="0" fontId="7" fillId="0" borderId="0" xfId="0" applyFont="1" applyBorder="1"/>
    <xf numFmtId="0" fontId="18" fillId="0" borderId="1" xfId="0" applyFont="1" applyBorder="1" applyAlignment="1">
      <alignment horizontal="center" vertical="center"/>
    </xf>
    <xf numFmtId="0" fontId="24" fillId="4" borderId="27" xfId="0" applyFont="1" applyFill="1" applyBorder="1" applyAlignment="1">
      <alignment horizontal="center" vertical="center"/>
    </xf>
    <xf numFmtId="0" fontId="24" fillId="4" borderId="14" xfId="0" applyFont="1" applyFill="1" applyBorder="1" applyAlignment="1">
      <alignment horizontal="center" vertical="center"/>
    </xf>
    <xf numFmtId="0" fontId="24" fillId="4" borderId="15" xfId="0" applyFont="1" applyFill="1" applyBorder="1" applyAlignment="1">
      <alignment horizontal="center" vertical="center"/>
    </xf>
    <xf numFmtId="0" fontId="0" fillId="0" borderId="19" xfId="0" applyBorder="1"/>
    <xf numFmtId="3" fontId="15" fillId="8" borderId="4" xfId="1" applyNumberFormat="1" applyFont="1" applyFill="1" applyBorder="1" applyAlignment="1" applyProtection="1">
      <alignment vertical="center" wrapText="1"/>
      <protection hidden="1"/>
    </xf>
    <xf numFmtId="0" fontId="1" fillId="0" borderId="1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wrapText="1"/>
    </xf>
    <xf numFmtId="166" fontId="9" fillId="0" borderId="0" xfId="0" applyNumberFormat="1" applyFont="1" applyBorder="1" applyAlignment="1">
      <alignment horizontal="center" vertical="center"/>
    </xf>
    <xf numFmtId="0" fontId="0" fillId="0" borderId="32" xfId="0" applyBorder="1"/>
    <xf numFmtId="0" fontId="0" fillId="0" borderId="3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34" xfId="0" applyBorder="1" applyAlignment="1">
      <alignment horizontal="center"/>
    </xf>
    <xf numFmtId="0" fontId="0" fillId="0" borderId="37" xfId="0" applyBorder="1" applyAlignment="1">
      <alignment horizontal="center"/>
    </xf>
    <xf numFmtId="0" fontId="33" fillId="0" borderId="0" xfId="0" applyFont="1" applyAlignment="1">
      <alignment horizontal="left" vertical="center"/>
    </xf>
    <xf numFmtId="0" fontId="1" fillId="0" borderId="17" xfId="0" applyFont="1" applyBorder="1" applyAlignment="1">
      <alignment horizontal="center" vertical="center" wrapText="1"/>
    </xf>
    <xf numFmtId="166" fontId="9" fillId="0" borderId="17" xfId="0" applyNumberFormat="1" applyFont="1" applyBorder="1" applyAlignment="1">
      <alignment vertical="center"/>
    </xf>
    <xf numFmtId="0" fontId="0" fillId="0" borderId="21" xfId="0" applyBorder="1"/>
    <xf numFmtId="0" fontId="0" fillId="0" borderId="0" xfId="0" applyAlignment="1">
      <alignment vertical="top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right"/>
    </xf>
    <xf numFmtId="0" fontId="0" fillId="0" borderId="6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49" fontId="0" fillId="0" borderId="44" xfId="0" applyNumberFormat="1" applyBorder="1" applyAlignment="1">
      <alignment horizontal="right"/>
    </xf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2" borderId="0" xfId="0" applyFill="1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44" xfId="0" applyBorder="1" applyAlignment="1">
      <alignment horizontal="right"/>
    </xf>
    <xf numFmtId="0" fontId="0" fillId="0" borderId="5" xfId="0" applyBorder="1"/>
    <xf numFmtId="0" fontId="0" fillId="0" borderId="16" xfId="0" applyBorder="1"/>
    <xf numFmtId="0" fontId="0" fillId="0" borderId="29" xfId="0" applyBorder="1" applyAlignment="1">
      <alignment horizontal="right"/>
    </xf>
    <xf numFmtId="0" fontId="0" fillId="0" borderId="29" xfId="0" applyBorder="1"/>
    <xf numFmtId="0" fontId="0" fillId="0" borderId="34" xfId="0" applyBorder="1"/>
    <xf numFmtId="49" fontId="0" fillId="0" borderId="29" xfId="0" applyNumberFormat="1" applyBorder="1" applyAlignment="1">
      <alignment horizontal="right"/>
    </xf>
    <xf numFmtId="11" fontId="0" fillId="0" borderId="34" xfId="0" applyNumberFormat="1" applyBorder="1"/>
    <xf numFmtId="0" fontId="0" fillId="11" borderId="1" xfId="0" applyFill="1" applyBorder="1"/>
    <xf numFmtId="0" fontId="7" fillId="12" borderId="45" xfId="0" applyFont="1" applyFill="1" applyBorder="1"/>
    <xf numFmtId="0" fontId="7" fillId="12" borderId="0" xfId="0" applyFont="1" applyFill="1" applyBorder="1"/>
    <xf numFmtId="0" fontId="7" fillId="12" borderId="41" xfId="0" applyFont="1" applyFill="1" applyBorder="1"/>
    <xf numFmtId="0" fontId="7" fillId="12" borderId="17" xfId="0" applyFont="1" applyFill="1" applyBorder="1"/>
    <xf numFmtId="0" fontId="7" fillId="12" borderId="22" xfId="0" applyFont="1" applyFill="1" applyBorder="1"/>
    <xf numFmtId="0" fontId="7" fillId="12" borderId="0" xfId="0" applyNumberFormat="1" applyFont="1" applyFill="1" applyBorder="1"/>
    <xf numFmtId="11" fontId="7" fillId="12" borderId="0" xfId="0" applyNumberFormat="1" applyFont="1" applyFill="1" applyBorder="1"/>
    <xf numFmtId="0" fontId="7" fillId="12" borderId="0" xfId="0" applyFont="1" applyFill="1"/>
    <xf numFmtId="0" fontId="36" fillId="0" borderId="22" xfId="0" applyFont="1" applyBorder="1"/>
    <xf numFmtId="0" fontId="5" fillId="0" borderId="22" xfId="0" applyFont="1" applyBorder="1"/>
    <xf numFmtId="0" fontId="22" fillId="0" borderId="14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3" fillId="4" borderId="0" xfId="0" applyFont="1" applyFill="1" applyBorder="1" applyAlignment="1">
      <alignment horizontal="center" wrapText="1"/>
    </xf>
    <xf numFmtId="0" fontId="13" fillId="4" borderId="20" xfId="0" applyFont="1" applyFill="1" applyBorder="1" applyAlignment="1">
      <alignment horizontal="center" wrapText="1"/>
    </xf>
    <xf numFmtId="0" fontId="13" fillId="4" borderId="22" xfId="0" applyFont="1" applyFill="1" applyBorder="1" applyAlignment="1">
      <alignment horizontal="center" wrapText="1"/>
    </xf>
    <xf numFmtId="0" fontId="13" fillId="4" borderId="23" xfId="0" applyFont="1" applyFill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19" fillId="0" borderId="22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22" fillId="0" borderId="16" xfId="0" applyFont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center" wrapText="1"/>
    </xf>
    <xf numFmtId="0" fontId="22" fillId="0" borderId="21" xfId="0" applyFont="1" applyBorder="1" applyAlignment="1">
      <alignment horizontal="center" vertical="center" wrapText="1"/>
    </xf>
    <xf numFmtId="0" fontId="22" fillId="0" borderId="22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28" fillId="0" borderId="17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 vertical="center"/>
    </xf>
    <xf numFmtId="0" fontId="0" fillId="0" borderId="34" xfId="0" applyBorder="1" applyAlignment="1">
      <alignment horizontal="center"/>
    </xf>
    <xf numFmtId="0" fontId="0" fillId="0" borderId="29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36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12" fillId="0" borderId="33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31" fillId="0" borderId="34" xfId="0" applyFont="1" applyBorder="1" applyAlignment="1">
      <alignment horizontal="center"/>
    </xf>
    <xf numFmtId="0" fontId="31" fillId="0" borderId="35" xfId="0" applyFont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40" xfId="0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0" fillId="0" borderId="34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2" fillId="0" borderId="3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/>
    </xf>
    <xf numFmtId="0" fontId="31" fillId="0" borderId="32" xfId="0" applyFont="1" applyBorder="1" applyAlignment="1">
      <alignment horizontal="center"/>
    </xf>
    <xf numFmtId="0" fontId="31" fillId="0" borderId="1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8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31" fillId="0" borderId="32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" fillId="2" borderId="3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8" xfId="0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29" fillId="7" borderId="8" xfId="1" applyNumberFormat="1" applyFont="1" applyFill="1" applyBorder="1" applyAlignment="1" applyProtection="1">
      <alignment horizontal="center" vertical="center" wrapText="1"/>
      <protection hidden="1"/>
    </xf>
    <xf numFmtId="3" fontId="29" fillId="7" borderId="25" xfId="1" applyNumberFormat="1" applyFont="1" applyFill="1" applyBorder="1" applyAlignment="1" applyProtection="1">
      <alignment horizontal="center" vertical="center" wrapText="1"/>
      <protection hidden="1"/>
    </xf>
    <xf numFmtId="3" fontId="29" fillId="7" borderId="9" xfId="1" applyNumberFormat="1" applyFont="1" applyFill="1" applyBorder="1" applyAlignment="1" applyProtection="1">
      <alignment horizontal="center" vertical="center" wrapText="1"/>
      <protection hidden="1"/>
    </xf>
    <xf numFmtId="3" fontId="29" fillId="7" borderId="12" xfId="1" applyNumberFormat="1" applyFont="1" applyFill="1" applyBorder="1" applyAlignment="1" applyProtection="1">
      <alignment horizontal="center" vertical="center" wrapText="1"/>
      <protection hidden="1"/>
    </xf>
    <xf numFmtId="3" fontId="29" fillId="7" borderId="26" xfId="1" applyNumberFormat="1" applyFont="1" applyFill="1" applyBorder="1" applyAlignment="1" applyProtection="1">
      <alignment horizontal="center" vertical="center" wrapText="1"/>
      <protection hidden="1"/>
    </xf>
    <xf numFmtId="3" fontId="29" fillId="7" borderId="13" xfId="1" applyNumberFormat="1" applyFont="1" applyFill="1" applyBorder="1" applyAlignment="1" applyProtection="1">
      <alignment horizontal="center" vertical="center" wrapText="1"/>
      <protection hidden="1"/>
    </xf>
    <xf numFmtId="0" fontId="7" fillId="0" borderId="29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7" fillId="0" borderId="28" xfId="0" applyFont="1" applyBorder="1" applyAlignment="1">
      <alignment horizontal="center" wrapText="1"/>
    </xf>
    <xf numFmtId="0" fontId="7" fillId="0" borderId="31" xfId="0" applyFont="1" applyBorder="1" applyAlignment="1">
      <alignment horizontal="center" wrapText="1"/>
    </xf>
    <xf numFmtId="3" fontId="15" fillId="5" borderId="9" xfId="1" applyNumberFormat="1" applyFont="1" applyFill="1" applyBorder="1" applyAlignment="1" applyProtection="1">
      <alignment horizontal="center" vertical="center" wrapText="1"/>
      <protection hidden="1"/>
    </xf>
    <xf numFmtId="3" fontId="15" fillId="5" borderId="11" xfId="1" applyNumberFormat="1" applyFont="1" applyFill="1" applyBorder="1" applyAlignment="1" applyProtection="1">
      <alignment horizontal="center" vertical="center" wrapText="1"/>
      <protection hidden="1"/>
    </xf>
    <xf numFmtId="0" fontId="7" fillId="0" borderId="10" xfId="0" applyFont="1" applyBorder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3" fontId="15" fillId="5" borderId="2" xfId="1" applyNumberFormat="1" applyFont="1" applyFill="1" applyBorder="1" applyAlignment="1" applyProtection="1">
      <alignment horizontal="left" vertical="center" wrapText="1"/>
      <protection hidden="1"/>
    </xf>
    <xf numFmtId="3" fontId="15" fillId="5" borderId="3" xfId="1" applyNumberFormat="1" applyFont="1" applyFill="1" applyBorder="1" applyAlignment="1" applyProtection="1">
      <alignment horizontal="left" vertical="center" wrapText="1"/>
      <protection hidden="1"/>
    </xf>
    <xf numFmtId="3" fontId="16" fillId="0" borderId="8" xfId="1" applyNumberFormat="1" applyFont="1" applyFill="1" applyBorder="1" applyAlignment="1" applyProtection="1">
      <alignment horizontal="left" vertical="center" wrapText="1"/>
      <protection hidden="1"/>
    </xf>
    <xf numFmtId="3" fontId="16" fillId="0" borderId="25" xfId="1" applyNumberFormat="1" applyFont="1" applyFill="1" applyBorder="1" applyAlignment="1" applyProtection="1">
      <alignment horizontal="left" vertical="center" wrapText="1"/>
      <protection hidden="1"/>
    </xf>
    <xf numFmtId="3" fontId="16" fillId="0" borderId="25" xfId="1" applyNumberFormat="1" applyFont="1" applyFill="1" applyBorder="1" applyAlignment="1" applyProtection="1">
      <alignment horizontal="center" vertical="center" wrapText="1"/>
      <protection hidden="1"/>
    </xf>
    <xf numFmtId="3" fontId="16" fillId="0" borderId="9" xfId="1" applyNumberFormat="1" applyFont="1" applyFill="1" applyBorder="1" applyAlignment="1" applyProtection="1">
      <alignment horizontal="center" vertical="center" wrapText="1"/>
      <protection hidden="1"/>
    </xf>
    <xf numFmtId="3" fontId="15" fillId="0" borderId="12" xfId="1" applyNumberFormat="1" applyFont="1" applyFill="1" applyBorder="1" applyAlignment="1" applyProtection="1">
      <alignment horizontal="left" vertical="center" wrapText="1"/>
      <protection hidden="1"/>
    </xf>
    <xf numFmtId="3" fontId="15" fillId="0" borderId="26" xfId="1" applyNumberFormat="1" applyFont="1" applyFill="1" applyBorder="1" applyAlignment="1" applyProtection="1">
      <alignment horizontal="left" vertical="center" wrapText="1"/>
      <protection hidden="1"/>
    </xf>
    <xf numFmtId="166" fontId="15" fillId="0" borderId="26" xfId="1" applyNumberFormat="1" applyFont="1" applyFill="1" applyBorder="1" applyAlignment="1" applyProtection="1">
      <alignment horizontal="center" vertical="center" wrapText="1"/>
      <protection hidden="1"/>
    </xf>
    <xf numFmtId="3" fontId="15" fillId="0" borderId="26" xfId="1" applyNumberFormat="1" applyFont="1" applyFill="1" applyBorder="1" applyAlignment="1" applyProtection="1">
      <alignment horizontal="center" vertical="center" wrapText="1"/>
      <protection hidden="1"/>
    </xf>
    <xf numFmtId="3" fontId="15" fillId="0" borderId="13" xfId="1" applyNumberFormat="1" applyFont="1" applyFill="1" applyBorder="1" applyAlignment="1" applyProtection="1">
      <alignment horizontal="center" vertical="center" wrapText="1"/>
      <protection hidden="1"/>
    </xf>
    <xf numFmtId="3" fontId="15" fillId="7" borderId="2" xfId="1" applyNumberFormat="1" applyFont="1" applyFill="1" applyBorder="1" applyAlignment="1" applyProtection="1">
      <alignment horizontal="center" vertical="center" wrapText="1"/>
      <protection hidden="1"/>
    </xf>
    <xf numFmtId="3" fontId="15" fillId="7" borderId="3" xfId="1" applyNumberFormat="1" applyFont="1" applyFill="1" applyBorder="1" applyAlignment="1" applyProtection="1">
      <alignment horizontal="center" vertical="center" wrapText="1"/>
      <protection hidden="1"/>
    </xf>
    <xf numFmtId="3" fontId="16" fillId="0" borderId="2" xfId="1" applyNumberFormat="1" applyFont="1" applyBorder="1" applyAlignment="1" applyProtection="1">
      <alignment horizontal="left" vertical="center" wrapText="1"/>
      <protection locked="0"/>
    </xf>
    <xf numFmtId="3" fontId="16" fillId="0" borderId="3" xfId="1" applyNumberFormat="1" applyFont="1" applyBorder="1" applyAlignment="1" applyProtection="1">
      <alignment horizontal="left" vertical="center" wrapText="1"/>
      <protection locked="0"/>
    </xf>
    <xf numFmtId="3" fontId="16" fillId="0" borderId="4" xfId="1" applyNumberFormat="1" applyFont="1" applyBorder="1" applyAlignment="1" applyProtection="1">
      <alignment horizontal="left" vertical="center" wrapText="1"/>
      <protection locked="0"/>
    </xf>
    <xf numFmtId="3" fontId="15" fillId="5" borderId="8" xfId="1" applyNumberFormat="1" applyFont="1" applyFill="1" applyBorder="1" applyAlignment="1" applyProtection="1">
      <alignment horizontal="center" vertical="center" wrapText="1"/>
      <protection hidden="1"/>
    </xf>
    <xf numFmtId="3" fontId="15" fillId="5" borderId="25" xfId="1" applyNumberFormat="1" applyFont="1" applyFill="1" applyBorder="1" applyAlignment="1" applyProtection="1">
      <alignment horizontal="center" vertical="center" wrapText="1"/>
      <protection hidden="1"/>
    </xf>
    <xf numFmtId="3" fontId="15" fillId="5" borderId="12" xfId="1" applyNumberFormat="1" applyFont="1" applyFill="1" applyBorder="1" applyAlignment="1" applyProtection="1">
      <alignment horizontal="center" vertical="center" wrapText="1"/>
      <protection hidden="1"/>
    </xf>
    <xf numFmtId="3" fontId="15" fillId="5" borderId="26" xfId="1" applyNumberFormat="1" applyFont="1" applyFill="1" applyBorder="1" applyAlignment="1" applyProtection="1">
      <alignment horizontal="center" vertical="center" wrapText="1"/>
      <protection hidden="1"/>
    </xf>
    <xf numFmtId="3" fontId="15" fillId="5" borderId="13" xfId="1" applyNumberFormat="1" applyFont="1" applyFill="1" applyBorder="1" applyAlignment="1" applyProtection="1">
      <alignment horizontal="center" vertical="center" wrapText="1"/>
      <protection hidden="1"/>
    </xf>
    <xf numFmtId="3" fontId="15" fillId="0" borderId="12" xfId="1" applyNumberFormat="1" applyFont="1" applyFill="1" applyBorder="1" applyAlignment="1" applyProtection="1">
      <alignment horizontal="center" vertical="center" wrapText="1"/>
      <protection hidden="1"/>
    </xf>
    <xf numFmtId="3" fontId="16" fillId="0" borderId="9" xfId="1" applyNumberFormat="1" applyFont="1" applyFill="1" applyBorder="1" applyAlignment="1" applyProtection="1">
      <alignment horizontal="left" vertical="center" wrapText="1"/>
      <protection hidden="1"/>
    </xf>
    <xf numFmtId="4" fontId="15" fillId="0" borderId="26" xfId="1" applyNumberFormat="1" applyFont="1" applyFill="1" applyBorder="1" applyAlignment="1" applyProtection="1">
      <alignment horizontal="center" vertical="center" wrapText="1"/>
      <protection hidden="1"/>
    </xf>
    <xf numFmtId="3" fontId="15" fillId="0" borderId="13" xfId="1" applyNumberFormat="1" applyFont="1" applyFill="1" applyBorder="1" applyAlignment="1" applyProtection="1">
      <alignment horizontal="left" vertical="center" wrapText="1"/>
      <protection hidden="1"/>
    </xf>
    <xf numFmtId="3" fontId="15" fillId="0" borderId="0" xfId="1" applyNumberFormat="1" applyFont="1" applyFill="1" applyBorder="1" applyAlignment="1" applyProtection="1">
      <alignment horizontal="left" vertical="center" wrapText="1"/>
      <protection hidden="1"/>
    </xf>
    <xf numFmtId="166" fontId="16" fillId="0" borderId="2" xfId="1" applyNumberFormat="1" applyFont="1" applyFill="1" applyBorder="1" applyAlignment="1" applyProtection="1">
      <alignment horizontal="center" vertical="center" wrapText="1"/>
      <protection hidden="1"/>
    </xf>
    <xf numFmtId="166" fontId="16" fillId="0" borderId="3" xfId="1" applyNumberFormat="1" applyFont="1" applyFill="1" applyBorder="1" applyAlignment="1" applyProtection="1">
      <alignment horizontal="center" vertical="center" wrapText="1"/>
      <protection hidden="1"/>
    </xf>
    <xf numFmtId="166" fontId="16" fillId="0" borderId="4" xfId="1" applyNumberFormat="1" applyFont="1" applyFill="1" applyBorder="1" applyAlignment="1" applyProtection="1">
      <alignment horizontal="center" vertical="center" wrapText="1"/>
      <protection hidden="1"/>
    </xf>
    <xf numFmtId="3" fontId="16" fillId="0" borderId="2" xfId="1" applyNumberFormat="1" applyFont="1" applyFill="1" applyBorder="1" applyAlignment="1" applyProtection="1">
      <alignment horizontal="center" vertical="center" wrapText="1"/>
      <protection hidden="1"/>
    </xf>
    <xf numFmtId="3" fontId="16" fillId="0" borderId="3" xfId="1" applyNumberFormat="1" applyFont="1" applyFill="1" applyBorder="1" applyAlignment="1" applyProtection="1">
      <alignment horizontal="center" vertical="center" wrapText="1"/>
      <protection hidden="1"/>
    </xf>
    <xf numFmtId="3" fontId="16" fillId="0" borderId="4" xfId="1" applyNumberFormat="1" applyFont="1" applyFill="1" applyBorder="1" applyAlignment="1" applyProtection="1">
      <alignment horizontal="center" vertical="center" wrapText="1"/>
      <protection hidden="1"/>
    </xf>
    <xf numFmtId="3" fontId="16" fillId="0" borderId="1" xfId="1" applyNumberFormat="1" applyFont="1" applyBorder="1" applyAlignment="1" applyProtection="1">
      <alignment horizontal="center" vertical="center" wrapText="1"/>
      <protection locked="0"/>
    </xf>
    <xf numFmtId="4" fontId="16" fillId="0" borderId="8" xfId="1" applyNumberFormat="1" applyFont="1" applyBorder="1" applyAlignment="1">
      <alignment horizontal="center" vertical="center" wrapText="1"/>
    </xf>
    <xf numFmtId="4" fontId="16" fillId="0" borderId="25" xfId="1" applyNumberFormat="1" applyFont="1" applyBorder="1" applyAlignment="1">
      <alignment horizontal="center" vertical="center" wrapText="1"/>
    </xf>
    <xf numFmtId="4" fontId="16" fillId="0" borderId="9" xfId="1" applyNumberFormat="1" applyFont="1" applyBorder="1" applyAlignment="1">
      <alignment horizontal="center" vertical="center" wrapText="1"/>
    </xf>
    <xf numFmtId="4" fontId="16" fillId="0" borderId="12" xfId="1" applyNumberFormat="1" applyFont="1" applyBorder="1" applyAlignment="1">
      <alignment horizontal="center" vertical="center" wrapText="1"/>
    </xf>
    <xf numFmtId="4" fontId="16" fillId="0" borderId="26" xfId="1" applyNumberFormat="1" applyFont="1" applyBorder="1" applyAlignment="1">
      <alignment horizontal="center" vertical="center" wrapText="1"/>
    </xf>
    <xf numFmtId="4" fontId="16" fillId="0" borderId="13" xfId="1" applyNumberFormat="1" applyFont="1" applyBorder="1" applyAlignment="1">
      <alignment horizontal="center" vertical="center" wrapText="1"/>
    </xf>
    <xf numFmtId="3" fontId="16" fillId="0" borderId="5" xfId="1" applyNumberFormat="1" applyFont="1" applyFill="1" applyBorder="1" applyAlignment="1" applyProtection="1">
      <alignment horizontal="center" vertical="center" wrapText="1"/>
      <protection hidden="1"/>
    </xf>
    <xf numFmtId="3" fontId="16" fillId="0" borderId="6" xfId="1" applyNumberFormat="1" applyFont="1" applyFill="1" applyBorder="1" applyAlignment="1" applyProtection="1">
      <alignment horizontal="center" vertical="center" wrapText="1"/>
      <protection hidden="1"/>
    </xf>
    <xf numFmtId="3" fontId="16" fillId="0" borderId="2" xfId="1" applyNumberFormat="1" applyFont="1" applyFill="1" applyBorder="1" applyAlignment="1" applyProtection="1">
      <alignment horizontal="left" vertical="center" wrapText="1"/>
      <protection hidden="1"/>
    </xf>
    <xf numFmtId="3" fontId="16" fillId="0" borderId="3" xfId="1" applyNumberFormat="1" applyFont="1" applyFill="1" applyBorder="1" applyAlignment="1" applyProtection="1">
      <alignment horizontal="left" vertical="center" wrapText="1"/>
      <protection hidden="1"/>
    </xf>
    <xf numFmtId="3" fontId="16" fillId="0" borderId="4" xfId="1" applyNumberFormat="1" applyFont="1" applyFill="1" applyBorder="1" applyAlignment="1" applyProtection="1">
      <alignment horizontal="left" vertical="center" wrapText="1"/>
      <protection hidden="1"/>
    </xf>
    <xf numFmtId="166" fontId="16" fillId="6" borderId="2" xfId="1" applyNumberFormat="1" applyFont="1" applyFill="1" applyBorder="1" applyAlignment="1" applyProtection="1">
      <alignment horizontal="center" vertical="center" wrapText="1"/>
      <protection locked="0"/>
    </xf>
    <xf numFmtId="166" fontId="16" fillId="6" borderId="3" xfId="1" applyNumberFormat="1" applyFont="1" applyFill="1" applyBorder="1" applyAlignment="1" applyProtection="1">
      <alignment horizontal="center" vertical="center" wrapText="1"/>
      <protection locked="0"/>
    </xf>
    <xf numFmtId="166" fontId="16" fillId="6" borderId="4" xfId="1" applyNumberFormat="1" applyFont="1" applyFill="1" applyBorder="1" applyAlignment="1" applyProtection="1">
      <alignment horizontal="center" vertical="center" wrapText="1"/>
      <protection locked="0"/>
    </xf>
    <xf numFmtId="3" fontId="16" fillId="0" borderId="2" xfId="1" applyNumberFormat="1" applyFont="1" applyBorder="1" applyAlignment="1" applyProtection="1">
      <alignment horizontal="center" vertical="center" wrapText="1"/>
      <protection locked="0"/>
    </xf>
    <xf numFmtId="3" fontId="16" fillId="0" borderId="3" xfId="1" applyNumberFormat="1" applyFont="1" applyBorder="1" applyAlignment="1" applyProtection="1">
      <alignment horizontal="center" vertical="center" wrapText="1"/>
      <protection locked="0"/>
    </xf>
    <xf numFmtId="3" fontId="16" fillId="0" borderId="4" xfId="1" applyNumberFormat="1" applyFont="1" applyBorder="1" applyAlignment="1" applyProtection="1">
      <alignment horizontal="center" vertical="center" wrapText="1"/>
      <protection locked="0"/>
    </xf>
    <xf numFmtId="3" fontId="15" fillId="5" borderId="2" xfId="1" applyNumberFormat="1" applyFont="1" applyFill="1" applyBorder="1" applyAlignment="1" applyProtection="1">
      <alignment horizontal="center" vertical="center" wrapText="1"/>
      <protection hidden="1"/>
    </xf>
    <xf numFmtId="3" fontId="15" fillId="5" borderId="3" xfId="1" applyNumberFormat="1" applyFont="1" applyFill="1" applyBorder="1" applyAlignment="1" applyProtection="1">
      <alignment horizontal="center" vertical="center" wrapText="1"/>
      <protection hidden="1"/>
    </xf>
    <xf numFmtId="3" fontId="15" fillId="5" borderId="4" xfId="1" applyNumberFormat="1" applyFont="1" applyFill="1" applyBorder="1" applyAlignment="1" applyProtection="1">
      <alignment horizontal="center" vertical="center" wrapText="1"/>
      <protection hidden="1"/>
    </xf>
    <xf numFmtId="3" fontId="15" fillId="5" borderId="1" xfId="1" applyNumberFormat="1" applyFont="1" applyFill="1" applyBorder="1" applyAlignment="1" applyProtection="1">
      <alignment horizontal="center" vertical="center" wrapText="1"/>
      <protection hidden="1"/>
    </xf>
    <xf numFmtId="3" fontId="15" fillId="5" borderId="2" xfId="1" applyNumberFormat="1" applyFont="1" applyFill="1" applyBorder="1" applyAlignment="1">
      <alignment horizontal="center" vertical="center" wrapText="1"/>
    </xf>
    <xf numFmtId="3" fontId="15" fillId="5" borderId="3" xfId="1" applyNumberFormat="1" applyFont="1" applyFill="1" applyBorder="1" applyAlignment="1">
      <alignment horizontal="center" vertical="center" wrapText="1"/>
    </xf>
    <xf numFmtId="3" fontId="15" fillId="5" borderId="4" xfId="1" applyNumberFormat="1" applyFont="1" applyFill="1" applyBorder="1" applyAlignment="1">
      <alignment horizontal="center" vertical="center" wrapText="1"/>
    </xf>
    <xf numFmtId="3" fontId="16" fillId="6" borderId="2" xfId="1" applyNumberFormat="1" applyFont="1" applyFill="1" applyBorder="1" applyAlignment="1" applyProtection="1">
      <alignment horizontal="center" vertical="center" wrapText="1"/>
      <protection locked="0"/>
    </xf>
    <xf numFmtId="3" fontId="16" fillId="6" borderId="3" xfId="1" applyNumberFormat="1" applyFont="1" applyFill="1" applyBorder="1" applyAlignment="1" applyProtection="1">
      <alignment horizontal="center" vertical="center" wrapText="1"/>
      <protection locked="0"/>
    </xf>
    <xf numFmtId="3" fontId="16" fillId="6" borderId="4" xfId="1" applyNumberFormat="1" applyFont="1" applyFill="1" applyBorder="1" applyAlignment="1" applyProtection="1">
      <alignment horizontal="center" vertical="center" wrapText="1"/>
      <protection locked="0"/>
    </xf>
    <xf numFmtId="4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166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166" fontId="21" fillId="2" borderId="2" xfId="1" applyNumberFormat="1" applyFont="1" applyFill="1" applyBorder="1" applyAlignment="1" applyProtection="1">
      <alignment horizontal="center" vertical="center" wrapText="1"/>
      <protection locked="0"/>
    </xf>
    <xf numFmtId="166" fontId="16" fillId="0" borderId="8" xfId="1" applyNumberFormat="1" applyFont="1" applyBorder="1" applyAlignment="1" applyProtection="1">
      <alignment horizontal="center" vertical="center" wrapText="1"/>
      <protection hidden="1"/>
    </xf>
    <xf numFmtId="166" fontId="16" fillId="0" borderId="25" xfId="1" applyNumberFormat="1" applyFont="1" applyBorder="1" applyAlignment="1" applyProtection="1">
      <alignment horizontal="center" vertical="center" wrapText="1"/>
      <protection hidden="1"/>
    </xf>
    <xf numFmtId="166" fontId="16" fillId="0" borderId="9" xfId="1" applyNumberFormat="1" applyFont="1" applyBorder="1" applyAlignment="1" applyProtection="1">
      <alignment horizontal="center" vertical="center" wrapText="1"/>
      <protection hidden="1"/>
    </xf>
    <xf numFmtId="166" fontId="16" fillId="0" borderId="12" xfId="1" applyNumberFormat="1" applyFont="1" applyBorder="1" applyAlignment="1" applyProtection="1">
      <alignment horizontal="center" vertical="center" wrapText="1"/>
      <protection hidden="1"/>
    </xf>
    <xf numFmtId="166" fontId="16" fillId="0" borderId="26" xfId="1" applyNumberFormat="1" applyFont="1" applyBorder="1" applyAlignment="1" applyProtection="1">
      <alignment horizontal="center" vertical="center" wrapText="1"/>
      <protection hidden="1"/>
    </xf>
    <xf numFmtId="166" fontId="16" fillId="0" borderId="13" xfId="1" applyNumberFormat="1" applyFont="1" applyBorder="1" applyAlignment="1" applyProtection="1">
      <alignment horizontal="center" vertical="center" wrapText="1"/>
      <protection hidden="1"/>
    </xf>
    <xf numFmtId="3" fontId="16" fillId="7" borderId="2" xfId="1" applyNumberFormat="1" applyFont="1" applyFill="1" applyBorder="1" applyAlignment="1">
      <alignment horizontal="center" vertical="center" wrapText="1"/>
    </xf>
    <xf numFmtId="3" fontId="16" fillId="7" borderId="3" xfId="1" applyNumberFormat="1" applyFont="1" applyFill="1" applyBorder="1" applyAlignment="1">
      <alignment horizontal="center" vertical="center" wrapText="1"/>
    </xf>
    <xf numFmtId="3" fontId="16" fillId="7" borderId="4" xfId="1" applyNumberFormat="1" applyFont="1" applyFill="1" applyBorder="1" applyAlignment="1">
      <alignment horizontal="center" vertical="center" wrapText="1"/>
    </xf>
    <xf numFmtId="3" fontId="15" fillId="7" borderId="2" xfId="1" applyNumberFormat="1" applyFont="1" applyFill="1" applyBorder="1" applyAlignment="1" applyProtection="1">
      <alignment horizontal="left" vertical="center" wrapText="1"/>
      <protection hidden="1"/>
    </xf>
    <xf numFmtId="3" fontId="15" fillId="7" borderId="3" xfId="1" applyNumberFormat="1" applyFont="1" applyFill="1" applyBorder="1" applyAlignment="1" applyProtection="1">
      <alignment horizontal="left" vertical="center" wrapText="1"/>
      <protection hidden="1"/>
    </xf>
    <xf numFmtId="3" fontId="16" fillId="7" borderId="8" xfId="1" applyNumberFormat="1" applyFont="1" applyFill="1" applyBorder="1" applyAlignment="1">
      <alignment horizontal="center" vertical="center" wrapText="1"/>
    </xf>
    <xf numFmtId="3" fontId="16" fillId="7" borderId="25" xfId="1" applyNumberFormat="1" applyFont="1" applyFill="1" applyBorder="1" applyAlignment="1">
      <alignment horizontal="center" vertical="center" wrapText="1"/>
    </xf>
    <xf numFmtId="3" fontId="16" fillId="7" borderId="9" xfId="1" applyNumberFormat="1" applyFont="1" applyFill="1" applyBorder="1" applyAlignment="1">
      <alignment horizontal="center" vertical="center" wrapText="1"/>
    </xf>
    <xf numFmtId="3" fontId="16" fillId="7" borderId="12" xfId="1" applyNumberFormat="1" applyFont="1" applyFill="1" applyBorder="1" applyAlignment="1">
      <alignment horizontal="center" vertical="center" wrapText="1"/>
    </xf>
    <xf numFmtId="3" fontId="16" fillId="7" borderId="26" xfId="1" applyNumberFormat="1" applyFont="1" applyFill="1" applyBorder="1" applyAlignment="1">
      <alignment horizontal="center" vertical="center" wrapText="1"/>
    </xf>
    <xf numFmtId="3" fontId="16" fillId="7" borderId="13" xfId="1" applyNumberFormat="1" applyFont="1" applyFill="1" applyBorder="1" applyAlignment="1">
      <alignment horizontal="center" vertical="center" wrapText="1"/>
    </xf>
    <xf numFmtId="3" fontId="15" fillId="7" borderId="4" xfId="1" applyNumberFormat="1" applyFont="1" applyFill="1" applyBorder="1" applyAlignment="1" applyProtection="1">
      <alignment horizontal="center" vertical="center" wrapText="1"/>
      <protection hidden="1"/>
    </xf>
    <xf numFmtId="3" fontId="15" fillId="2" borderId="1" xfId="1" applyNumberFormat="1" applyFont="1" applyFill="1" applyBorder="1" applyAlignment="1" applyProtection="1">
      <alignment horizontal="center" vertical="center" wrapText="1"/>
      <protection hidden="1"/>
    </xf>
    <xf numFmtId="3" fontId="15" fillId="2" borderId="2" xfId="1" applyNumberFormat="1" applyFont="1" applyFill="1" applyBorder="1" applyAlignment="1" applyProtection="1">
      <alignment horizontal="center" vertical="center" wrapText="1"/>
      <protection hidden="1"/>
    </xf>
    <xf numFmtId="3" fontId="15" fillId="7" borderId="2" xfId="1" applyNumberFormat="1" applyFont="1" applyFill="1" applyBorder="1" applyAlignment="1">
      <alignment horizontal="center" vertical="center" wrapText="1"/>
    </xf>
    <xf numFmtId="3" fontId="15" fillId="7" borderId="3" xfId="1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20" fillId="0" borderId="19" xfId="0" applyFont="1" applyBorder="1" applyAlignment="1">
      <alignment horizontal="center" wrapText="1"/>
    </xf>
    <xf numFmtId="0" fontId="20" fillId="0" borderId="0" xfId="0" applyFont="1" applyBorder="1" applyAlignment="1">
      <alignment horizont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2" fontId="19" fillId="0" borderId="14" xfId="0" applyNumberFormat="1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wrapText="1"/>
    </xf>
    <xf numFmtId="0" fontId="8" fillId="0" borderId="17" xfId="0" applyFont="1" applyBorder="1" applyAlignment="1">
      <alignment horizontal="center" wrapText="1"/>
    </xf>
    <xf numFmtId="4" fontId="23" fillId="0" borderId="17" xfId="0" applyNumberFormat="1" applyFont="1" applyBorder="1" applyAlignment="1">
      <alignment horizontal="center" vertical="center"/>
    </xf>
    <xf numFmtId="0" fontId="23" fillId="0" borderId="16" xfId="0" applyFont="1" applyBorder="1" applyAlignment="1">
      <alignment horizontal="left"/>
    </xf>
    <xf numFmtId="0" fontId="23" fillId="0" borderId="17" xfId="0" applyFont="1" applyBorder="1" applyAlignment="1">
      <alignment horizontal="left"/>
    </xf>
    <xf numFmtId="166" fontId="9" fillId="9" borderId="0" xfId="0" applyNumberFormat="1" applyFont="1" applyFill="1" applyBorder="1" applyAlignment="1">
      <alignment horizontal="center" vertical="center"/>
    </xf>
    <xf numFmtId="166" fontId="19" fillId="2" borderId="0" xfId="0" applyNumberFormat="1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2" fontId="19" fillId="2" borderId="1" xfId="0" applyNumberFormat="1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3" fontId="15" fillId="8" borderId="2" xfId="1" applyNumberFormat="1" applyFont="1" applyFill="1" applyBorder="1" applyAlignment="1" applyProtection="1">
      <alignment horizontal="left" vertical="center" wrapText="1"/>
      <protection hidden="1"/>
    </xf>
    <xf numFmtId="3" fontId="15" fillId="8" borderId="3" xfId="1" applyNumberFormat="1" applyFont="1" applyFill="1" applyBorder="1" applyAlignment="1" applyProtection="1">
      <alignment horizontal="left" vertical="center" wrapText="1"/>
      <protection hidden="1"/>
    </xf>
    <xf numFmtId="3" fontId="15" fillId="8" borderId="9" xfId="1" applyNumberFormat="1" applyFont="1" applyFill="1" applyBorder="1" applyAlignment="1" applyProtection="1">
      <alignment horizontal="center" vertical="center" wrapText="1"/>
      <protection hidden="1"/>
    </xf>
    <xf numFmtId="3" fontId="15" fillId="8" borderId="11" xfId="1" applyNumberFormat="1" applyFont="1" applyFill="1" applyBorder="1" applyAlignment="1" applyProtection="1">
      <alignment horizontal="center" vertical="center" wrapText="1"/>
      <protection hidden="1"/>
    </xf>
    <xf numFmtId="3" fontId="29" fillId="7" borderId="1" xfId="1" applyNumberFormat="1" applyFont="1" applyFill="1" applyBorder="1" applyAlignment="1" applyProtection="1">
      <alignment horizontal="center" vertical="center" wrapText="1"/>
      <protection locked="0"/>
    </xf>
    <xf numFmtId="0" fontId="25" fillId="0" borderId="19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49" fontId="27" fillId="0" borderId="0" xfId="0" applyNumberFormat="1" applyFont="1" applyBorder="1" applyAlignment="1">
      <alignment horizontal="left" vertical="center"/>
    </xf>
    <xf numFmtId="49" fontId="27" fillId="0" borderId="22" xfId="0" applyNumberFormat="1" applyFont="1" applyBorder="1" applyAlignment="1">
      <alignment horizontal="left" vertical="center"/>
    </xf>
    <xf numFmtId="49" fontId="0" fillId="0" borderId="22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20" fillId="0" borderId="27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2" fontId="36" fillId="0" borderId="14" xfId="0" applyNumberFormat="1" applyFont="1" applyFill="1" applyBorder="1" applyAlignment="1">
      <alignment horizontal="center"/>
    </xf>
    <xf numFmtId="0" fontId="36" fillId="0" borderId="14" xfId="0" applyFont="1" applyFill="1" applyBorder="1" applyAlignment="1">
      <alignment horizontal="center"/>
    </xf>
    <xf numFmtId="166" fontId="5" fillId="9" borderId="14" xfId="0" applyNumberFormat="1" applyFont="1" applyFill="1" applyBorder="1" applyAlignment="1">
      <alignment horizontal="center"/>
    </xf>
    <xf numFmtId="0" fontId="5" fillId="9" borderId="14" xfId="0" applyFont="1" applyFill="1" applyBorder="1" applyAlignment="1">
      <alignment horizontal="center"/>
    </xf>
    <xf numFmtId="3" fontId="30" fillId="0" borderId="1" xfId="1" applyNumberFormat="1" applyFont="1" applyFill="1" applyBorder="1" applyAlignment="1" applyProtection="1">
      <alignment horizontal="center" vertical="center" wrapText="1"/>
      <protection hidden="1"/>
    </xf>
    <xf numFmtId="166" fontId="16" fillId="0" borderId="1" xfId="1" applyNumberFormat="1" applyFont="1" applyFill="1" applyBorder="1" applyAlignment="1" applyProtection="1">
      <alignment horizontal="center" vertical="center" wrapText="1"/>
      <protection locked="0"/>
    </xf>
    <xf numFmtId="3" fontId="16" fillId="0" borderId="1" xfId="1" applyNumberFormat="1" applyFont="1" applyFill="1" applyBorder="1" applyAlignment="1" applyProtection="1">
      <alignment horizontal="center" vertical="center" wrapText="1"/>
      <protection locked="0"/>
    </xf>
    <xf numFmtId="4" fontId="16" fillId="0" borderId="1" xfId="1" applyNumberFormat="1" applyFont="1" applyFill="1" applyBorder="1" applyAlignment="1">
      <alignment horizontal="center" vertical="center" wrapText="1"/>
    </xf>
    <xf numFmtId="3" fontId="15" fillId="8" borderId="4" xfId="1" applyNumberFormat="1" applyFont="1" applyFill="1" applyBorder="1" applyAlignment="1" applyProtection="1">
      <alignment horizontal="left" vertical="center" wrapText="1"/>
      <protection hidden="1"/>
    </xf>
    <xf numFmtId="3" fontId="29" fillId="7" borderId="8" xfId="1" applyNumberFormat="1" applyFont="1" applyFill="1" applyBorder="1" applyAlignment="1" applyProtection="1">
      <alignment horizontal="center" vertical="center" wrapText="1"/>
      <protection locked="0"/>
    </xf>
    <xf numFmtId="3" fontId="29" fillId="7" borderId="25" xfId="1" applyNumberFormat="1" applyFont="1" applyFill="1" applyBorder="1" applyAlignment="1" applyProtection="1">
      <alignment horizontal="center" vertical="center" wrapText="1"/>
      <protection locked="0"/>
    </xf>
    <xf numFmtId="3" fontId="29" fillId="7" borderId="9" xfId="1" applyNumberFormat="1" applyFont="1" applyFill="1" applyBorder="1" applyAlignment="1" applyProtection="1">
      <alignment horizontal="center" vertical="center" wrapText="1"/>
      <protection locked="0"/>
    </xf>
    <xf numFmtId="3" fontId="29" fillId="7" borderId="12" xfId="1" applyNumberFormat="1" applyFont="1" applyFill="1" applyBorder="1" applyAlignment="1" applyProtection="1">
      <alignment horizontal="center" vertical="center" wrapText="1"/>
      <protection locked="0"/>
    </xf>
    <xf numFmtId="3" fontId="29" fillId="7" borderId="26" xfId="1" applyNumberFormat="1" applyFont="1" applyFill="1" applyBorder="1" applyAlignment="1" applyProtection="1">
      <alignment horizontal="center" vertical="center" wrapText="1"/>
      <protection locked="0"/>
    </xf>
    <xf numFmtId="3" fontId="29" fillId="7" borderId="13" xfId="1" applyNumberFormat="1" applyFont="1" applyFill="1" applyBorder="1" applyAlignment="1" applyProtection="1">
      <alignment horizontal="center" vertical="center" wrapText="1"/>
      <protection locked="0"/>
    </xf>
    <xf numFmtId="166" fontId="29" fillId="7" borderId="1" xfId="1" applyNumberFormat="1" applyFont="1" applyFill="1" applyBorder="1" applyAlignment="1" applyProtection="1">
      <alignment horizontal="center" vertical="center" wrapText="1"/>
      <protection hidden="1"/>
    </xf>
    <xf numFmtId="3" fontId="29" fillId="7" borderId="1" xfId="1" applyNumberFormat="1" applyFont="1" applyFill="1" applyBorder="1" applyAlignment="1" applyProtection="1">
      <alignment horizontal="center" vertical="center" wrapText="1"/>
      <protection hidden="1"/>
    </xf>
    <xf numFmtId="4" fontId="29" fillId="7" borderId="1" xfId="1" applyNumberFormat="1" applyFont="1" applyFill="1" applyBorder="1" applyAlignment="1">
      <alignment horizontal="center" vertical="center" wrapText="1"/>
    </xf>
    <xf numFmtId="3" fontId="16" fillId="0" borderId="1" xfId="1" applyNumberFormat="1" applyFont="1" applyFill="1" applyBorder="1" applyAlignment="1" applyProtection="1">
      <alignment horizontal="center" vertical="center" wrapText="1"/>
      <protection hidden="1"/>
    </xf>
    <xf numFmtId="166" fontId="16" fillId="0" borderId="1" xfId="1" applyNumberFormat="1" applyFont="1" applyFill="1" applyBorder="1" applyAlignment="1" applyProtection="1">
      <alignment horizontal="center" vertical="center" wrapText="1"/>
      <protection hidden="1"/>
    </xf>
    <xf numFmtId="4" fontId="16" fillId="0" borderId="1" xfId="1" applyNumberFormat="1" applyFont="1" applyFill="1" applyBorder="1" applyAlignment="1" applyProtection="1">
      <alignment horizontal="center" vertical="center" wrapText="1"/>
      <protection hidden="1"/>
    </xf>
    <xf numFmtId="4" fontId="16" fillId="0" borderId="1" xfId="1" applyNumberFormat="1" applyFont="1" applyFill="1" applyBorder="1" applyAlignment="1" applyProtection="1">
      <alignment horizontal="center" vertical="center" wrapText="1"/>
      <protection locked="0"/>
    </xf>
    <xf numFmtId="3" fontId="16" fillId="0" borderId="8" xfId="1" applyNumberFormat="1" applyFont="1" applyFill="1" applyBorder="1" applyAlignment="1" applyProtection="1">
      <alignment horizontal="center" vertical="center" wrapText="1"/>
      <protection locked="0"/>
    </xf>
    <xf numFmtId="3" fontId="16" fillId="0" borderId="25" xfId="1" applyNumberFormat="1" applyFont="1" applyFill="1" applyBorder="1" applyAlignment="1" applyProtection="1">
      <alignment horizontal="center" vertical="center" wrapText="1"/>
      <protection locked="0"/>
    </xf>
    <xf numFmtId="3" fontId="16" fillId="0" borderId="12" xfId="1" applyNumberFormat="1" applyFont="1" applyFill="1" applyBorder="1" applyAlignment="1" applyProtection="1">
      <alignment horizontal="center" vertical="center" wrapText="1"/>
      <protection locked="0"/>
    </xf>
    <xf numFmtId="3" fontId="16" fillId="0" borderId="26" xfId="1" applyNumberFormat="1" applyFont="1" applyFill="1" applyBorder="1" applyAlignment="1" applyProtection="1">
      <alignment horizontal="center" vertical="center" wrapText="1"/>
      <protection locked="0"/>
    </xf>
    <xf numFmtId="3" fontId="29" fillId="7" borderId="2" xfId="1" applyNumberFormat="1" applyFont="1" applyFill="1" applyBorder="1" applyAlignment="1" applyProtection="1">
      <alignment horizontal="center" vertical="center" wrapText="1"/>
      <protection locked="0"/>
    </xf>
    <xf numFmtId="3" fontId="29" fillId="7" borderId="3" xfId="1" applyNumberFormat="1" applyFont="1" applyFill="1" applyBorder="1" applyAlignment="1" applyProtection="1">
      <alignment horizontal="center" vertical="center" wrapText="1"/>
      <protection locked="0"/>
    </xf>
    <xf numFmtId="4" fontId="30" fillId="0" borderId="1" xfId="1" applyNumberFormat="1" applyFont="1" applyFill="1" applyBorder="1" applyAlignment="1">
      <alignment horizontal="center" vertical="center" wrapText="1"/>
    </xf>
    <xf numFmtId="166" fontId="35" fillId="0" borderId="1" xfId="1" applyNumberFormat="1" applyFont="1" applyFill="1" applyBorder="1" applyAlignment="1" applyProtection="1">
      <alignment horizontal="center" vertical="center" wrapText="1"/>
      <protection locked="0"/>
    </xf>
    <xf numFmtId="3" fontId="29" fillId="7" borderId="2" xfId="1" applyNumberFormat="1" applyFont="1" applyFill="1" applyBorder="1" applyAlignment="1" applyProtection="1">
      <alignment horizontal="center" vertical="center" wrapText="1"/>
      <protection hidden="1"/>
    </xf>
    <xf numFmtId="3" fontId="29" fillId="7" borderId="3" xfId="1" applyNumberFormat="1" applyFont="1" applyFill="1" applyBorder="1" applyAlignment="1" applyProtection="1">
      <alignment horizontal="center" vertical="center" wrapText="1"/>
      <protection hidden="1"/>
    </xf>
    <xf numFmtId="3" fontId="29" fillId="7" borderId="4" xfId="1" applyNumberFormat="1" applyFont="1" applyFill="1" applyBorder="1" applyAlignment="1" applyProtection="1">
      <alignment horizontal="center" vertical="center" wrapText="1"/>
      <protection hidden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quotePrefix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53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0" fillId="0" borderId="5" xfId="0" applyFont="1" applyBorder="1" applyAlignment="1">
      <alignment horizontal="center" wrapText="1"/>
    </xf>
    <xf numFmtId="0" fontId="20" fillId="0" borderId="6" xfId="0" applyFont="1" applyBorder="1" applyAlignment="1">
      <alignment horizontal="center" wrapText="1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0" fillId="0" borderId="7" xfId="0" quotePrefix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colors>
    <mruColors>
      <color rgb="FF669900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78442</xdr:rowOff>
    </xdr:from>
    <xdr:to>
      <xdr:col>7</xdr:col>
      <xdr:colOff>542925</xdr:colOff>
      <xdr:row>28</xdr:row>
      <xdr:rowOff>108698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3442"/>
          <a:ext cx="7456954" cy="36497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201706</xdr:colOff>
      <xdr:row>4</xdr:row>
      <xdr:rowOff>123265</xdr:rowOff>
    </xdr:from>
    <xdr:to>
      <xdr:col>5</xdr:col>
      <xdr:colOff>425823</xdr:colOff>
      <xdr:row>26</xdr:row>
      <xdr:rowOff>156882</xdr:rowOff>
    </xdr:to>
    <xdr:cxnSp macro="">
      <xdr:nvCxnSpPr>
        <xdr:cNvPr id="4" name="Прямая со стрелкой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flipV="1">
          <a:off x="3810000" y="1075765"/>
          <a:ext cx="1893794" cy="4224617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1660073</xdr:colOff>
      <xdr:row>26</xdr:row>
      <xdr:rowOff>163286</xdr:rowOff>
    </xdr:from>
    <xdr:to>
      <xdr:col>5</xdr:col>
      <xdr:colOff>938893</xdr:colOff>
      <xdr:row>32</xdr:row>
      <xdr:rowOff>285750</xdr:rowOff>
    </xdr:to>
    <xdr:cxnSp macro="">
      <xdr:nvCxnSpPr>
        <xdr:cNvPr id="8" name="Прямая со стрелкой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5878287" y="5306786"/>
          <a:ext cx="952499" cy="1279071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204107</xdr:colOff>
      <xdr:row>3</xdr:row>
      <xdr:rowOff>89649</xdr:rowOff>
    </xdr:from>
    <xdr:to>
      <xdr:col>5</xdr:col>
      <xdr:colOff>784411</xdr:colOff>
      <xdr:row>32</xdr:row>
      <xdr:rowOff>108857</xdr:rowOff>
    </xdr:to>
    <xdr:cxnSp macro="">
      <xdr:nvCxnSpPr>
        <xdr:cNvPr id="10" name="Прямая со стрелкой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 flipV="1">
          <a:off x="1918607" y="851649"/>
          <a:ext cx="4757697" cy="5543708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40821</xdr:colOff>
      <xdr:row>39</xdr:row>
      <xdr:rowOff>46424</xdr:rowOff>
    </xdr:from>
    <xdr:to>
      <xdr:col>6</xdr:col>
      <xdr:colOff>241078</xdr:colOff>
      <xdr:row>54</xdr:row>
      <xdr:rowOff>138075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821" y="8183495"/>
          <a:ext cx="7126293" cy="3066667"/>
        </a:xfrm>
        <a:prstGeom prst="rect">
          <a:avLst/>
        </a:prstGeom>
      </xdr:spPr>
    </xdr:pic>
    <xdr:clientData/>
  </xdr:twoCellAnchor>
  <xdr:twoCellAnchor>
    <xdr:from>
      <xdr:col>1</xdr:col>
      <xdr:colOff>437030</xdr:colOff>
      <xdr:row>39</xdr:row>
      <xdr:rowOff>22412</xdr:rowOff>
    </xdr:from>
    <xdr:to>
      <xdr:col>2</xdr:col>
      <xdr:colOff>78442</xdr:colOff>
      <xdr:row>55</xdr:row>
      <xdr:rowOff>112059</xdr:rowOff>
    </xdr:to>
    <xdr:sp macro="" textlink="">
      <xdr:nvSpPr>
        <xdr:cNvPr id="17" name="Прямоугольник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1042148" y="9009530"/>
          <a:ext cx="750794" cy="313764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8</xdr:col>
      <xdr:colOff>12957</xdr:colOff>
      <xdr:row>39</xdr:row>
      <xdr:rowOff>13607</xdr:rowOff>
    </xdr:from>
    <xdr:to>
      <xdr:col>14</xdr:col>
      <xdr:colOff>561606</xdr:colOff>
      <xdr:row>55</xdr:row>
      <xdr:rowOff>45770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63636" y="8028214"/>
          <a:ext cx="4222577" cy="3197679"/>
        </a:xfrm>
        <a:prstGeom prst="rect">
          <a:avLst/>
        </a:prstGeom>
      </xdr:spPr>
    </xdr:pic>
    <xdr:clientData/>
  </xdr:twoCellAnchor>
  <xdr:twoCellAnchor>
    <xdr:from>
      <xdr:col>11</xdr:col>
      <xdr:colOff>588869</xdr:colOff>
      <xdr:row>48</xdr:row>
      <xdr:rowOff>52667</xdr:rowOff>
    </xdr:from>
    <xdr:to>
      <xdr:col>12</xdr:col>
      <xdr:colOff>131670</xdr:colOff>
      <xdr:row>49</xdr:row>
      <xdr:rowOff>5042</xdr:rowOff>
    </xdr:to>
    <xdr:sp macro="" textlink="">
      <xdr:nvSpPr>
        <xdr:cNvPr id="20" name="Овал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10528487" y="9779373"/>
          <a:ext cx="147918" cy="142875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190500</xdr:colOff>
      <xdr:row>32</xdr:row>
      <xdr:rowOff>435429</xdr:rowOff>
    </xdr:from>
    <xdr:to>
      <xdr:col>8</xdr:col>
      <xdr:colOff>526676</xdr:colOff>
      <xdr:row>48</xdr:row>
      <xdr:rowOff>134470</xdr:rowOff>
    </xdr:to>
    <xdr:cxnSp macro="">
      <xdr:nvCxnSpPr>
        <xdr:cNvPr id="22" name="Прямая со стрелкой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1905000" y="6721929"/>
          <a:ext cx="6772355" cy="3141648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48</xdr:row>
      <xdr:rowOff>100853</xdr:rowOff>
    </xdr:from>
    <xdr:to>
      <xdr:col>12</xdr:col>
      <xdr:colOff>44824</xdr:colOff>
      <xdr:row>48</xdr:row>
      <xdr:rowOff>123265</xdr:rowOff>
    </xdr:to>
    <xdr:cxnSp macro="">
      <xdr:nvCxnSpPr>
        <xdr:cNvPr id="24" name="Прямая соединительная линия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8729382" y="9827559"/>
          <a:ext cx="1860177" cy="22412"/>
        </a:xfrm>
        <a:prstGeom prst="line">
          <a:avLst/>
        </a:prstGeom>
        <a:ln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224117</xdr:colOff>
      <xdr:row>27</xdr:row>
      <xdr:rowOff>112059</xdr:rowOff>
    </xdr:from>
    <xdr:to>
      <xdr:col>12</xdr:col>
      <xdr:colOff>11206</xdr:colOff>
      <xdr:row>51</xdr:row>
      <xdr:rowOff>33618</xdr:rowOff>
    </xdr:to>
    <xdr:cxnSp macro="">
      <xdr:nvCxnSpPr>
        <xdr:cNvPr id="26" name="Прямая со стрелкой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4437529" y="5446059"/>
          <a:ext cx="6118412" cy="488576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44824</xdr:colOff>
      <xdr:row>49</xdr:row>
      <xdr:rowOff>0</xdr:rowOff>
    </xdr:from>
    <xdr:to>
      <xdr:col>12</xdr:col>
      <xdr:colOff>44824</xdr:colOff>
      <xdr:row>51</xdr:row>
      <xdr:rowOff>11206</xdr:rowOff>
    </xdr:to>
    <xdr:cxnSp macro="">
      <xdr:nvCxnSpPr>
        <xdr:cNvPr id="28" name="Прямая соединительная линия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CxnSpPr/>
      </xdr:nvCxnSpPr>
      <xdr:spPr>
        <a:xfrm flipV="1">
          <a:off x="10589559" y="9917206"/>
          <a:ext cx="0" cy="392206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367393</xdr:colOff>
      <xdr:row>32</xdr:row>
      <xdr:rowOff>381000</xdr:rowOff>
    </xdr:from>
    <xdr:to>
      <xdr:col>3</xdr:col>
      <xdr:colOff>1047750</xdr:colOff>
      <xdr:row>42</xdr:row>
      <xdr:rowOff>81643</xdr:rowOff>
    </xdr:to>
    <xdr:cxnSp macro="">
      <xdr:nvCxnSpPr>
        <xdr:cNvPr id="21" name="Прямая со стрелкой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 flipH="1">
          <a:off x="2612572" y="6667500"/>
          <a:ext cx="680357" cy="2000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oneCellAnchor>
    <xdr:from>
      <xdr:col>9</xdr:col>
      <xdr:colOff>571499</xdr:colOff>
      <xdr:row>33</xdr:row>
      <xdr:rowOff>54429</xdr:rowOff>
    </xdr:from>
    <xdr:ext cx="4303060" cy="875048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9334499" y="6749143"/>
          <a:ext cx="4303060" cy="8750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 sz="1400" b="1"/>
        </a:p>
        <a:p>
          <a:r>
            <a:rPr lang="ru-RU" sz="2000" b="1"/>
            <a:t>а</a:t>
          </a:r>
          <a:r>
            <a:rPr lang="ru-RU" sz="1400" b="1"/>
            <a:t>= _______</a:t>
          </a:r>
          <a:r>
            <a:rPr lang="ru-RU" sz="1400" b="1" u="sng"/>
            <a:t>Падение</a:t>
          </a:r>
          <a:r>
            <a:rPr lang="ru-RU" sz="1400" b="1" u="sng" baseline="0"/>
            <a:t> давл. на клапане_______</a:t>
          </a:r>
        </a:p>
        <a:p>
          <a:r>
            <a:rPr lang="ru-RU" sz="1600" b="1" baseline="0"/>
            <a:t>      (</a:t>
          </a:r>
          <a:r>
            <a:rPr lang="ru-RU" sz="1400" b="1" baseline="0"/>
            <a:t>Общее Падение давления жидкости</a:t>
          </a:r>
          <a:r>
            <a:rPr lang="ru-RU" sz="1600" b="1" baseline="0"/>
            <a:t>)</a:t>
          </a:r>
          <a:endParaRPr lang="ru-RU" sz="1600" b="1"/>
        </a:p>
      </xdr:txBody>
    </xdr:sp>
    <xdr:clientData/>
  </xdr:oneCellAnchor>
  <xdr:twoCellAnchor>
    <xdr:from>
      <xdr:col>1</xdr:col>
      <xdr:colOff>603817</xdr:colOff>
      <xdr:row>32</xdr:row>
      <xdr:rowOff>556191</xdr:rowOff>
    </xdr:from>
    <xdr:to>
      <xdr:col>10</xdr:col>
      <xdr:colOff>321469</xdr:colOff>
      <xdr:row>36</xdr:row>
      <xdr:rowOff>142874</xdr:rowOff>
    </xdr:to>
    <xdr:cxnSp macro="">
      <xdr:nvCxnSpPr>
        <xdr:cNvPr id="30" name="Прямая со стрелкой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CxnSpPr/>
      </xdr:nvCxnSpPr>
      <xdr:spPr>
        <a:xfrm>
          <a:off x="1211036" y="6664097"/>
          <a:ext cx="8444933" cy="83684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11206</xdr:colOff>
      <xdr:row>32</xdr:row>
      <xdr:rowOff>156883</xdr:rowOff>
    </xdr:from>
    <xdr:to>
      <xdr:col>13</xdr:col>
      <xdr:colOff>134470</xdr:colOff>
      <xdr:row>33</xdr:row>
      <xdr:rowOff>168089</xdr:rowOff>
    </xdr:to>
    <xdr:cxnSp macro="">
      <xdr:nvCxnSpPr>
        <xdr:cNvPr id="3" name="Прямая со стрелкой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flipH="1">
          <a:off x="1423147" y="6510618"/>
          <a:ext cx="2061882" cy="2017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268942</xdr:colOff>
      <xdr:row>31</xdr:row>
      <xdr:rowOff>190500</xdr:rowOff>
    </xdr:from>
    <xdr:to>
      <xdr:col>8</xdr:col>
      <xdr:colOff>13608</xdr:colOff>
      <xdr:row>32</xdr:row>
      <xdr:rowOff>56031</xdr:rowOff>
    </xdr:to>
    <xdr:cxnSp macro="">
      <xdr:nvCxnSpPr>
        <xdr:cNvPr id="5" name="Прямая со стрелкой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 flipV="1">
          <a:off x="1085371" y="6939643"/>
          <a:ext cx="1159808" cy="2329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36</xdr:row>
      <xdr:rowOff>0</xdr:rowOff>
    </xdr:from>
    <xdr:to>
      <xdr:col>53</xdr:col>
      <xdr:colOff>200025</xdr:colOff>
      <xdr:row>48</xdr:row>
      <xdr:rowOff>76200</xdr:rowOff>
    </xdr:to>
    <xdr:pic>
      <xdr:nvPicPr>
        <xdr:cNvPr id="16" name="Рисунок 16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73025" y="7477125"/>
          <a:ext cx="6296025" cy="2409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43</xdr:col>
      <xdr:colOff>76200</xdr:colOff>
      <xdr:row>50</xdr:row>
      <xdr:rowOff>69273</xdr:rowOff>
    </xdr:from>
    <xdr:to>
      <xdr:col>53</xdr:col>
      <xdr:colOff>276225</xdr:colOff>
      <xdr:row>62</xdr:row>
      <xdr:rowOff>166254</xdr:rowOff>
    </xdr:to>
    <xdr:pic>
      <xdr:nvPicPr>
        <xdr:cNvPr id="17" name="Рисунок 18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22382" y="10373591"/>
          <a:ext cx="6261388" cy="2417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394606</xdr:colOff>
      <xdr:row>18</xdr:row>
      <xdr:rowOff>108858</xdr:rowOff>
    </xdr:from>
    <xdr:to>
      <xdr:col>53</xdr:col>
      <xdr:colOff>173042</xdr:colOff>
      <xdr:row>30</xdr:row>
      <xdr:rowOff>173294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43856" y="3660322"/>
          <a:ext cx="7126293" cy="3058008"/>
        </a:xfrm>
        <a:prstGeom prst="rect">
          <a:avLst/>
        </a:prstGeom>
      </xdr:spPr>
    </xdr:pic>
    <xdr:clientData/>
  </xdr:twoCellAnchor>
  <xdr:twoCellAnchor>
    <xdr:from>
      <xdr:col>43</xdr:col>
      <xdr:colOff>219316</xdr:colOff>
      <xdr:row>18</xdr:row>
      <xdr:rowOff>136072</xdr:rowOff>
    </xdr:from>
    <xdr:to>
      <xdr:col>44</xdr:col>
      <xdr:colOff>350586</xdr:colOff>
      <xdr:row>24</xdr:row>
      <xdr:rowOff>144075</xdr:rowOff>
    </xdr:to>
    <xdr:sp macro="" textlink="">
      <xdr:nvSpPr>
        <xdr:cNvPr id="7" name="Прямоугольник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14493209" y="3687536"/>
          <a:ext cx="743591" cy="149118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789214</xdr:colOff>
      <xdr:row>9</xdr:row>
      <xdr:rowOff>421821</xdr:rowOff>
    </xdr:from>
    <xdr:to>
      <xdr:col>3</xdr:col>
      <xdr:colOff>136072</xdr:colOff>
      <xdr:row>20</xdr:row>
      <xdr:rowOff>95250</xdr:rowOff>
    </xdr:to>
    <xdr:cxnSp macro="">
      <xdr:nvCxnSpPr>
        <xdr:cNvPr id="8" name="Прямая со стрелкой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CxnSpPr/>
      </xdr:nvCxnSpPr>
      <xdr:spPr>
        <a:xfrm>
          <a:off x="789214" y="3265714"/>
          <a:ext cx="4980215" cy="24084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340177</xdr:colOff>
      <xdr:row>25</xdr:row>
      <xdr:rowOff>27215</xdr:rowOff>
    </xdr:from>
    <xdr:to>
      <xdr:col>16</xdr:col>
      <xdr:colOff>204346</xdr:colOff>
      <xdr:row>41</xdr:row>
      <xdr:rowOff>139113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81106" y="6830786"/>
          <a:ext cx="7456954" cy="36497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530679</xdr:colOff>
      <xdr:row>40</xdr:row>
      <xdr:rowOff>68036</xdr:rowOff>
    </xdr:from>
    <xdr:to>
      <xdr:col>8</xdr:col>
      <xdr:colOff>353786</xdr:colOff>
      <xdr:row>41</xdr:row>
      <xdr:rowOff>122464</xdr:rowOff>
    </xdr:to>
    <xdr:sp macro="" textlink="">
      <xdr:nvSpPr>
        <xdr:cNvPr id="11" name="Овал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/>
      </xdr:nvSpPr>
      <xdr:spPr>
        <a:xfrm>
          <a:off x="8708572" y="9974036"/>
          <a:ext cx="435428" cy="24492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612322</xdr:colOff>
      <xdr:row>33</xdr:row>
      <xdr:rowOff>204108</xdr:rowOff>
    </xdr:from>
    <xdr:to>
      <xdr:col>7</xdr:col>
      <xdr:colOff>594446</xdr:colOff>
      <xdr:row>40</xdr:row>
      <xdr:rowOff>103905</xdr:rowOff>
    </xdr:to>
    <xdr:cxnSp macro="">
      <xdr:nvCxnSpPr>
        <xdr:cNvPr id="13" name="Прямая со стрелкой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CxnSpPr>
          <a:stCxn id="11" idx="1"/>
        </xdr:cNvCxnSpPr>
      </xdr:nvCxnSpPr>
      <xdr:spPr>
        <a:xfrm flipH="1" flipV="1">
          <a:off x="5497286" y="8722179"/>
          <a:ext cx="3275053" cy="128772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20</xdr:row>
      <xdr:rowOff>47625</xdr:rowOff>
    </xdr:from>
    <xdr:to>
      <xdr:col>11</xdr:col>
      <xdr:colOff>180023</xdr:colOff>
      <xdr:row>26</xdr:row>
      <xdr:rowOff>190339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857625"/>
          <a:ext cx="7619048" cy="1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7"/>
  <sheetViews>
    <sheetView zoomScale="70" zoomScaleNormal="70" workbookViewId="0">
      <selection activeCell="Q41" sqref="Q41:R42"/>
    </sheetView>
  </sheetViews>
  <sheetFormatPr defaultRowHeight="15" x14ac:dyDescent="0.25"/>
  <cols>
    <col min="2" max="2" width="16.5703125" customWidth="1"/>
    <col min="3" max="3" width="7.85546875" customWidth="1"/>
    <col min="4" max="4" width="29.5703125" customWidth="1"/>
    <col min="5" max="5" width="25" customWidth="1"/>
    <col min="6" max="6" width="15.42578125" customWidth="1"/>
    <col min="11" max="12" width="9.140625" customWidth="1"/>
  </cols>
  <sheetData>
    <row r="1" spans="4:11" x14ac:dyDescent="0.25">
      <c r="I1" s="164" t="s">
        <v>0</v>
      </c>
      <c r="J1" s="165"/>
      <c r="K1" s="166"/>
    </row>
    <row r="4" spans="4:11" x14ac:dyDescent="0.25">
      <c r="D4" t="s">
        <v>83</v>
      </c>
      <c r="E4" t="s">
        <v>67</v>
      </c>
      <c r="F4" s="1"/>
      <c r="G4" s="29" t="s">
        <v>1</v>
      </c>
    </row>
    <row r="5" spans="4:11" x14ac:dyDescent="0.25">
      <c r="E5" t="s">
        <v>2</v>
      </c>
      <c r="F5" s="1"/>
      <c r="G5" s="29" t="s">
        <v>4</v>
      </c>
    </row>
    <row r="30" spans="6:19" x14ac:dyDescent="0.25">
      <c r="F30" t="s">
        <v>84</v>
      </c>
    </row>
    <row r="31" spans="6:19" x14ac:dyDescent="0.25">
      <c r="N31" s="171" t="s">
        <v>124</v>
      </c>
      <c r="O31" s="171"/>
      <c r="P31" s="171"/>
    </row>
    <row r="32" spans="6:19" ht="15.75" thickBot="1" x14ac:dyDescent="0.3">
      <c r="N32" s="172"/>
      <c r="O32" s="172"/>
      <c r="P32" s="172"/>
      <c r="Q32" s="45"/>
      <c r="R32" s="45"/>
      <c r="S32" s="45"/>
    </row>
    <row r="33" spans="1:24" ht="46.5" thickBot="1" x14ac:dyDescent="0.35">
      <c r="B33" s="69" t="s">
        <v>72</v>
      </c>
      <c r="C33" s="49" t="s">
        <v>34</v>
      </c>
      <c r="D33" s="50" t="s">
        <v>68</v>
      </c>
      <c r="E33" s="51"/>
      <c r="F33" s="52"/>
      <c r="G33" s="53"/>
      <c r="H33" s="53"/>
      <c r="I33" s="54"/>
      <c r="K33" s="55" t="s">
        <v>69</v>
      </c>
      <c r="L33" s="56"/>
      <c r="M33" s="56"/>
      <c r="N33" s="56"/>
      <c r="O33" s="56"/>
      <c r="P33" s="56"/>
      <c r="Q33" s="56"/>
      <c r="R33" s="71" t="s">
        <v>71</v>
      </c>
      <c r="S33" s="56"/>
      <c r="T33" s="56"/>
      <c r="U33" s="56"/>
      <c r="V33" s="57"/>
    </row>
    <row r="34" spans="1:24" ht="27" thickBot="1" x14ac:dyDescent="0.3">
      <c r="B34" s="45"/>
      <c r="C34" s="45"/>
      <c r="D34" s="45"/>
      <c r="K34" s="58"/>
      <c r="L34" s="59"/>
      <c r="M34" s="59"/>
      <c r="N34" s="59"/>
      <c r="O34" s="59"/>
      <c r="P34" s="59"/>
      <c r="Q34" s="59"/>
      <c r="R34" s="106"/>
      <c r="S34" s="107" t="s">
        <v>70</v>
      </c>
      <c r="T34" s="108"/>
      <c r="U34" s="59"/>
      <c r="V34" s="60"/>
    </row>
    <row r="35" spans="1:24" ht="15" customHeight="1" x14ac:dyDescent="0.25">
      <c r="K35" s="58"/>
      <c r="L35" s="59"/>
      <c r="M35" s="59"/>
      <c r="N35" s="59"/>
      <c r="O35" s="59"/>
      <c r="P35" s="59"/>
      <c r="Q35" s="59"/>
      <c r="R35" s="167" t="s">
        <v>85</v>
      </c>
      <c r="S35" s="167"/>
      <c r="T35" s="167"/>
      <c r="U35" s="167"/>
      <c r="V35" s="168"/>
    </row>
    <row r="36" spans="1:24" ht="15.75" customHeight="1" x14ac:dyDescent="0.25">
      <c r="K36" s="58"/>
      <c r="L36" s="59"/>
      <c r="M36" s="59"/>
      <c r="N36" s="59"/>
      <c r="O36" s="59"/>
      <c r="P36" s="59"/>
      <c r="Q36" s="59"/>
      <c r="R36" s="167"/>
      <c r="S36" s="167"/>
      <c r="T36" s="167"/>
      <c r="U36" s="167"/>
      <c r="V36" s="168"/>
    </row>
    <row r="37" spans="1:24" ht="15.75" x14ac:dyDescent="0.25">
      <c r="A37" s="31" t="s">
        <v>248</v>
      </c>
      <c r="C37" s="46" t="s">
        <v>249</v>
      </c>
      <c r="K37" s="58"/>
      <c r="L37" s="59"/>
      <c r="M37" s="59"/>
      <c r="N37" s="59"/>
      <c r="O37" s="59"/>
      <c r="P37" s="59"/>
      <c r="Q37" s="59"/>
      <c r="R37" s="167"/>
      <c r="S37" s="167"/>
      <c r="T37" s="167"/>
      <c r="U37" s="167"/>
      <c r="V37" s="168"/>
    </row>
    <row r="38" spans="1:24" ht="15.75" thickBot="1" x14ac:dyDescent="0.3">
      <c r="K38" s="61"/>
      <c r="L38" s="62"/>
      <c r="M38" s="62"/>
      <c r="N38" s="62"/>
      <c r="O38" s="62"/>
      <c r="P38" s="62"/>
      <c r="Q38" s="62"/>
      <c r="R38" s="169"/>
      <c r="S38" s="169"/>
      <c r="T38" s="169"/>
      <c r="U38" s="169"/>
      <c r="V38" s="170"/>
    </row>
    <row r="39" spans="1:24" x14ac:dyDescent="0.25">
      <c r="B39" t="s">
        <v>56</v>
      </c>
      <c r="S39" s="171" t="s">
        <v>124</v>
      </c>
      <c r="T39" s="171"/>
      <c r="U39" s="171"/>
    </row>
    <row r="40" spans="1:24" ht="15.75" thickBot="1" x14ac:dyDescent="0.3">
      <c r="S40" s="173"/>
      <c r="T40" s="173"/>
      <c r="U40" s="173"/>
    </row>
    <row r="41" spans="1:24" ht="21.75" customHeight="1" x14ac:dyDescent="0.25">
      <c r="Q41" s="174" t="s">
        <v>127</v>
      </c>
      <c r="R41" s="175"/>
      <c r="S41" s="182" t="s">
        <v>128</v>
      </c>
      <c r="T41" s="178" t="s">
        <v>136</v>
      </c>
      <c r="U41" s="178"/>
      <c r="V41" s="178"/>
      <c r="W41" s="179"/>
      <c r="X41" s="88"/>
    </row>
    <row r="42" spans="1:24" ht="15.75" customHeight="1" thickBot="1" x14ac:dyDescent="0.3">
      <c r="Q42" s="176"/>
      <c r="R42" s="177"/>
      <c r="S42" s="183"/>
      <c r="T42" s="180"/>
      <c r="U42" s="180"/>
      <c r="V42" s="180"/>
      <c r="W42" s="181"/>
    </row>
    <row r="57" spans="9:9" ht="15.75" x14ac:dyDescent="0.25">
      <c r="I57" s="86" t="s">
        <v>119</v>
      </c>
    </row>
  </sheetData>
  <mergeCells count="7">
    <mergeCell ref="I1:K1"/>
    <mergeCell ref="R35:V38"/>
    <mergeCell ref="N31:P32"/>
    <mergeCell ref="S39:U40"/>
    <mergeCell ref="Q41:R42"/>
    <mergeCell ref="T41:W42"/>
    <mergeCell ref="S41:S42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20"/>
  <sheetViews>
    <sheetView workbookViewId="0">
      <selection activeCell="M33" sqref="M33"/>
    </sheetView>
  </sheetViews>
  <sheetFormatPr defaultRowHeight="15" x14ac:dyDescent="0.25"/>
  <cols>
    <col min="1" max="1" width="9.5703125" bestFit="1" customWidth="1"/>
    <col min="2" max="7" width="11" customWidth="1"/>
  </cols>
  <sheetData>
    <row r="1" spans="1:7" x14ac:dyDescent="0.25">
      <c r="A1" s="4" t="s">
        <v>16</v>
      </c>
      <c r="B1" s="207" t="s">
        <v>17</v>
      </c>
      <c r="C1" s="207"/>
      <c r="D1" s="207"/>
      <c r="E1" s="207"/>
      <c r="F1" s="207"/>
      <c r="G1" s="207"/>
    </row>
    <row r="2" spans="1:7" x14ac:dyDescent="0.25">
      <c r="A2" s="5" t="s">
        <v>24</v>
      </c>
      <c r="B2" s="5" t="s">
        <v>18</v>
      </c>
      <c r="C2" s="5" t="s">
        <v>19</v>
      </c>
      <c r="D2" s="5" t="s">
        <v>20</v>
      </c>
      <c r="E2" s="5" t="s">
        <v>21</v>
      </c>
      <c r="F2" s="5" t="s">
        <v>22</v>
      </c>
      <c r="G2" s="5" t="s">
        <v>23</v>
      </c>
    </row>
    <row r="3" spans="1:7" x14ac:dyDescent="0.25">
      <c r="A3" s="5">
        <v>3.0000000000000001E-3</v>
      </c>
      <c r="B3" s="12">
        <v>58320</v>
      </c>
      <c r="C3" s="12"/>
      <c r="D3" s="12"/>
      <c r="E3" s="12"/>
      <c r="F3" s="12"/>
      <c r="G3" s="12"/>
    </row>
    <row r="4" spans="1:7" x14ac:dyDescent="0.25">
      <c r="A4" s="5">
        <v>4.0000000000000001E-3</v>
      </c>
      <c r="B4" s="12">
        <v>48082</v>
      </c>
      <c r="C4" s="12"/>
      <c r="D4" s="12"/>
      <c r="E4" s="12"/>
      <c r="F4" s="12"/>
      <c r="G4" s="12"/>
    </row>
    <row r="5" spans="1:7" x14ac:dyDescent="0.25">
      <c r="A5" s="5">
        <v>7.0000000000000001E-3</v>
      </c>
      <c r="B5" s="12">
        <v>45619</v>
      </c>
      <c r="C5" s="12">
        <v>10783</v>
      </c>
      <c r="D5" s="12"/>
      <c r="E5" s="12"/>
      <c r="F5" s="12"/>
      <c r="G5" s="12"/>
    </row>
    <row r="6" spans="1:7" x14ac:dyDescent="0.25">
      <c r="A6" s="8">
        <v>1.0999999999999999E-2</v>
      </c>
      <c r="B6" s="12">
        <v>40565</v>
      </c>
      <c r="C6" s="12">
        <v>9720</v>
      </c>
      <c r="D6" s="12"/>
      <c r="E6" s="12"/>
      <c r="F6" s="12"/>
      <c r="G6" s="12"/>
    </row>
    <row r="7" spans="1:7" x14ac:dyDescent="0.25">
      <c r="A7" s="8">
        <v>1.7000000000000001E-2</v>
      </c>
      <c r="B7" s="12">
        <v>39139</v>
      </c>
      <c r="C7" s="12">
        <v>8813</v>
      </c>
      <c r="D7" s="12">
        <v>2776</v>
      </c>
      <c r="E7" s="12"/>
      <c r="F7" s="12"/>
      <c r="G7" s="12"/>
    </row>
    <row r="8" spans="1:7" x14ac:dyDescent="0.25">
      <c r="A8" s="8">
        <v>2.8000000000000001E-2</v>
      </c>
      <c r="B8" s="12">
        <v>40176</v>
      </c>
      <c r="C8" s="12">
        <v>7128</v>
      </c>
      <c r="D8" s="12">
        <v>2138</v>
      </c>
      <c r="E8" s="12">
        <v>648</v>
      </c>
      <c r="F8" s="12"/>
      <c r="G8" s="12"/>
    </row>
    <row r="9" spans="1:7" x14ac:dyDescent="0.25">
      <c r="A9" s="8">
        <v>4.3999999999999997E-2</v>
      </c>
      <c r="B9" s="12">
        <v>39528</v>
      </c>
      <c r="C9" s="12">
        <v>7841</v>
      </c>
      <c r="D9" s="12">
        <v>2658</v>
      </c>
      <c r="E9" s="12">
        <v>582</v>
      </c>
      <c r="F9" s="12">
        <v>161</v>
      </c>
      <c r="G9" s="12"/>
    </row>
    <row r="10" spans="1:7" x14ac:dyDescent="0.25">
      <c r="A10" s="8">
        <v>6.9000000000000006E-2</v>
      </c>
      <c r="B10" s="12">
        <v>39787</v>
      </c>
      <c r="C10" s="12">
        <v>7258</v>
      </c>
      <c r="D10" s="12">
        <v>2526</v>
      </c>
      <c r="E10" s="12">
        <v>605</v>
      </c>
      <c r="F10" s="12">
        <v>293</v>
      </c>
      <c r="G10" s="12"/>
    </row>
    <row r="11" spans="1:7" x14ac:dyDescent="0.25">
      <c r="A11" s="8">
        <v>0.111</v>
      </c>
      <c r="B11" s="12">
        <v>36806</v>
      </c>
      <c r="C11" s="12">
        <v>7180</v>
      </c>
      <c r="D11" s="12">
        <v>2382</v>
      </c>
      <c r="E11" s="12">
        <v>552</v>
      </c>
      <c r="F11" s="12">
        <v>264</v>
      </c>
      <c r="G11" s="12">
        <v>77.760000000000005</v>
      </c>
    </row>
    <row r="12" spans="1:7" x14ac:dyDescent="0.25">
      <c r="A12" s="8">
        <v>0.17499999999999999</v>
      </c>
      <c r="B12" s="12">
        <v>37584</v>
      </c>
      <c r="C12" s="12">
        <v>6921</v>
      </c>
      <c r="D12" s="12">
        <v>2246</v>
      </c>
      <c r="E12" s="12">
        <v>537</v>
      </c>
      <c r="F12" s="12">
        <v>251</v>
      </c>
      <c r="G12" s="12">
        <v>70.239999999999995</v>
      </c>
    </row>
    <row r="13" spans="1:7" x14ac:dyDescent="0.25">
      <c r="A13" s="8">
        <v>0.27800000000000002</v>
      </c>
      <c r="B13" s="12">
        <v>37584</v>
      </c>
      <c r="C13" s="12">
        <v>6869</v>
      </c>
      <c r="D13" s="12">
        <v>2203</v>
      </c>
      <c r="E13" s="12">
        <v>496</v>
      </c>
      <c r="F13" s="12">
        <v>235</v>
      </c>
      <c r="G13" s="12">
        <v>68.17</v>
      </c>
    </row>
    <row r="14" spans="1:7" x14ac:dyDescent="0.25">
      <c r="A14" s="8">
        <v>0.44400000000000001</v>
      </c>
      <c r="B14" s="12"/>
      <c r="C14" s="12">
        <v>6700</v>
      </c>
      <c r="D14" s="12">
        <v>2350</v>
      </c>
      <c r="E14" s="12">
        <v>486</v>
      </c>
      <c r="F14" s="12">
        <v>241</v>
      </c>
      <c r="G14" s="12">
        <v>61.95</v>
      </c>
    </row>
    <row r="15" spans="1:7" x14ac:dyDescent="0.25">
      <c r="A15" s="8">
        <v>0.69399999999999995</v>
      </c>
      <c r="B15" s="12"/>
      <c r="C15" s="12">
        <v>6700</v>
      </c>
      <c r="D15" s="12">
        <v>2171</v>
      </c>
      <c r="E15" s="12">
        <v>473</v>
      </c>
      <c r="F15" s="12">
        <v>219</v>
      </c>
      <c r="G15" s="12">
        <v>59.75</v>
      </c>
    </row>
    <row r="16" spans="1:7" x14ac:dyDescent="0.25">
      <c r="A16" s="8">
        <v>1.111</v>
      </c>
      <c r="B16" s="12"/>
      <c r="C16" s="12"/>
      <c r="D16" s="12">
        <v>2176</v>
      </c>
      <c r="E16" s="12">
        <v>472</v>
      </c>
      <c r="F16" s="12">
        <v>214</v>
      </c>
      <c r="G16" s="12">
        <v>56.76</v>
      </c>
    </row>
    <row r="17" spans="1:7" x14ac:dyDescent="0.25">
      <c r="A17" s="8">
        <v>1.75</v>
      </c>
      <c r="B17" s="12"/>
      <c r="C17" s="12"/>
      <c r="D17" s="12"/>
      <c r="E17" s="12">
        <v>467</v>
      </c>
      <c r="F17" s="12">
        <v>211</v>
      </c>
      <c r="G17" s="12">
        <v>55.86</v>
      </c>
    </row>
    <row r="18" spans="1:7" x14ac:dyDescent="0.25">
      <c r="A18" s="8">
        <v>2.778</v>
      </c>
      <c r="B18" s="12"/>
      <c r="C18" s="12"/>
      <c r="D18" s="12"/>
      <c r="E18" s="12"/>
      <c r="F18" s="12">
        <v>211</v>
      </c>
      <c r="G18" s="12">
        <v>55.73</v>
      </c>
    </row>
    <row r="19" spans="1:7" x14ac:dyDescent="0.25">
      <c r="A19" s="8" t="s">
        <v>25</v>
      </c>
      <c r="B19" s="9">
        <f>AVERAGE(B3:B18)</f>
        <v>42108.181818181816</v>
      </c>
      <c r="C19" s="9">
        <f t="shared" ref="C19:G19" si="0">AVERAGE(C3:C18)</f>
        <v>7810.272727272727</v>
      </c>
      <c r="D19" s="9">
        <f t="shared" si="0"/>
        <v>2362.6</v>
      </c>
      <c r="E19" s="9">
        <f t="shared" si="0"/>
        <v>531.79999999999995</v>
      </c>
      <c r="F19" s="9">
        <f t="shared" si="0"/>
        <v>230</v>
      </c>
      <c r="G19" s="10">
        <f t="shared" si="0"/>
        <v>63.277500000000003</v>
      </c>
    </row>
    <row r="20" spans="1:7" x14ac:dyDescent="0.25">
      <c r="A20" s="7"/>
      <c r="B20" s="6">
        <v>40798</v>
      </c>
      <c r="C20" s="6">
        <v>7608</v>
      </c>
      <c r="D20" s="6">
        <v>2334</v>
      </c>
      <c r="E20" s="11">
        <v>525</v>
      </c>
      <c r="F20" s="11">
        <v>241</v>
      </c>
      <c r="G20" s="11">
        <v>63.28</v>
      </c>
    </row>
  </sheetData>
  <mergeCells count="1">
    <mergeCell ref="B1:G1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88"/>
  <sheetViews>
    <sheetView tabSelected="1" zoomScale="70" zoomScaleNormal="70" workbookViewId="0">
      <selection activeCell="AD30" sqref="AD30"/>
    </sheetView>
  </sheetViews>
  <sheetFormatPr defaultRowHeight="15" x14ac:dyDescent="0.25"/>
  <cols>
    <col min="1" max="1" width="4.28515625" bestFit="1" customWidth="1"/>
    <col min="2" max="2" width="3.85546875" customWidth="1"/>
    <col min="3" max="3" width="4" customWidth="1"/>
    <col min="4" max="4" width="4.85546875" customWidth="1"/>
    <col min="5" max="5" width="4" customWidth="1"/>
    <col min="6" max="6" width="3.42578125" customWidth="1"/>
    <col min="7" max="7" width="4.7109375" customWidth="1"/>
    <col min="8" max="8" width="4.140625" customWidth="1"/>
    <col min="9" max="9" width="3.42578125" customWidth="1"/>
    <col min="10" max="10" width="3.7109375" customWidth="1"/>
    <col min="11" max="11" width="4.42578125" customWidth="1"/>
    <col min="12" max="12" width="2.42578125" customWidth="1"/>
    <col min="13" max="13" width="3" customWidth="1"/>
    <col min="14" max="14" width="3.85546875" customWidth="1"/>
    <col min="15" max="15" width="2.5703125" customWidth="1"/>
    <col min="16" max="16" width="2.85546875" customWidth="1"/>
    <col min="17" max="17" width="3" customWidth="1"/>
    <col min="18" max="18" width="3.7109375" customWidth="1"/>
    <col min="19" max="19" width="2.5703125" customWidth="1"/>
    <col min="20" max="20" width="2.85546875" customWidth="1"/>
    <col min="21" max="21" width="2.42578125" customWidth="1"/>
    <col min="22" max="22" width="2.85546875" customWidth="1"/>
    <col min="23" max="23" width="3.42578125" customWidth="1"/>
    <col min="24" max="24" width="2.5703125" customWidth="1"/>
    <col min="25" max="25" width="3.7109375" customWidth="1"/>
    <col min="26" max="26" width="4.42578125" customWidth="1"/>
    <col min="27" max="27" width="4" customWidth="1"/>
    <col min="28" max="28" width="3.5703125" customWidth="1"/>
    <col min="29" max="29" width="3.7109375" customWidth="1"/>
    <col min="30" max="30" width="3.5703125" customWidth="1"/>
    <col min="31" max="31" width="7.5703125" customWidth="1"/>
    <col min="32" max="32" width="5.28515625" customWidth="1"/>
    <col min="33" max="33" width="66.28515625" customWidth="1"/>
    <col min="34" max="34" width="10.85546875" customWidth="1"/>
    <col min="35" max="35" width="4.7109375" customWidth="1"/>
    <col min="36" max="36" width="5.7109375" customWidth="1"/>
    <col min="37" max="37" width="5.140625" customWidth="1"/>
    <col min="38" max="38" width="8" customWidth="1"/>
    <col min="40" max="41" width="10.85546875" customWidth="1"/>
  </cols>
  <sheetData>
    <row r="1" spans="1:31" ht="15.75" x14ac:dyDescent="0.25">
      <c r="A1" s="239">
        <v>10</v>
      </c>
      <c r="B1" s="243" t="s">
        <v>86</v>
      </c>
      <c r="C1" s="244" t="s">
        <v>87</v>
      </c>
      <c r="D1" s="244" t="s">
        <v>87</v>
      </c>
      <c r="E1" s="244" t="s">
        <v>87</v>
      </c>
      <c r="F1" s="244" t="s">
        <v>87</v>
      </c>
      <c r="G1" s="244" t="s">
        <v>87</v>
      </c>
      <c r="H1" s="244" t="s">
        <v>87</v>
      </c>
      <c r="I1" s="244" t="s">
        <v>87</v>
      </c>
      <c r="J1" s="244" t="s">
        <v>87</v>
      </c>
      <c r="K1" s="244" t="s">
        <v>87</v>
      </c>
      <c r="L1" s="244" t="s">
        <v>87</v>
      </c>
      <c r="M1" s="244" t="s">
        <v>87</v>
      </c>
      <c r="N1" s="244" t="s">
        <v>87</v>
      </c>
      <c r="O1" s="244" t="s">
        <v>87</v>
      </c>
      <c r="P1" s="244" t="s">
        <v>87</v>
      </c>
      <c r="Q1" s="244" t="s">
        <v>87</v>
      </c>
      <c r="R1" s="244" t="s">
        <v>87</v>
      </c>
      <c r="S1" s="244" t="s">
        <v>87</v>
      </c>
      <c r="T1" s="244" t="s">
        <v>87</v>
      </c>
      <c r="U1" s="244" t="s">
        <v>87</v>
      </c>
      <c r="V1" s="244" t="s">
        <v>87</v>
      </c>
      <c r="W1" s="244" t="s">
        <v>87</v>
      </c>
      <c r="X1" s="244" t="s">
        <v>87</v>
      </c>
      <c r="Y1" s="244" t="s">
        <v>87</v>
      </c>
      <c r="Z1" s="244" t="s">
        <v>87</v>
      </c>
      <c r="AA1" s="244" t="s">
        <v>87</v>
      </c>
      <c r="AB1" s="244" t="s">
        <v>87</v>
      </c>
      <c r="AC1" s="244" t="s">
        <v>87</v>
      </c>
      <c r="AD1" s="244" t="s">
        <v>87</v>
      </c>
      <c r="AE1" s="73" t="s">
        <v>87</v>
      </c>
    </row>
    <row r="2" spans="1:31" x14ac:dyDescent="0.25">
      <c r="A2" s="240"/>
      <c r="B2" s="245" t="s">
        <v>88</v>
      </c>
      <c r="C2" s="246" t="s">
        <v>87</v>
      </c>
      <c r="D2" s="246" t="s">
        <v>87</v>
      </c>
      <c r="E2" s="246" t="s">
        <v>87</v>
      </c>
      <c r="F2" s="246" t="s">
        <v>87</v>
      </c>
      <c r="G2" s="246" t="s">
        <v>87</v>
      </c>
      <c r="H2" s="246" t="s">
        <v>87</v>
      </c>
      <c r="I2" s="246" t="s">
        <v>87</v>
      </c>
      <c r="J2" s="246" t="s">
        <v>87</v>
      </c>
      <c r="K2" s="246" t="s">
        <v>87</v>
      </c>
      <c r="L2" s="246" t="s">
        <v>87</v>
      </c>
      <c r="M2" s="246" t="s">
        <v>87</v>
      </c>
      <c r="N2" s="246" t="s">
        <v>87</v>
      </c>
      <c r="O2" s="246" t="s">
        <v>87</v>
      </c>
      <c r="P2" s="246" t="s">
        <v>87</v>
      </c>
      <c r="Q2" s="246" t="s">
        <v>87</v>
      </c>
      <c r="R2" s="246" t="s">
        <v>87</v>
      </c>
      <c r="S2" s="246" t="s">
        <v>87</v>
      </c>
      <c r="T2" s="246" t="s">
        <v>87</v>
      </c>
      <c r="U2" s="246" t="s">
        <v>87</v>
      </c>
      <c r="V2" s="246" t="s">
        <v>87</v>
      </c>
      <c r="W2" s="246" t="s">
        <v>87</v>
      </c>
      <c r="X2" s="246" t="s">
        <v>87</v>
      </c>
      <c r="Y2" s="246" t="s">
        <v>87</v>
      </c>
      <c r="Z2" s="247" t="s">
        <v>89</v>
      </c>
      <c r="AA2" s="247" t="s">
        <v>87</v>
      </c>
      <c r="AB2" s="247" t="s">
        <v>87</v>
      </c>
      <c r="AC2" s="247" t="s">
        <v>87</v>
      </c>
      <c r="AD2" s="247" t="s">
        <v>87</v>
      </c>
      <c r="AE2" s="248" t="s">
        <v>87</v>
      </c>
    </row>
    <row r="3" spans="1:31" x14ac:dyDescent="0.25">
      <c r="A3" s="240"/>
      <c r="B3" s="249" t="s">
        <v>90</v>
      </c>
      <c r="C3" s="250" t="s">
        <v>87</v>
      </c>
      <c r="D3" s="250" t="s">
        <v>87</v>
      </c>
      <c r="E3" s="250" t="s">
        <v>87</v>
      </c>
      <c r="F3" s="250" t="s">
        <v>87</v>
      </c>
      <c r="G3" s="250" t="s">
        <v>87</v>
      </c>
      <c r="H3" s="250" t="s">
        <v>87</v>
      </c>
      <c r="I3" s="250" t="s">
        <v>87</v>
      </c>
      <c r="J3" s="250" t="s">
        <v>87</v>
      </c>
      <c r="K3" s="250" t="s">
        <v>87</v>
      </c>
      <c r="L3" s="250" t="s">
        <v>87</v>
      </c>
      <c r="M3" s="250" t="s">
        <v>87</v>
      </c>
      <c r="N3" s="250" t="s">
        <v>87</v>
      </c>
      <c r="O3" s="250" t="s">
        <v>87</v>
      </c>
      <c r="P3" s="250" t="s">
        <v>87</v>
      </c>
      <c r="Q3" s="250" t="s">
        <v>87</v>
      </c>
      <c r="R3" s="250" t="s">
        <v>87</v>
      </c>
      <c r="S3" s="250" t="s">
        <v>87</v>
      </c>
      <c r="T3" s="250" t="s">
        <v>87</v>
      </c>
      <c r="U3" s="250" t="s">
        <v>87</v>
      </c>
      <c r="V3" s="250" t="s">
        <v>87</v>
      </c>
      <c r="W3" s="250" t="s">
        <v>87</v>
      </c>
      <c r="X3" s="250" t="s">
        <v>87</v>
      </c>
      <c r="Y3" s="250" t="s">
        <v>87</v>
      </c>
      <c r="Z3" s="251">
        <v>29.054551016670501</v>
      </c>
      <c r="AA3" s="251" t="s">
        <v>87</v>
      </c>
      <c r="AB3" s="251" t="s">
        <v>87</v>
      </c>
      <c r="AC3" s="251" t="s">
        <v>87</v>
      </c>
      <c r="AD3" s="252" t="s">
        <v>91</v>
      </c>
      <c r="AE3" s="253" t="s">
        <v>87</v>
      </c>
    </row>
    <row r="4" spans="1:31" x14ac:dyDescent="0.25">
      <c r="A4" s="240"/>
      <c r="B4" s="246" t="s">
        <v>92</v>
      </c>
      <c r="C4" s="246" t="s">
        <v>87</v>
      </c>
      <c r="D4" s="246" t="s">
        <v>87</v>
      </c>
      <c r="E4" s="246" t="s">
        <v>87</v>
      </c>
      <c r="F4" s="246" t="s">
        <v>87</v>
      </c>
      <c r="G4" s="246" t="s">
        <v>87</v>
      </c>
      <c r="H4" s="246" t="s">
        <v>87</v>
      </c>
      <c r="I4" s="246" t="s">
        <v>87</v>
      </c>
      <c r="J4" s="246" t="s">
        <v>87</v>
      </c>
      <c r="K4" s="246" t="s">
        <v>87</v>
      </c>
      <c r="L4" s="246" t="s">
        <v>93</v>
      </c>
      <c r="M4" s="246" t="s">
        <v>87</v>
      </c>
      <c r="N4" s="246" t="s">
        <v>87</v>
      </c>
      <c r="O4" s="246" t="s">
        <v>87</v>
      </c>
      <c r="P4" s="246" t="s">
        <v>87</v>
      </c>
      <c r="Q4" s="246" t="s">
        <v>87</v>
      </c>
      <c r="R4" s="246" t="s">
        <v>87</v>
      </c>
      <c r="S4" s="246" t="s">
        <v>94</v>
      </c>
      <c r="T4" s="246" t="s">
        <v>87</v>
      </c>
      <c r="U4" s="246" t="s">
        <v>87</v>
      </c>
      <c r="V4" s="246" t="s">
        <v>87</v>
      </c>
      <c r="W4" s="246" t="s">
        <v>87</v>
      </c>
      <c r="X4" s="246" t="s">
        <v>87</v>
      </c>
      <c r="Y4" s="246" t="s">
        <v>87</v>
      </c>
      <c r="Z4" s="74" t="s">
        <v>87</v>
      </c>
      <c r="AA4" s="74" t="s">
        <v>87</v>
      </c>
      <c r="AB4" s="74" t="s">
        <v>87</v>
      </c>
      <c r="AC4" s="74" t="s">
        <v>87</v>
      </c>
      <c r="AD4" s="74" t="s">
        <v>87</v>
      </c>
      <c r="AE4" s="75" t="s">
        <v>87</v>
      </c>
    </row>
    <row r="5" spans="1:31" ht="15.75" x14ac:dyDescent="0.25">
      <c r="A5" s="240"/>
      <c r="B5" s="264">
        <v>625</v>
      </c>
      <c r="C5" s="252" t="s">
        <v>87</v>
      </c>
      <c r="D5" s="76" t="s">
        <v>95</v>
      </c>
      <c r="E5" s="252">
        <v>475</v>
      </c>
      <c r="F5" s="252" t="s">
        <v>87</v>
      </c>
      <c r="G5" s="250" t="s">
        <v>96</v>
      </c>
      <c r="H5" s="250" t="s">
        <v>87</v>
      </c>
      <c r="I5" s="250" t="s">
        <v>87</v>
      </c>
      <c r="J5" s="250" t="s">
        <v>87</v>
      </c>
      <c r="K5" s="250" t="s">
        <v>87</v>
      </c>
      <c r="L5" s="268">
        <v>3</v>
      </c>
      <c r="M5" s="268" t="s">
        <v>87</v>
      </c>
      <c r="N5" s="268" t="s">
        <v>87</v>
      </c>
      <c r="O5" s="268" t="s">
        <v>87</v>
      </c>
      <c r="P5" s="268" t="s">
        <v>87</v>
      </c>
      <c r="Q5" s="268" t="s">
        <v>87</v>
      </c>
      <c r="R5" s="268" t="s">
        <v>87</v>
      </c>
      <c r="S5" s="268" t="s">
        <v>87</v>
      </c>
      <c r="T5" s="268" t="s">
        <v>87</v>
      </c>
      <c r="U5" s="268" t="s">
        <v>87</v>
      </c>
      <c r="V5" s="268" t="s">
        <v>87</v>
      </c>
      <c r="W5" s="268" t="s">
        <v>87</v>
      </c>
      <c r="X5" s="268" t="s">
        <v>87</v>
      </c>
      <c r="Y5" s="268" t="s">
        <v>87</v>
      </c>
      <c r="Z5" s="77" t="s">
        <v>87</v>
      </c>
      <c r="AA5" s="77" t="s">
        <v>87</v>
      </c>
      <c r="AB5" s="77" t="s">
        <v>87</v>
      </c>
      <c r="AC5" s="77" t="s">
        <v>87</v>
      </c>
      <c r="AD5" s="77" t="s">
        <v>87</v>
      </c>
      <c r="AE5" s="78" t="s">
        <v>87</v>
      </c>
    </row>
    <row r="6" spans="1:31" x14ac:dyDescent="0.25">
      <c r="A6" s="240"/>
      <c r="B6" s="246" t="s">
        <v>97</v>
      </c>
      <c r="C6" s="246" t="s">
        <v>87</v>
      </c>
      <c r="D6" s="246" t="s">
        <v>87</v>
      </c>
      <c r="E6" s="246" t="s">
        <v>87</v>
      </c>
      <c r="F6" s="246" t="s">
        <v>87</v>
      </c>
      <c r="G6" s="246" t="s">
        <v>87</v>
      </c>
      <c r="H6" s="246" t="s">
        <v>87</v>
      </c>
      <c r="I6" s="246" t="s">
        <v>87</v>
      </c>
      <c r="J6" s="246" t="s">
        <v>87</v>
      </c>
      <c r="K6" s="246" t="s">
        <v>87</v>
      </c>
      <c r="L6" s="246" t="s">
        <v>98</v>
      </c>
      <c r="M6" s="246" t="s">
        <v>87</v>
      </c>
      <c r="N6" s="246" t="s">
        <v>87</v>
      </c>
      <c r="O6" s="246" t="s">
        <v>87</v>
      </c>
      <c r="P6" s="246" t="s">
        <v>87</v>
      </c>
      <c r="Q6" s="246" t="s">
        <v>87</v>
      </c>
      <c r="R6" s="246" t="s">
        <v>87</v>
      </c>
      <c r="S6" s="246" t="s">
        <v>99</v>
      </c>
      <c r="T6" s="246" t="s">
        <v>87</v>
      </c>
      <c r="U6" s="246" t="s">
        <v>87</v>
      </c>
      <c r="V6" s="246" t="s">
        <v>87</v>
      </c>
      <c r="W6" s="246" t="s">
        <v>87</v>
      </c>
      <c r="X6" s="246" t="s">
        <v>87</v>
      </c>
      <c r="Y6" s="246" t="s">
        <v>87</v>
      </c>
      <c r="Z6" s="246" t="s">
        <v>100</v>
      </c>
      <c r="AA6" s="246" t="s">
        <v>87</v>
      </c>
      <c r="AB6" s="246" t="s">
        <v>87</v>
      </c>
      <c r="AC6" s="246" t="s">
        <v>87</v>
      </c>
      <c r="AD6" s="246" t="s">
        <v>87</v>
      </c>
      <c r="AE6" s="265" t="s">
        <v>87</v>
      </c>
    </row>
    <row r="7" spans="1:31" x14ac:dyDescent="0.25">
      <c r="A7" s="240"/>
      <c r="B7" s="250" t="s">
        <v>101</v>
      </c>
      <c r="C7" s="250" t="s">
        <v>87</v>
      </c>
      <c r="D7" s="250" t="s">
        <v>87</v>
      </c>
      <c r="E7" s="250" t="s">
        <v>87</v>
      </c>
      <c r="F7" s="250" t="s">
        <v>87</v>
      </c>
      <c r="G7" s="250" t="s">
        <v>87</v>
      </c>
      <c r="H7" s="250" t="s">
        <v>87</v>
      </c>
      <c r="I7" s="250" t="s">
        <v>87</v>
      </c>
      <c r="J7" s="250" t="s">
        <v>87</v>
      </c>
      <c r="K7" s="250" t="s">
        <v>87</v>
      </c>
      <c r="L7" s="266">
        <v>0.35</v>
      </c>
      <c r="M7" s="266" t="s">
        <v>87</v>
      </c>
      <c r="N7" s="250" t="s">
        <v>96</v>
      </c>
      <c r="O7" s="250" t="s">
        <v>87</v>
      </c>
      <c r="P7" s="250" t="s">
        <v>87</v>
      </c>
      <c r="Q7" s="250" t="s">
        <v>87</v>
      </c>
      <c r="R7" s="250" t="s">
        <v>87</v>
      </c>
      <c r="S7" s="250" t="s">
        <v>102</v>
      </c>
      <c r="T7" s="250" t="s">
        <v>87</v>
      </c>
      <c r="U7" s="250" t="s">
        <v>87</v>
      </c>
      <c r="V7" s="250" t="s">
        <v>87</v>
      </c>
      <c r="W7" s="250" t="s">
        <v>87</v>
      </c>
      <c r="X7" s="250" t="s">
        <v>87</v>
      </c>
      <c r="Y7" s="250" t="s">
        <v>87</v>
      </c>
      <c r="Z7" s="266">
        <v>0.15</v>
      </c>
      <c r="AA7" s="266" t="s">
        <v>87</v>
      </c>
      <c r="AB7" s="250" t="s">
        <v>96</v>
      </c>
      <c r="AC7" s="250" t="s">
        <v>87</v>
      </c>
      <c r="AD7" s="250" t="s">
        <v>87</v>
      </c>
      <c r="AE7" s="267" t="s">
        <v>87</v>
      </c>
    </row>
    <row r="8" spans="1:31" ht="15.75" x14ac:dyDescent="0.25">
      <c r="A8" s="240"/>
      <c r="B8" s="79" t="s">
        <v>87</v>
      </c>
      <c r="C8" s="80" t="s">
        <v>87</v>
      </c>
      <c r="D8" s="80" t="s">
        <v>87</v>
      </c>
      <c r="E8" s="80" t="s">
        <v>87</v>
      </c>
      <c r="F8" s="80" t="s">
        <v>87</v>
      </c>
      <c r="G8" s="80" t="s">
        <v>87</v>
      </c>
      <c r="H8" s="80" t="s">
        <v>87</v>
      </c>
      <c r="I8" s="80" t="s">
        <v>87</v>
      </c>
      <c r="J8" s="80" t="s">
        <v>87</v>
      </c>
      <c r="K8" s="80" t="s">
        <v>87</v>
      </c>
      <c r="L8" s="80" t="s">
        <v>87</v>
      </c>
      <c r="M8" s="80" t="s">
        <v>87</v>
      </c>
      <c r="N8" s="80" t="s">
        <v>87</v>
      </c>
      <c r="O8" s="80" t="s">
        <v>87</v>
      </c>
      <c r="P8" s="80" t="s">
        <v>87</v>
      </c>
      <c r="Q8" s="80" t="s">
        <v>87</v>
      </c>
      <c r="R8" s="80" t="s">
        <v>87</v>
      </c>
      <c r="S8" s="80" t="s">
        <v>87</v>
      </c>
      <c r="T8" s="80" t="s">
        <v>87</v>
      </c>
      <c r="U8" s="80" t="s">
        <v>87</v>
      </c>
      <c r="V8" s="80" t="s">
        <v>87</v>
      </c>
      <c r="W8" s="80" t="s">
        <v>87</v>
      </c>
      <c r="X8" s="80" t="s">
        <v>87</v>
      </c>
      <c r="Y8" s="80" t="s">
        <v>87</v>
      </c>
      <c r="Z8" s="80" t="s">
        <v>87</v>
      </c>
      <c r="AA8" s="80" t="s">
        <v>87</v>
      </c>
      <c r="AB8" s="80" t="s">
        <v>87</v>
      </c>
      <c r="AC8" s="80" t="s">
        <v>87</v>
      </c>
      <c r="AD8" s="80" t="s">
        <v>87</v>
      </c>
      <c r="AE8" s="81" t="s">
        <v>87</v>
      </c>
    </row>
    <row r="9" spans="1:31" ht="15.75" x14ac:dyDescent="0.25">
      <c r="A9" s="240"/>
      <c r="B9" s="259" t="s">
        <v>103</v>
      </c>
      <c r="C9" s="260" t="s">
        <v>87</v>
      </c>
      <c r="D9" s="260" t="s">
        <v>87</v>
      </c>
      <c r="E9" s="260" t="s">
        <v>87</v>
      </c>
      <c r="F9" s="239" t="s">
        <v>87</v>
      </c>
      <c r="G9" s="293" t="s">
        <v>104</v>
      </c>
      <c r="H9" s="294" t="s">
        <v>87</v>
      </c>
      <c r="I9" s="294" t="s">
        <v>87</v>
      </c>
      <c r="J9" s="294" t="s">
        <v>87</v>
      </c>
      <c r="K9" s="295" t="s">
        <v>87</v>
      </c>
      <c r="L9" s="293" t="s">
        <v>105</v>
      </c>
      <c r="M9" s="294" t="s">
        <v>87</v>
      </c>
      <c r="N9" s="294" t="s">
        <v>87</v>
      </c>
      <c r="O9" s="294" t="s">
        <v>87</v>
      </c>
      <c r="P9" s="295" t="s">
        <v>87</v>
      </c>
      <c r="Q9" s="296" t="s">
        <v>16</v>
      </c>
      <c r="R9" s="296" t="s">
        <v>87</v>
      </c>
      <c r="S9" s="296" t="s">
        <v>87</v>
      </c>
      <c r="T9" s="296" t="s">
        <v>87</v>
      </c>
      <c r="U9" s="296" t="s">
        <v>87</v>
      </c>
      <c r="V9" s="296" t="s">
        <v>87</v>
      </c>
      <c r="W9" s="296" t="s">
        <v>87</v>
      </c>
      <c r="X9" s="296" t="s">
        <v>87</v>
      </c>
      <c r="Y9" s="296" t="s">
        <v>87</v>
      </c>
      <c r="Z9" s="297" t="s">
        <v>106</v>
      </c>
      <c r="AA9" s="298" t="s">
        <v>87</v>
      </c>
      <c r="AB9" s="298" t="s">
        <v>87</v>
      </c>
      <c r="AC9" s="298" t="s">
        <v>87</v>
      </c>
      <c r="AD9" s="299" t="s">
        <v>87</v>
      </c>
      <c r="AE9" s="82" t="s">
        <v>107</v>
      </c>
    </row>
    <row r="10" spans="1:31" ht="15.75" x14ac:dyDescent="0.25">
      <c r="A10" s="240"/>
      <c r="B10" s="261" t="s">
        <v>87</v>
      </c>
      <c r="C10" s="262" t="s">
        <v>87</v>
      </c>
      <c r="D10" s="262" t="s">
        <v>87</v>
      </c>
      <c r="E10" s="262" t="s">
        <v>87</v>
      </c>
      <c r="F10" s="263" t="s">
        <v>87</v>
      </c>
      <c r="G10" s="293" t="s">
        <v>108</v>
      </c>
      <c r="H10" s="294" t="s">
        <v>87</v>
      </c>
      <c r="I10" s="294" t="s">
        <v>87</v>
      </c>
      <c r="J10" s="294" t="s">
        <v>87</v>
      </c>
      <c r="K10" s="295" t="s">
        <v>87</v>
      </c>
      <c r="L10" s="293" t="s">
        <v>109</v>
      </c>
      <c r="M10" s="294" t="s">
        <v>87</v>
      </c>
      <c r="N10" s="294" t="s">
        <v>87</v>
      </c>
      <c r="O10" s="294" t="s">
        <v>87</v>
      </c>
      <c r="P10" s="295" t="s">
        <v>87</v>
      </c>
      <c r="Q10" s="296" t="s">
        <v>110</v>
      </c>
      <c r="R10" s="296" t="s">
        <v>87</v>
      </c>
      <c r="S10" s="296" t="s">
        <v>87</v>
      </c>
      <c r="T10" s="296" t="s">
        <v>87</v>
      </c>
      <c r="U10" s="296" t="s">
        <v>87</v>
      </c>
      <c r="V10" s="296" t="s">
        <v>87</v>
      </c>
      <c r="W10" s="296" t="s">
        <v>87</v>
      </c>
      <c r="X10" s="296" t="s">
        <v>87</v>
      </c>
      <c r="Y10" s="296" t="s">
        <v>87</v>
      </c>
      <c r="Z10" s="293" t="s">
        <v>66</v>
      </c>
      <c r="AA10" s="294" t="s">
        <v>87</v>
      </c>
      <c r="AB10" s="294" t="s">
        <v>87</v>
      </c>
      <c r="AC10" s="294" t="s">
        <v>87</v>
      </c>
      <c r="AD10" s="295" t="s">
        <v>87</v>
      </c>
      <c r="AE10" s="82" t="s">
        <v>111</v>
      </c>
    </row>
    <row r="11" spans="1:31" x14ac:dyDescent="0.25">
      <c r="A11" s="240"/>
      <c r="B11" s="256" t="s">
        <v>112</v>
      </c>
      <c r="C11" s="257" t="s">
        <v>87</v>
      </c>
      <c r="D11" s="257" t="s">
        <v>87</v>
      </c>
      <c r="E11" s="257" t="s">
        <v>87</v>
      </c>
      <c r="F11" s="258" t="s">
        <v>87</v>
      </c>
      <c r="G11" s="269">
        <v>-31</v>
      </c>
      <c r="H11" s="270" t="s">
        <v>87</v>
      </c>
      <c r="I11" s="270" t="s">
        <v>87</v>
      </c>
      <c r="J11" s="270" t="s">
        <v>87</v>
      </c>
      <c r="K11" s="271" t="s">
        <v>87</v>
      </c>
      <c r="L11" s="272">
        <v>90</v>
      </c>
      <c r="M11" s="273" t="s">
        <v>87</v>
      </c>
      <c r="N11" s="273" t="s">
        <v>87</v>
      </c>
      <c r="O11" s="273" t="s">
        <v>87</v>
      </c>
      <c r="P11" s="274" t="s">
        <v>87</v>
      </c>
      <c r="Q11" s="275">
        <v>1770</v>
      </c>
      <c r="R11" s="275" t="s">
        <v>87</v>
      </c>
      <c r="S11" s="275" t="s">
        <v>87</v>
      </c>
      <c r="T11" s="275" t="s">
        <v>87</v>
      </c>
      <c r="U11" s="275" t="s">
        <v>87</v>
      </c>
      <c r="V11" s="275" t="s">
        <v>87</v>
      </c>
      <c r="W11" s="275" t="s">
        <v>87</v>
      </c>
      <c r="X11" s="275" t="s">
        <v>87</v>
      </c>
      <c r="Y11" s="275" t="s">
        <v>87</v>
      </c>
      <c r="Z11" s="276">
        <v>3.2777777777777799</v>
      </c>
      <c r="AA11" s="277" t="s">
        <v>87</v>
      </c>
      <c r="AB11" s="277" t="s">
        <v>87</v>
      </c>
      <c r="AC11" s="277" t="s">
        <v>87</v>
      </c>
      <c r="AD11" s="278" t="s">
        <v>87</v>
      </c>
      <c r="AE11" s="282">
        <v>92.694906500000002</v>
      </c>
    </row>
    <row r="12" spans="1:31" x14ac:dyDescent="0.25">
      <c r="A12" s="240"/>
      <c r="B12" s="284" t="s">
        <v>113</v>
      </c>
      <c r="C12" s="285" t="s">
        <v>87</v>
      </c>
      <c r="D12" s="285" t="s">
        <v>87</v>
      </c>
      <c r="E12" s="285" t="s">
        <v>87</v>
      </c>
      <c r="F12" s="286" t="s">
        <v>87</v>
      </c>
      <c r="G12" s="287">
        <v>18</v>
      </c>
      <c r="H12" s="288" t="s">
        <v>87</v>
      </c>
      <c r="I12" s="288" t="s">
        <v>87</v>
      </c>
      <c r="J12" s="288" t="s">
        <v>87</v>
      </c>
      <c r="K12" s="289" t="s">
        <v>87</v>
      </c>
      <c r="L12" s="290">
        <v>1.98476631672915</v>
      </c>
      <c r="M12" s="291" t="s">
        <v>87</v>
      </c>
      <c r="N12" s="291" t="s">
        <v>87</v>
      </c>
      <c r="O12" s="291" t="s">
        <v>87</v>
      </c>
      <c r="P12" s="292" t="s">
        <v>87</v>
      </c>
      <c r="Q12" s="275" t="s">
        <v>87</v>
      </c>
      <c r="R12" s="275" t="s">
        <v>87</v>
      </c>
      <c r="S12" s="275" t="s">
        <v>87</v>
      </c>
      <c r="T12" s="275" t="s">
        <v>87</v>
      </c>
      <c r="U12" s="275" t="s">
        <v>87</v>
      </c>
      <c r="V12" s="275" t="s">
        <v>87</v>
      </c>
      <c r="W12" s="275" t="s">
        <v>87</v>
      </c>
      <c r="X12" s="275" t="s">
        <v>87</v>
      </c>
      <c r="Y12" s="275" t="s">
        <v>87</v>
      </c>
      <c r="Z12" s="279" t="s">
        <v>87</v>
      </c>
      <c r="AA12" s="280" t="s">
        <v>87</v>
      </c>
      <c r="AB12" s="280" t="s">
        <v>87</v>
      </c>
      <c r="AC12" s="280" t="s">
        <v>87</v>
      </c>
      <c r="AD12" s="281" t="s">
        <v>87</v>
      </c>
      <c r="AE12" s="283" t="s">
        <v>87</v>
      </c>
    </row>
    <row r="13" spans="1:31" ht="15.75" x14ac:dyDescent="0.25">
      <c r="A13" s="240"/>
      <c r="B13" s="79" t="s">
        <v>87</v>
      </c>
      <c r="C13" s="80" t="s">
        <v>87</v>
      </c>
      <c r="D13" s="80" t="s">
        <v>87</v>
      </c>
      <c r="E13" s="80" t="s">
        <v>87</v>
      </c>
      <c r="F13" s="80" t="s">
        <v>87</v>
      </c>
      <c r="G13" s="80" t="s">
        <v>87</v>
      </c>
      <c r="H13" s="80" t="s">
        <v>87</v>
      </c>
      <c r="I13" s="80" t="s">
        <v>87</v>
      </c>
      <c r="J13" s="80" t="s">
        <v>87</v>
      </c>
      <c r="K13" s="80" t="s">
        <v>87</v>
      </c>
      <c r="L13" s="80" t="s">
        <v>87</v>
      </c>
      <c r="M13" s="80" t="s">
        <v>87</v>
      </c>
      <c r="N13" s="80" t="s">
        <v>87</v>
      </c>
      <c r="O13" s="80" t="s">
        <v>87</v>
      </c>
      <c r="P13" s="80" t="s">
        <v>87</v>
      </c>
      <c r="Q13" s="80" t="s">
        <v>87</v>
      </c>
      <c r="R13" s="80" t="s">
        <v>87</v>
      </c>
      <c r="S13" s="80" t="s">
        <v>87</v>
      </c>
      <c r="T13" s="80" t="s">
        <v>87</v>
      </c>
      <c r="U13" s="80" t="s">
        <v>87</v>
      </c>
      <c r="V13" s="80" t="s">
        <v>87</v>
      </c>
      <c r="W13" s="80" t="s">
        <v>87</v>
      </c>
      <c r="X13" s="80" t="s">
        <v>87</v>
      </c>
      <c r="Y13" s="80" t="s">
        <v>87</v>
      </c>
      <c r="Z13" s="80" t="s">
        <v>87</v>
      </c>
      <c r="AA13" s="80" t="s">
        <v>87</v>
      </c>
      <c r="AB13" s="80" t="s">
        <v>87</v>
      </c>
      <c r="AC13" s="80" t="s">
        <v>87</v>
      </c>
      <c r="AD13" s="80" t="s">
        <v>87</v>
      </c>
      <c r="AE13" s="81" t="s">
        <v>87</v>
      </c>
    </row>
    <row r="14" spans="1:31" ht="15.75" x14ac:dyDescent="0.25">
      <c r="A14" s="240"/>
      <c r="B14" s="312" t="s">
        <v>114</v>
      </c>
      <c r="C14" s="313" t="s">
        <v>87</v>
      </c>
      <c r="D14" s="313" t="s">
        <v>87</v>
      </c>
      <c r="E14" s="313" t="s">
        <v>87</v>
      </c>
      <c r="F14" s="314" t="s">
        <v>87</v>
      </c>
      <c r="G14" s="315" t="s">
        <v>115</v>
      </c>
      <c r="H14" s="316" t="s">
        <v>87</v>
      </c>
      <c r="I14" s="316" t="s">
        <v>87</v>
      </c>
      <c r="J14" s="316" t="s">
        <v>87</v>
      </c>
      <c r="K14" s="316" t="s">
        <v>87</v>
      </c>
      <c r="L14" s="316" t="s">
        <v>87</v>
      </c>
      <c r="M14" s="316" t="s">
        <v>87</v>
      </c>
      <c r="N14" s="316" t="s">
        <v>87</v>
      </c>
      <c r="O14" s="316" t="s">
        <v>87</v>
      </c>
      <c r="P14" s="316" t="s">
        <v>87</v>
      </c>
      <c r="Q14" s="316" t="s">
        <v>87</v>
      </c>
      <c r="R14" s="316" t="s">
        <v>87</v>
      </c>
      <c r="S14" s="316" t="s">
        <v>87</v>
      </c>
      <c r="T14" s="316" t="s">
        <v>87</v>
      </c>
      <c r="U14" s="316" t="s">
        <v>87</v>
      </c>
      <c r="V14" s="316" t="s">
        <v>87</v>
      </c>
      <c r="W14" s="316" t="s">
        <v>87</v>
      </c>
      <c r="X14" s="316" t="s">
        <v>87</v>
      </c>
      <c r="Y14" s="316" t="s">
        <v>87</v>
      </c>
      <c r="Z14" s="316" t="s">
        <v>87</v>
      </c>
      <c r="AA14" s="316" t="s">
        <v>87</v>
      </c>
      <c r="AB14" s="316" t="s">
        <v>87</v>
      </c>
      <c r="AC14" s="316" t="s">
        <v>87</v>
      </c>
      <c r="AD14" s="316" t="s">
        <v>87</v>
      </c>
      <c r="AE14" s="83" t="s">
        <v>87</v>
      </c>
    </row>
    <row r="15" spans="1:31" ht="15.75" customHeight="1" x14ac:dyDescent="0.25">
      <c r="A15" s="240"/>
      <c r="B15" s="317" t="s">
        <v>87</v>
      </c>
      <c r="C15" s="318" t="s">
        <v>87</v>
      </c>
      <c r="D15" s="318" t="s">
        <v>87</v>
      </c>
      <c r="E15" s="318" t="s">
        <v>87</v>
      </c>
      <c r="F15" s="319" t="s">
        <v>87</v>
      </c>
      <c r="G15" s="254" t="s">
        <v>104</v>
      </c>
      <c r="H15" s="255" t="s">
        <v>87</v>
      </c>
      <c r="I15" s="255" t="s">
        <v>87</v>
      </c>
      <c r="J15" s="255" t="s">
        <v>87</v>
      </c>
      <c r="K15" s="323" t="s">
        <v>87</v>
      </c>
      <c r="L15" s="324" t="s">
        <v>2</v>
      </c>
      <c r="M15" s="324" t="s">
        <v>87</v>
      </c>
      <c r="N15" s="324" t="s">
        <v>87</v>
      </c>
      <c r="O15" s="324" t="s">
        <v>87</v>
      </c>
      <c r="P15" s="324" t="s">
        <v>87</v>
      </c>
      <c r="Q15" s="324" t="s">
        <v>87</v>
      </c>
      <c r="R15" s="324" t="s">
        <v>87</v>
      </c>
      <c r="S15" s="324" t="s">
        <v>87</v>
      </c>
      <c r="T15" s="324" t="s">
        <v>87</v>
      </c>
      <c r="U15" s="324" t="s">
        <v>116</v>
      </c>
      <c r="V15" s="324" t="s">
        <v>87</v>
      </c>
      <c r="W15" s="324" t="s">
        <v>87</v>
      </c>
      <c r="X15" s="324" t="s">
        <v>87</v>
      </c>
      <c r="Y15" s="325" t="s">
        <v>87</v>
      </c>
      <c r="Z15" s="326" t="s">
        <v>138</v>
      </c>
      <c r="AA15" s="327" t="s">
        <v>87</v>
      </c>
      <c r="AB15" s="327" t="s">
        <v>87</v>
      </c>
      <c r="AC15" s="327" t="s">
        <v>87</v>
      </c>
      <c r="AD15" s="327" t="s">
        <v>87</v>
      </c>
      <c r="AE15" s="84" t="s">
        <v>87</v>
      </c>
    </row>
    <row r="16" spans="1:31" ht="15.75" customHeight="1" x14ac:dyDescent="0.25">
      <c r="A16" s="240"/>
      <c r="B16" s="320" t="s">
        <v>87</v>
      </c>
      <c r="C16" s="321" t="s">
        <v>87</v>
      </c>
      <c r="D16" s="321" t="s">
        <v>87</v>
      </c>
      <c r="E16" s="321" t="s">
        <v>87</v>
      </c>
      <c r="F16" s="322" t="s">
        <v>87</v>
      </c>
      <c r="G16" s="254" t="s">
        <v>108</v>
      </c>
      <c r="H16" s="255" t="s">
        <v>87</v>
      </c>
      <c r="I16" s="255" t="s">
        <v>87</v>
      </c>
      <c r="J16" s="255" t="s">
        <v>87</v>
      </c>
      <c r="K16" s="323" t="s">
        <v>87</v>
      </c>
      <c r="L16" s="324" t="s">
        <v>110</v>
      </c>
      <c r="M16" s="324" t="s">
        <v>87</v>
      </c>
      <c r="N16" s="324" t="s">
        <v>87</v>
      </c>
      <c r="O16" s="324" t="s">
        <v>87</v>
      </c>
      <c r="P16" s="324" t="s">
        <v>87</v>
      </c>
      <c r="Q16" s="324" t="s">
        <v>87</v>
      </c>
      <c r="R16" s="324" t="s">
        <v>87</v>
      </c>
      <c r="S16" s="324" t="s">
        <v>87</v>
      </c>
      <c r="T16" s="324" t="s">
        <v>87</v>
      </c>
      <c r="U16" s="324" t="s">
        <v>74</v>
      </c>
      <c r="V16" s="324" t="s">
        <v>87</v>
      </c>
      <c r="W16" s="324" t="s">
        <v>87</v>
      </c>
      <c r="X16" s="324" t="s">
        <v>87</v>
      </c>
      <c r="Y16" s="325" t="s">
        <v>87</v>
      </c>
      <c r="Z16" s="254" t="s">
        <v>87</v>
      </c>
      <c r="AA16" s="255" t="s">
        <v>87</v>
      </c>
      <c r="AB16" s="255" t="s">
        <v>87</v>
      </c>
      <c r="AC16" s="255" t="s">
        <v>87</v>
      </c>
      <c r="AD16" s="255" t="s">
        <v>87</v>
      </c>
      <c r="AE16" s="85" t="s">
        <v>87</v>
      </c>
    </row>
    <row r="17" spans="1:44" x14ac:dyDescent="0.25">
      <c r="A17" s="240"/>
      <c r="B17" s="256" t="s">
        <v>117</v>
      </c>
      <c r="C17" s="257" t="s">
        <v>87</v>
      </c>
      <c r="D17" s="257" t="s">
        <v>87</v>
      </c>
      <c r="E17" s="257" t="s">
        <v>87</v>
      </c>
      <c r="F17" s="258" t="s">
        <v>87</v>
      </c>
      <c r="G17" s="300">
        <v>95</v>
      </c>
      <c r="H17" s="301" t="s">
        <v>87</v>
      </c>
      <c r="I17" s="301" t="s">
        <v>87</v>
      </c>
      <c r="J17" s="301" t="s">
        <v>87</v>
      </c>
      <c r="K17" s="302" t="s">
        <v>87</v>
      </c>
      <c r="L17" s="303">
        <v>0.6</v>
      </c>
      <c r="M17" s="303" t="s">
        <v>87</v>
      </c>
      <c r="N17" s="303" t="s">
        <v>87</v>
      </c>
      <c r="O17" s="303" t="s">
        <v>87</v>
      </c>
      <c r="P17" s="303" t="s">
        <v>87</v>
      </c>
      <c r="Q17" s="303" t="s">
        <v>87</v>
      </c>
      <c r="R17" s="303" t="s">
        <v>87</v>
      </c>
      <c r="S17" s="303" t="s">
        <v>87</v>
      </c>
      <c r="T17" s="303" t="s">
        <v>87</v>
      </c>
      <c r="U17" s="304">
        <v>14</v>
      </c>
      <c r="V17" s="304" t="s">
        <v>87</v>
      </c>
      <c r="W17" s="304" t="s">
        <v>87</v>
      </c>
      <c r="X17" s="304" t="s">
        <v>87</v>
      </c>
      <c r="Y17" s="305" t="s">
        <v>87</v>
      </c>
      <c r="Z17" s="306" t="s">
        <v>87</v>
      </c>
      <c r="AA17" s="307" t="s">
        <v>87</v>
      </c>
      <c r="AB17" s="307" t="s">
        <v>87</v>
      </c>
      <c r="AC17" s="307" t="s">
        <v>87</v>
      </c>
      <c r="AD17" s="307" t="s">
        <v>87</v>
      </c>
      <c r="AE17" s="308" t="s">
        <v>87</v>
      </c>
    </row>
    <row r="18" spans="1:44" x14ac:dyDescent="0.25">
      <c r="A18" s="240"/>
      <c r="B18" s="256" t="s">
        <v>118</v>
      </c>
      <c r="C18" s="257" t="s">
        <v>87</v>
      </c>
      <c r="D18" s="257" t="s">
        <v>87</v>
      </c>
      <c r="E18" s="257" t="s">
        <v>87</v>
      </c>
      <c r="F18" s="258" t="s">
        <v>87</v>
      </c>
      <c r="G18" s="272">
        <v>70</v>
      </c>
      <c r="H18" s="273" t="s">
        <v>87</v>
      </c>
      <c r="I18" s="273" t="s">
        <v>87</v>
      </c>
      <c r="J18" s="273" t="s">
        <v>87</v>
      </c>
      <c r="K18" s="274" t="s">
        <v>87</v>
      </c>
      <c r="L18" s="303" t="s">
        <v>87</v>
      </c>
      <c r="M18" s="303" t="s">
        <v>87</v>
      </c>
      <c r="N18" s="303" t="s">
        <v>87</v>
      </c>
      <c r="O18" s="303" t="s">
        <v>87</v>
      </c>
      <c r="P18" s="303" t="s">
        <v>87</v>
      </c>
      <c r="Q18" s="303" t="s">
        <v>87</v>
      </c>
      <c r="R18" s="303" t="s">
        <v>87</v>
      </c>
      <c r="S18" s="303" t="s">
        <v>87</v>
      </c>
      <c r="T18" s="303" t="s">
        <v>87</v>
      </c>
      <c r="U18" s="304" t="s">
        <v>87</v>
      </c>
      <c r="V18" s="304" t="s">
        <v>87</v>
      </c>
      <c r="W18" s="304" t="s">
        <v>87</v>
      </c>
      <c r="X18" s="304" t="s">
        <v>87</v>
      </c>
      <c r="Y18" s="305" t="s">
        <v>87</v>
      </c>
      <c r="Z18" s="309" t="s">
        <v>87</v>
      </c>
      <c r="AA18" s="310" t="s">
        <v>87</v>
      </c>
      <c r="AB18" s="310" t="s">
        <v>87</v>
      </c>
      <c r="AC18" s="310" t="s">
        <v>87</v>
      </c>
      <c r="AD18" s="310" t="s">
        <v>87</v>
      </c>
      <c r="AE18" s="311" t="s">
        <v>87</v>
      </c>
    </row>
    <row r="19" spans="1:44" ht="15.75" x14ac:dyDescent="0.25">
      <c r="N19" s="46"/>
    </row>
    <row r="20" spans="1:44" ht="15.75" customHeight="1" x14ac:dyDescent="0.25">
      <c r="A20">
        <v>1</v>
      </c>
      <c r="B20" t="s">
        <v>254</v>
      </c>
    </row>
    <row r="21" spans="1:44" ht="26.25" customHeight="1" x14ac:dyDescent="0.35">
      <c r="B21" s="329" t="s">
        <v>120</v>
      </c>
      <c r="C21" s="329"/>
      <c r="D21" s="329"/>
      <c r="E21" s="329"/>
      <c r="F21" s="329"/>
      <c r="G21" s="90" t="s">
        <v>121</v>
      </c>
      <c r="H21" s="341">
        <f>'КлапанVAI61.. VBI61 ..'!G14</f>
        <v>11.959141919999993</v>
      </c>
      <c r="I21" s="341"/>
      <c r="J21" s="341"/>
      <c r="K21" s="92" t="s">
        <v>74</v>
      </c>
      <c r="L21" s="87"/>
      <c r="S21" s="343" t="s">
        <v>245</v>
      </c>
      <c r="T21" s="343"/>
      <c r="U21" s="343"/>
      <c r="V21" s="343"/>
      <c r="W21" s="343"/>
      <c r="X21" s="344">
        <f>'Unipump UPC'!N10</f>
        <v>33.576010799999999</v>
      </c>
      <c r="Y21" s="345"/>
      <c r="Z21" s="345"/>
      <c r="AA21" s="104"/>
      <c r="AB21" s="100"/>
    </row>
    <row r="22" spans="1:44" x14ac:dyDescent="0.25">
      <c r="A22">
        <v>2</v>
      </c>
      <c r="B22" t="s">
        <v>247</v>
      </c>
      <c r="Y22" s="48"/>
    </row>
    <row r="23" spans="1:44" ht="26.25" customHeight="1" x14ac:dyDescent="0.25">
      <c r="B23" s="328" t="s">
        <v>72</v>
      </c>
      <c r="C23" s="328"/>
      <c r="D23" s="328"/>
      <c r="E23" s="328"/>
      <c r="F23" s="328"/>
      <c r="G23" s="89" t="s">
        <v>121</v>
      </c>
      <c r="H23" s="340">
        <f>8+U17+H21</f>
        <v>33.959141919999993</v>
      </c>
      <c r="I23" s="340"/>
      <c r="J23" s="340"/>
      <c r="K23" s="92" t="s">
        <v>74</v>
      </c>
      <c r="L23" s="87"/>
      <c r="N23" s="87"/>
      <c r="O23" s="87"/>
      <c r="AD23" s="90"/>
    </row>
    <row r="24" spans="1:44" ht="16.5" customHeight="1" thickBot="1" x14ac:dyDescent="0.3">
      <c r="B24" s="112"/>
      <c r="C24" s="112"/>
      <c r="D24" s="112"/>
      <c r="E24" s="112"/>
      <c r="F24" s="112"/>
      <c r="G24" s="89"/>
      <c r="H24" s="113"/>
      <c r="I24" s="113"/>
      <c r="J24" s="113"/>
      <c r="K24" s="92"/>
      <c r="L24" s="87"/>
      <c r="N24" s="87"/>
      <c r="O24" s="87"/>
      <c r="AD24" s="90"/>
    </row>
    <row r="25" spans="1:44" ht="21.75" thickBot="1" x14ac:dyDescent="0.4">
      <c r="A25">
        <v>3</v>
      </c>
      <c r="B25" s="338" t="s">
        <v>246</v>
      </c>
      <c r="C25" s="339"/>
      <c r="D25" s="339"/>
      <c r="E25" s="339"/>
      <c r="F25" s="339"/>
      <c r="G25" s="339"/>
      <c r="H25" s="339"/>
      <c r="I25" s="339"/>
      <c r="J25" s="339"/>
      <c r="K25" s="339"/>
      <c r="L25" s="339"/>
      <c r="M25" s="339"/>
      <c r="N25" s="339"/>
      <c r="O25" s="339"/>
      <c r="P25" s="339"/>
      <c r="Q25" s="339"/>
      <c r="R25" s="339"/>
      <c r="S25" s="339"/>
      <c r="T25" s="339"/>
      <c r="U25" s="339"/>
      <c r="V25" s="339"/>
      <c r="W25" s="339"/>
      <c r="X25" s="339"/>
      <c r="Y25" s="339"/>
      <c r="Z25" s="339"/>
      <c r="AA25" s="339"/>
      <c r="AB25" s="98"/>
      <c r="AC25" s="99"/>
      <c r="AG25" s="152" t="s">
        <v>268</v>
      </c>
    </row>
    <row r="26" spans="1:44" ht="27.75" customHeight="1" thickBot="1" x14ac:dyDescent="0.3">
      <c r="B26" s="330" t="s">
        <v>122</v>
      </c>
      <c r="C26" s="331"/>
      <c r="D26" s="331"/>
      <c r="E26" s="331"/>
      <c r="F26" s="117" t="s">
        <v>251</v>
      </c>
      <c r="G26" s="332">
        <v>0.25</v>
      </c>
      <c r="H26" s="333"/>
      <c r="I26" s="111" t="s">
        <v>123</v>
      </c>
      <c r="J26" s="334">
        <f>H21/H23</f>
        <v>0.35216266500999965</v>
      </c>
      <c r="K26" s="334"/>
      <c r="L26" s="111" t="s">
        <v>123</v>
      </c>
      <c r="M26" s="333">
        <v>0.8</v>
      </c>
      <c r="N26" s="342"/>
      <c r="O26" s="100"/>
      <c r="P26" s="100"/>
      <c r="Q26" s="100"/>
      <c r="R26" s="125" t="s">
        <v>252</v>
      </c>
      <c r="S26" s="359" t="s">
        <v>127</v>
      </c>
      <c r="T26" s="360"/>
      <c r="U26" s="360"/>
      <c r="V26" s="360"/>
      <c r="W26" s="360"/>
      <c r="X26" s="91" t="s">
        <v>128</v>
      </c>
      <c r="Y26" s="361" t="s">
        <v>72</v>
      </c>
      <c r="Z26" s="361"/>
      <c r="AA26" s="361"/>
      <c r="AB26" s="361"/>
      <c r="AC26" s="362"/>
      <c r="AG26" s="152" t="s">
        <v>269</v>
      </c>
    </row>
    <row r="27" spans="1:44" ht="19.5" thickBot="1" x14ac:dyDescent="0.35">
      <c r="B27" s="123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363">
        <f>X21</f>
        <v>33.576010799999999</v>
      </c>
      <c r="T27" s="364"/>
      <c r="U27" s="364"/>
      <c r="V27" s="161" t="s">
        <v>74</v>
      </c>
      <c r="W27" s="162"/>
      <c r="X27" s="163" t="s">
        <v>128</v>
      </c>
      <c r="Y27" s="365">
        <f>H23</f>
        <v>33.959141919999993</v>
      </c>
      <c r="Z27" s="366"/>
      <c r="AA27" s="366"/>
      <c r="AB27" s="102" t="s">
        <v>74</v>
      </c>
      <c r="AC27" s="103"/>
      <c r="AG27" s="152"/>
    </row>
    <row r="28" spans="1:44" x14ac:dyDescent="0.25">
      <c r="B28" t="s">
        <v>255</v>
      </c>
      <c r="AG28" s="152" t="s">
        <v>270</v>
      </c>
    </row>
    <row r="29" spans="1:44" ht="20.25" x14ac:dyDescent="0.25">
      <c r="AG29" s="152" t="s">
        <v>271</v>
      </c>
      <c r="AR29" s="120" t="s">
        <v>244</v>
      </c>
    </row>
    <row r="31" spans="1:44" ht="15.75" thickBot="1" x14ac:dyDescent="0.3">
      <c r="A31" s="124">
        <v>4</v>
      </c>
      <c r="B31" t="s">
        <v>250</v>
      </c>
    </row>
    <row r="32" spans="1:44" ht="28.5" customHeight="1" x14ac:dyDescent="0.25">
      <c r="B32" s="335" t="s">
        <v>3</v>
      </c>
      <c r="C32" s="336"/>
      <c r="D32" s="336"/>
      <c r="E32" s="336"/>
      <c r="F32" s="336"/>
      <c r="G32" s="121" t="s">
        <v>121</v>
      </c>
      <c r="H32" s="337">
        <f>(L17/(SQRT(H21)))*10</f>
        <v>1.7350070367658785</v>
      </c>
      <c r="I32" s="337"/>
      <c r="J32" s="337"/>
      <c r="K32" s="122" t="s">
        <v>6</v>
      </c>
      <c r="L32" s="122"/>
      <c r="M32" s="122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9"/>
    </row>
    <row r="33" spans="1:38" x14ac:dyDescent="0.25">
      <c r="B33" s="109" t="s">
        <v>134</v>
      </c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00"/>
      <c r="Y33" s="100"/>
      <c r="Z33" s="100"/>
      <c r="AA33" s="100"/>
      <c r="AB33" s="100"/>
      <c r="AC33" s="101"/>
    </row>
    <row r="34" spans="1:38" ht="15" customHeight="1" x14ac:dyDescent="0.25">
      <c r="B34" s="351" t="s">
        <v>129</v>
      </c>
      <c r="C34" s="352"/>
      <c r="D34" s="355" t="s">
        <v>253</v>
      </c>
      <c r="E34" s="355"/>
      <c r="F34" s="355"/>
      <c r="G34" s="222"/>
      <c r="H34" s="222"/>
      <c r="I34" s="222"/>
      <c r="J34" s="222"/>
      <c r="K34" s="222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100"/>
      <c r="AB34" s="100"/>
      <c r="AC34" s="101"/>
    </row>
    <row r="35" spans="1:38" ht="15" customHeight="1" thickBot="1" x14ac:dyDescent="0.3">
      <c r="B35" s="353"/>
      <c r="C35" s="354"/>
      <c r="D35" s="356"/>
      <c r="E35" s="356"/>
      <c r="F35" s="356"/>
      <c r="G35" s="357"/>
      <c r="H35" s="358"/>
      <c r="I35" s="358"/>
      <c r="J35" s="358"/>
      <c r="K35" s="358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  <c r="AA35" s="102"/>
      <c r="AB35" s="102"/>
      <c r="AC35" s="103"/>
    </row>
    <row r="37" spans="1:38" ht="15.75" customHeight="1" x14ac:dyDescent="0.25">
      <c r="A37" s="348">
        <v>10</v>
      </c>
      <c r="B37" s="346" t="s">
        <v>222</v>
      </c>
      <c r="C37" s="347" t="s">
        <v>87</v>
      </c>
      <c r="D37" s="347" t="s">
        <v>87</v>
      </c>
      <c r="E37" s="347" t="s">
        <v>87</v>
      </c>
      <c r="F37" s="347" t="s">
        <v>87</v>
      </c>
      <c r="G37" s="347" t="s">
        <v>87</v>
      </c>
      <c r="H37" s="347" t="s">
        <v>87</v>
      </c>
      <c r="I37" s="347" t="s">
        <v>87</v>
      </c>
      <c r="J37" s="347" t="s">
        <v>87</v>
      </c>
      <c r="K37" s="347" t="s">
        <v>87</v>
      </c>
      <c r="L37" s="347" t="s">
        <v>87</v>
      </c>
      <c r="M37" s="347" t="s">
        <v>87</v>
      </c>
      <c r="N37" s="347" t="s">
        <v>87</v>
      </c>
      <c r="O37" s="347" t="s">
        <v>87</v>
      </c>
      <c r="P37" s="347" t="s">
        <v>87</v>
      </c>
      <c r="Q37" s="347" t="s">
        <v>87</v>
      </c>
      <c r="R37" s="347" t="s">
        <v>87</v>
      </c>
      <c r="S37" s="347" t="s">
        <v>87</v>
      </c>
      <c r="T37" s="347" t="s">
        <v>87</v>
      </c>
      <c r="U37" s="347" t="s">
        <v>87</v>
      </c>
      <c r="V37" s="347" t="s">
        <v>87</v>
      </c>
      <c r="W37" s="347" t="s">
        <v>87</v>
      </c>
      <c r="X37" s="347" t="s">
        <v>87</v>
      </c>
      <c r="Y37" s="347" t="s">
        <v>87</v>
      </c>
      <c r="Z37" s="347" t="s">
        <v>87</v>
      </c>
      <c r="AA37" s="347" t="s">
        <v>87</v>
      </c>
      <c r="AB37" s="347" t="s">
        <v>87</v>
      </c>
      <c r="AC37" s="347" t="s">
        <v>87</v>
      </c>
      <c r="AD37" s="347" t="s">
        <v>87</v>
      </c>
      <c r="AE37" s="110" t="s">
        <v>87</v>
      </c>
      <c r="AF37" t="s">
        <v>223</v>
      </c>
    </row>
    <row r="38" spans="1:38" ht="15.75" customHeight="1" x14ac:dyDescent="0.25">
      <c r="A38" s="349"/>
      <c r="B38" s="350" t="s">
        <v>199</v>
      </c>
      <c r="C38" s="350"/>
      <c r="D38" s="350"/>
      <c r="E38" s="350"/>
      <c r="F38" s="350"/>
      <c r="G38" s="350"/>
      <c r="H38" s="378" t="s">
        <v>152</v>
      </c>
      <c r="I38" s="378"/>
      <c r="J38" s="378"/>
      <c r="K38" s="378"/>
      <c r="L38" s="393" t="s">
        <v>144</v>
      </c>
      <c r="M38" s="394"/>
      <c r="N38" s="394"/>
      <c r="O38" s="394"/>
      <c r="P38" s="394"/>
      <c r="Q38" s="394"/>
      <c r="R38" s="394"/>
      <c r="S38" s="395"/>
      <c r="T38" s="389" t="s">
        <v>145</v>
      </c>
      <c r="U38" s="390"/>
      <c r="V38" s="390"/>
      <c r="W38" s="390"/>
      <c r="X38" s="390"/>
      <c r="Y38" s="390"/>
      <c r="Z38" s="390"/>
      <c r="AA38" s="380" t="s">
        <v>159</v>
      </c>
      <c r="AB38" s="380"/>
      <c r="AC38" s="380"/>
      <c r="AD38" s="380"/>
      <c r="AE38" s="380"/>
    </row>
    <row r="39" spans="1:38" ht="15.75" customHeight="1" x14ac:dyDescent="0.25">
      <c r="A39" s="349"/>
      <c r="B39" s="350"/>
      <c r="C39" s="350"/>
      <c r="D39" s="350"/>
      <c r="E39" s="350"/>
      <c r="F39" s="350"/>
      <c r="G39" s="350"/>
      <c r="H39" s="378" t="s">
        <v>110</v>
      </c>
      <c r="I39" s="378"/>
      <c r="J39" s="378"/>
      <c r="K39" s="378"/>
      <c r="L39" s="393" t="s">
        <v>96</v>
      </c>
      <c r="M39" s="394"/>
      <c r="N39" s="394"/>
      <c r="O39" s="394"/>
      <c r="P39" s="394"/>
      <c r="Q39" s="394"/>
      <c r="R39" s="394"/>
      <c r="S39" s="395"/>
      <c r="T39" s="389" t="s">
        <v>146</v>
      </c>
      <c r="U39" s="390"/>
      <c r="V39" s="390"/>
      <c r="W39" s="390"/>
      <c r="X39" s="390"/>
      <c r="Y39" s="390"/>
      <c r="Z39" s="390"/>
      <c r="AA39" s="380"/>
      <c r="AB39" s="380"/>
      <c r="AC39" s="380"/>
      <c r="AD39" s="380"/>
      <c r="AE39" s="380"/>
    </row>
    <row r="40" spans="1:38" ht="15" customHeight="1" x14ac:dyDescent="0.25">
      <c r="A40" s="349"/>
      <c r="B40" s="381" t="str">
        <f>A68</f>
        <v>SU 20-4</v>
      </c>
      <c r="C40" s="381"/>
      <c r="D40" s="381"/>
      <c r="E40" s="381"/>
      <c r="F40" s="381"/>
      <c r="G40" s="381"/>
      <c r="H40" s="368">
        <f>E68</f>
        <v>4</v>
      </c>
      <c r="I40" s="368"/>
      <c r="J40" s="368"/>
      <c r="K40" s="368"/>
      <c r="L40" s="369">
        <f>G65</f>
        <v>25</v>
      </c>
      <c r="M40" s="369"/>
      <c r="N40" s="369"/>
      <c r="O40" s="369"/>
      <c r="P40" s="369"/>
      <c r="Q40" s="369"/>
      <c r="R40" s="369"/>
      <c r="S40" s="369"/>
      <c r="T40" s="385">
        <v>16</v>
      </c>
      <c r="U40" s="386"/>
      <c r="V40" s="386"/>
      <c r="W40" s="386"/>
      <c r="X40" s="386"/>
      <c r="Y40" s="386"/>
      <c r="Z40" s="386"/>
      <c r="AA40" s="391" t="s">
        <v>160</v>
      </c>
      <c r="AB40" s="391"/>
      <c r="AC40" s="391"/>
      <c r="AD40" s="391"/>
      <c r="AE40" s="391"/>
      <c r="AF40" s="241" t="s">
        <v>194</v>
      </c>
      <c r="AG40" s="242"/>
      <c r="AH40" s="242"/>
      <c r="AI40" s="242"/>
      <c r="AJ40" s="242"/>
      <c r="AK40" s="242"/>
      <c r="AL40" s="242"/>
    </row>
    <row r="41" spans="1:38" x14ac:dyDescent="0.25">
      <c r="A41" s="349"/>
      <c r="B41" s="381"/>
      <c r="C41" s="381"/>
      <c r="D41" s="381"/>
      <c r="E41" s="381"/>
      <c r="F41" s="381"/>
      <c r="G41" s="381"/>
      <c r="H41" s="368"/>
      <c r="I41" s="368"/>
      <c r="J41" s="368"/>
      <c r="K41" s="368"/>
      <c r="L41" s="369"/>
      <c r="M41" s="369"/>
      <c r="N41" s="369"/>
      <c r="O41" s="369"/>
      <c r="P41" s="369"/>
      <c r="Q41" s="369"/>
      <c r="R41" s="369"/>
      <c r="S41" s="369"/>
      <c r="T41" s="387"/>
      <c r="U41" s="388"/>
      <c r="V41" s="388"/>
      <c r="W41" s="388"/>
      <c r="X41" s="388"/>
      <c r="Y41" s="388"/>
      <c r="Z41" s="388"/>
      <c r="AA41" s="391"/>
      <c r="AB41" s="391"/>
      <c r="AC41" s="391"/>
      <c r="AD41" s="391"/>
      <c r="AE41" s="391"/>
      <c r="AF41" s="241"/>
      <c r="AG41" s="242"/>
      <c r="AH41" s="242"/>
      <c r="AI41" s="242"/>
      <c r="AJ41" s="242"/>
      <c r="AK41" s="242"/>
      <c r="AL41" s="242"/>
    </row>
    <row r="42" spans="1:38" ht="15.75" customHeight="1" x14ac:dyDescent="0.25">
      <c r="A42" s="349"/>
      <c r="B42" s="346" t="s">
        <v>139</v>
      </c>
      <c r="C42" s="347"/>
      <c r="D42" s="347"/>
      <c r="E42" s="347"/>
      <c r="F42" s="347"/>
      <c r="G42" s="347"/>
      <c r="H42" s="347"/>
      <c r="I42" s="347"/>
      <c r="J42" s="347"/>
      <c r="K42" s="347"/>
      <c r="L42" s="347"/>
      <c r="M42" s="347"/>
      <c r="N42" s="347"/>
      <c r="O42" s="347"/>
      <c r="P42" s="347"/>
      <c r="Q42" s="347"/>
      <c r="R42" s="347"/>
      <c r="S42" s="347"/>
      <c r="T42" s="347"/>
      <c r="U42" s="347"/>
      <c r="V42" s="347"/>
      <c r="W42" s="347"/>
      <c r="X42" s="347"/>
      <c r="Y42" s="347"/>
      <c r="Z42" s="347"/>
      <c r="AA42" s="347"/>
      <c r="AB42" s="347"/>
      <c r="AC42" s="347"/>
      <c r="AD42" s="347"/>
      <c r="AE42" s="371"/>
    </row>
    <row r="43" spans="1:38" x14ac:dyDescent="0.25">
      <c r="A43" s="349"/>
      <c r="B43" s="372" t="s">
        <v>140</v>
      </c>
      <c r="C43" s="373"/>
      <c r="D43" s="373"/>
      <c r="E43" s="373"/>
      <c r="F43" s="373"/>
      <c r="G43" s="374"/>
      <c r="H43" s="378" t="s">
        <v>88</v>
      </c>
      <c r="I43" s="378"/>
      <c r="J43" s="378"/>
      <c r="K43" s="378"/>
      <c r="L43" s="379" t="s">
        <v>141</v>
      </c>
      <c r="M43" s="379"/>
      <c r="N43" s="379"/>
      <c r="O43" s="379"/>
      <c r="P43" s="379"/>
      <c r="Q43" s="379"/>
      <c r="R43" s="379"/>
      <c r="S43" s="379"/>
      <c r="T43" s="229" t="s">
        <v>197</v>
      </c>
      <c r="U43" s="230"/>
      <c r="V43" s="230"/>
      <c r="W43" s="230"/>
      <c r="X43" s="230"/>
      <c r="Y43" s="230"/>
      <c r="Z43" s="230"/>
      <c r="AA43" s="380" t="s">
        <v>142</v>
      </c>
      <c r="AB43" s="380"/>
      <c r="AC43" s="380"/>
      <c r="AD43" s="380"/>
      <c r="AE43" s="380"/>
    </row>
    <row r="44" spans="1:38" x14ac:dyDescent="0.25">
      <c r="A44" s="349"/>
      <c r="B44" s="375"/>
      <c r="C44" s="376"/>
      <c r="D44" s="376"/>
      <c r="E44" s="376"/>
      <c r="F44" s="376"/>
      <c r="G44" s="377"/>
      <c r="H44" s="378"/>
      <c r="I44" s="378"/>
      <c r="J44" s="378"/>
      <c r="K44" s="378"/>
      <c r="L44" s="379"/>
      <c r="M44" s="379"/>
      <c r="N44" s="379"/>
      <c r="O44" s="379"/>
      <c r="P44" s="379"/>
      <c r="Q44" s="379"/>
      <c r="R44" s="379"/>
      <c r="S44" s="379"/>
      <c r="T44" s="232"/>
      <c r="U44" s="233"/>
      <c r="V44" s="233"/>
      <c r="W44" s="233"/>
      <c r="X44" s="233"/>
      <c r="Y44" s="233"/>
      <c r="Z44" s="233"/>
      <c r="AA44" s="380"/>
      <c r="AB44" s="380"/>
      <c r="AC44" s="380"/>
      <c r="AD44" s="380"/>
      <c r="AE44" s="380"/>
    </row>
    <row r="45" spans="1:38" x14ac:dyDescent="0.25">
      <c r="A45" s="349"/>
      <c r="B45" s="367" t="str">
        <f>Y68</f>
        <v>VAI61.20-4</v>
      </c>
      <c r="C45" s="367"/>
      <c r="D45" s="367"/>
      <c r="E45" s="367"/>
      <c r="F45" s="367"/>
      <c r="G45" s="367"/>
      <c r="H45" s="368" t="s">
        <v>193</v>
      </c>
      <c r="I45" s="368"/>
      <c r="J45" s="368"/>
      <c r="K45" s="368"/>
      <c r="L45" s="369" t="s">
        <v>196</v>
      </c>
      <c r="M45" s="369"/>
      <c r="N45" s="369"/>
      <c r="O45" s="369"/>
      <c r="P45" s="369"/>
      <c r="Q45" s="369"/>
      <c r="R45" s="369"/>
      <c r="S45" s="369"/>
      <c r="T45" s="369" t="s">
        <v>198</v>
      </c>
      <c r="U45" s="369"/>
      <c r="V45" s="369"/>
      <c r="W45" s="369"/>
      <c r="X45" s="369"/>
      <c r="Y45" s="369"/>
      <c r="Z45" s="369"/>
      <c r="AA45" s="370" t="s">
        <v>195</v>
      </c>
      <c r="AB45" s="370"/>
      <c r="AC45" s="370"/>
      <c r="AD45" s="370"/>
      <c r="AE45" s="370"/>
      <c r="AF45" s="241" t="s">
        <v>243</v>
      </c>
      <c r="AG45" s="242"/>
      <c r="AH45" s="242"/>
      <c r="AI45" s="242"/>
      <c r="AJ45" s="242"/>
      <c r="AK45" s="242"/>
      <c r="AL45" s="242"/>
    </row>
    <row r="46" spans="1:38" x14ac:dyDescent="0.25">
      <c r="A46" s="349"/>
      <c r="B46" s="367"/>
      <c r="C46" s="367"/>
      <c r="D46" s="367"/>
      <c r="E46" s="367"/>
      <c r="F46" s="367"/>
      <c r="G46" s="367"/>
      <c r="H46" s="368"/>
      <c r="I46" s="368"/>
      <c r="J46" s="368"/>
      <c r="K46" s="368"/>
      <c r="L46" s="369"/>
      <c r="M46" s="369"/>
      <c r="N46" s="369"/>
      <c r="O46" s="369"/>
      <c r="P46" s="369"/>
      <c r="Q46" s="369"/>
      <c r="R46" s="369"/>
      <c r="S46" s="369"/>
      <c r="T46" s="369"/>
      <c r="U46" s="369"/>
      <c r="V46" s="369"/>
      <c r="W46" s="369"/>
      <c r="X46" s="369"/>
      <c r="Y46" s="369"/>
      <c r="Z46" s="369"/>
      <c r="AA46" s="370"/>
      <c r="AB46" s="370"/>
      <c r="AC46" s="370"/>
      <c r="AD46" s="370"/>
      <c r="AE46" s="370"/>
      <c r="AF46" s="241"/>
      <c r="AG46" s="242"/>
      <c r="AH46" s="242"/>
      <c r="AI46" s="242"/>
      <c r="AJ46" s="242"/>
      <c r="AK46" s="242"/>
      <c r="AL46" s="242"/>
    </row>
    <row r="47" spans="1:38" ht="15.75" customHeight="1" x14ac:dyDescent="0.25">
      <c r="A47" s="349"/>
      <c r="B47" s="346" t="s">
        <v>147</v>
      </c>
      <c r="C47" s="347"/>
      <c r="D47" s="347"/>
      <c r="E47" s="347"/>
      <c r="F47" s="347"/>
      <c r="G47" s="347"/>
      <c r="H47" s="347"/>
      <c r="I47" s="347"/>
      <c r="J47" s="347"/>
      <c r="K47" s="347"/>
      <c r="L47" s="347"/>
      <c r="M47" s="347"/>
      <c r="N47" s="347"/>
      <c r="O47" s="347"/>
      <c r="P47" s="347"/>
      <c r="Q47" s="347"/>
      <c r="R47" s="347"/>
      <c r="S47" s="347"/>
      <c r="T47" s="347"/>
      <c r="U47" s="347"/>
      <c r="V47" s="347"/>
      <c r="W47" s="347"/>
      <c r="X47" s="347"/>
      <c r="Y47" s="347"/>
      <c r="Z47" s="347"/>
      <c r="AA47" s="347"/>
      <c r="AB47" s="347"/>
      <c r="AC47" s="347"/>
      <c r="AD47" s="347"/>
      <c r="AE47" s="371"/>
    </row>
    <row r="48" spans="1:38" ht="15" customHeight="1" x14ac:dyDescent="0.25">
      <c r="A48" s="349"/>
      <c r="B48" s="350" t="s">
        <v>140</v>
      </c>
      <c r="C48" s="350"/>
      <c r="D48" s="350"/>
      <c r="E48" s="350"/>
      <c r="F48" s="350"/>
      <c r="G48" s="350"/>
      <c r="H48" s="378" t="s">
        <v>206</v>
      </c>
      <c r="I48" s="378"/>
      <c r="J48" s="378"/>
      <c r="K48" s="378"/>
      <c r="L48" s="229" t="s">
        <v>148</v>
      </c>
      <c r="M48" s="230"/>
      <c r="N48" s="230"/>
      <c r="O48" s="230"/>
      <c r="P48" s="230"/>
      <c r="Q48" s="230"/>
      <c r="R48" s="230"/>
      <c r="S48" s="231"/>
      <c r="T48" s="393" t="s">
        <v>149</v>
      </c>
      <c r="U48" s="394"/>
      <c r="V48" s="394"/>
      <c r="W48" s="394"/>
      <c r="X48" s="394"/>
      <c r="Y48" s="394"/>
      <c r="Z48" s="394"/>
      <c r="AA48" s="379" t="s">
        <v>150</v>
      </c>
      <c r="AB48" s="379"/>
      <c r="AC48" s="379"/>
      <c r="AD48" s="379"/>
      <c r="AE48" s="379"/>
    </row>
    <row r="49" spans="1:44" x14ac:dyDescent="0.25">
      <c r="A49" s="349"/>
      <c r="B49" s="350"/>
      <c r="C49" s="350"/>
      <c r="D49" s="350"/>
      <c r="E49" s="350"/>
      <c r="F49" s="350"/>
      <c r="G49" s="350"/>
      <c r="H49" s="378"/>
      <c r="I49" s="378"/>
      <c r="J49" s="378"/>
      <c r="K49" s="378"/>
      <c r="L49" s="232"/>
      <c r="M49" s="233"/>
      <c r="N49" s="233"/>
      <c r="O49" s="233"/>
      <c r="P49" s="233"/>
      <c r="Q49" s="233"/>
      <c r="R49" s="233"/>
      <c r="S49" s="234"/>
      <c r="T49" s="393" t="s">
        <v>202</v>
      </c>
      <c r="U49" s="394"/>
      <c r="V49" s="394"/>
      <c r="W49" s="394"/>
      <c r="X49" s="394"/>
      <c r="Y49" s="394"/>
      <c r="Z49" s="394"/>
      <c r="AA49" s="379" t="s">
        <v>151</v>
      </c>
      <c r="AB49" s="379"/>
      <c r="AC49" s="379"/>
      <c r="AD49" s="379"/>
      <c r="AE49" s="379"/>
    </row>
    <row r="50" spans="1:44" ht="18.75" x14ac:dyDescent="0.25">
      <c r="A50" s="349"/>
      <c r="B50" s="381" t="str">
        <f>AD65</f>
        <v>GLB161.9E</v>
      </c>
      <c r="C50" s="381"/>
      <c r="D50" s="381"/>
      <c r="E50" s="381"/>
      <c r="F50" s="381"/>
      <c r="G50" s="381"/>
      <c r="H50" s="368" t="s">
        <v>207</v>
      </c>
      <c r="I50" s="368"/>
      <c r="J50" s="368"/>
      <c r="K50" s="368"/>
      <c r="L50" s="369" t="s">
        <v>208</v>
      </c>
      <c r="M50" s="369"/>
      <c r="N50" s="369"/>
      <c r="O50" s="369"/>
      <c r="P50" s="369"/>
      <c r="Q50" s="369"/>
      <c r="R50" s="369"/>
      <c r="S50" s="369"/>
      <c r="T50" s="385">
        <v>10</v>
      </c>
      <c r="U50" s="386"/>
      <c r="V50" s="386"/>
      <c r="W50" s="386"/>
      <c r="X50" s="386"/>
      <c r="Y50" s="386"/>
      <c r="Z50" s="386"/>
      <c r="AA50" s="368">
        <v>2</v>
      </c>
      <c r="AB50" s="368"/>
      <c r="AC50" s="368"/>
      <c r="AD50" s="368"/>
      <c r="AE50" s="368"/>
      <c r="AF50" s="241"/>
      <c r="AG50" s="242"/>
      <c r="AH50" s="242"/>
      <c r="AI50" s="242"/>
      <c r="AJ50" s="242"/>
      <c r="AK50" s="242"/>
      <c r="AL50" s="242"/>
      <c r="AR50" s="120" t="s">
        <v>238</v>
      </c>
    </row>
    <row r="51" spans="1:44" x14ac:dyDescent="0.25">
      <c r="A51" s="349"/>
      <c r="B51" s="381"/>
      <c r="C51" s="381"/>
      <c r="D51" s="381"/>
      <c r="E51" s="381"/>
      <c r="F51" s="381"/>
      <c r="G51" s="381"/>
      <c r="H51" s="368"/>
      <c r="I51" s="368"/>
      <c r="J51" s="368"/>
      <c r="K51" s="368"/>
      <c r="L51" s="369"/>
      <c r="M51" s="369"/>
      <c r="N51" s="369"/>
      <c r="O51" s="369"/>
      <c r="P51" s="369"/>
      <c r="Q51" s="369"/>
      <c r="R51" s="369"/>
      <c r="S51" s="369"/>
      <c r="T51" s="387"/>
      <c r="U51" s="388"/>
      <c r="V51" s="388"/>
      <c r="W51" s="388"/>
      <c r="X51" s="388"/>
      <c r="Y51" s="388"/>
      <c r="Z51" s="388"/>
      <c r="AA51" s="368"/>
      <c r="AB51" s="368"/>
      <c r="AC51" s="368"/>
      <c r="AD51" s="368"/>
      <c r="AE51" s="368"/>
      <c r="AF51" s="241"/>
      <c r="AG51" s="242"/>
      <c r="AH51" s="242"/>
      <c r="AI51" s="242"/>
      <c r="AJ51" s="242"/>
      <c r="AK51" s="242"/>
      <c r="AL51" s="242"/>
    </row>
    <row r="52" spans="1:44" ht="15.75" x14ac:dyDescent="0.25">
      <c r="A52" s="349"/>
      <c r="B52" s="346" t="s">
        <v>153</v>
      </c>
      <c r="C52" s="347"/>
      <c r="D52" s="347"/>
      <c r="E52" s="347"/>
      <c r="F52" s="347"/>
      <c r="G52" s="347"/>
      <c r="H52" s="347"/>
      <c r="I52" s="347"/>
      <c r="J52" s="347"/>
      <c r="K52" s="347"/>
      <c r="L52" s="347"/>
      <c r="M52" s="347"/>
      <c r="N52" s="347"/>
      <c r="O52" s="347"/>
      <c r="P52" s="347"/>
      <c r="Q52" s="347"/>
      <c r="R52" s="347"/>
      <c r="S52" s="347"/>
      <c r="T52" s="347"/>
      <c r="U52" s="347"/>
      <c r="V52" s="347"/>
      <c r="W52" s="347"/>
      <c r="X52" s="347"/>
      <c r="Y52" s="347"/>
      <c r="Z52" s="347"/>
      <c r="AA52" s="347"/>
      <c r="AB52" s="347"/>
      <c r="AC52" s="347"/>
      <c r="AD52" s="347"/>
      <c r="AE52" s="371"/>
    </row>
    <row r="53" spans="1:44" x14ac:dyDescent="0.25">
      <c r="A53" s="349"/>
      <c r="B53" s="350" t="s">
        <v>140</v>
      </c>
      <c r="C53" s="350"/>
      <c r="D53" s="350"/>
      <c r="E53" s="350"/>
      <c r="F53" s="350"/>
      <c r="G53" s="350"/>
      <c r="H53" s="378" t="s">
        <v>144</v>
      </c>
      <c r="I53" s="378"/>
      <c r="J53" s="378"/>
      <c r="K53" s="378"/>
      <c r="L53" s="379" t="s">
        <v>16</v>
      </c>
      <c r="M53" s="379"/>
      <c r="N53" s="379"/>
      <c r="O53" s="379"/>
      <c r="P53" s="379"/>
      <c r="Q53" s="379"/>
      <c r="R53" s="379"/>
      <c r="S53" s="379"/>
      <c r="T53" s="379" t="s">
        <v>154</v>
      </c>
      <c r="U53" s="379"/>
      <c r="V53" s="379"/>
      <c r="W53" s="379"/>
      <c r="X53" s="379"/>
      <c r="Y53" s="379"/>
      <c r="Z53" s="379"/>
      <c r="AA53" s="380" t="s">
        <v>142</v>
      </c>
      <c r="AB53" s="380"/>
      <c r="AC53" s="380"/>
      <c r="AD53" s="380"/>
      <c r="AE53" s="380"/>
    </row>
    <row r="54" spans="1:44" x14ac:dyDescent="0.25">
      <c r="A54" s="349"/>
      <c r="B54" s="350"/>
      <c r="C54" s="350"/>
      <c r="D54" s="350"/>
      <c r="E54" s="350"/>
      <c r="F54" s="350"/>
      <c r="G54" s="350"/>
      <c r="H54" s="378"/>
      <c r="I54" s="378"/>
      <c r="J54" s="378"/>
      <c r="K54" s="378"/>
      <c r="L54" s="379" t="s">
        <v>110</v>
      </c>
      <c r="M54" s="379"/>
      <c r="N54" s="379"/>
      <c r="O54" s="379"/>
      <c r="P54" s="379"/>
      <c r="Q54" s="379"/>
      <c r="R54" s="379"/>
      <c r="S54" s="379"/>
      <c r="T54" s="379" t="s">
        <v>155</v>
      </c>
      <c r="U54" s="379"/>
      <c r="V54" s="379"/>
      <c r="W54" s="379"/>
      <c r="X54" s="379"/>
      <c r="Y54" s="379"/>
      <c r="Z54" s="379"/>
      <c r="AA54" s="380"/>
      <c r="AB54" s="380"/>
      <c r="AC54" s="380"/>
      <c r="AD54" s="380"/>
      <c r="AE54" s="380"/>
    </row>
    <row r="55" spans="1:44" ht="15" customHeight="1" x14ac:dyDescent="0.25">
      <c r="A55" s="349"/>
      <c r="B55" s="381" t="str">
        <f>K68</f>
        <v>UPC 25-60</v>
      </c>
      <c r="C55" s="381"/>
      <c r="D55" s="381"/>
      <c r="E55" s="381"/>
      <c r="F55" s="381"/>
      <c r="G55" s="381"/>
      <c r="H55" s="369">
        <v>65</v>
      </c>
      <c r="I55" s="369"/>
      <c r="J55" s="369"/>
      <c r="K55" s="369"/>
      <c r="L55" s="384">
        <f>L17</f>
        <v>0.6</v>
      </c>
      <c r="M55" s="384"/>
      <c r="N55" s="384"/>
      <c r="O55" s="384"/>
      <c r="P55" s="384"/>
      <c r="Q55" s="384"/>
      <c r="R55" s="384"/>
      <c r="S55" s="384"/>
      <c r="T55" s="392">
        <f>X21/9.80665</f>
        <v>3.4238002579882019</v>
      </c>
      <c r="U55" s="392"/>
      <c r="V55" s="392"/>
      <c r="W55" s="392"/>
      <c r="X55" s="392"/>
      <c r="Y55" s="392"/>
      <c r="Z55" s="392"/>
      <c r="AA55" s="370" t="s">
        <v>143</v>
      </c>
      <c r="AB55" s="370"/>
      <c r="AC55" s="370"/>
      <c r="AD55" s="370"/>
      <c r="AE55" s="370"/>
    </row>
    <row r="56" spans="1:44" ht="15" customHeight="1" x14ac:dyDescent="0.25">
      <c r="A56" s="349"/>
      <c r="B56" s="381"/>
      <c r="C56" s="381"/>
      <c r="D56" s="381"/>
      <c r="E56" s="381"/>
      <c r="F56" s="381"/>
      <c r="G56" s="381"/>
      <c r="H56" s="369"/>
      <c r="I56" s="369"/>
      <c r="J56" s="369"/>
      <c r="K56" s="369"/>
      <c r="L56" s="384"/>
      <c r="M56" s="384"/>
      <c r="N56" s="384"/>
      <c r="O56" s="384"/>
      <c r="P56" s="384"/>
      <c r="Q56" s="384"/>
      <c r="R56" s="384"/>
      <c r="S56" s="384"/>
      <c r="T56" s="392"/>
      <c r="U56" s="392"/>
      <c r="V56" s="392"/>
      <c r="W56" s="392"/>
      <c r="X56" s="392"/>
      <c r="Y56" s="392"/>
      <c r="Z56" s="392"/>
      <c r="AA56" s="370"/>
      <c r="AB56" s="370"/>
      <c r="AC56" s="370"/>
      <c r="AD56" s="370"/>
      <c r="AE56" s="370"/>
    </row>
    <row r="57" spans="1:44" ht="15" customHeight="1" x14ac:dyDescent="0.25">
      <c r="A57" s="349"/>
      <c r="B57" s="229" t="s">
        <v>221</v>
      </c>
      <c r="C57" s="230"/>
      <c r="D57" s="230"/>
      <c r="E57" s="230"/>
      <c r="F57" s="230"/>
      <c r="G57" s="230"/>
      <c r="H57" s="230"/>
      <c r="I57" s="230"/>
      <c r="J57" s="230"/>
      <c r="K57" s="231"/>
      <c r="L57" s="379" t="s">
        <v>204</v>
      </c>
      <c r="M57" s="379"/>
      <c r="N57" s="379"/>
      <c r="O57" s="379"/>
      <c r="P57" s="379"/>
      <c r="Q57" s="379"/>
      <c r="R57" s="379"/>
      <c r="S57" s="379"/>
      <c r="T57" s="389" t="s">
        <v>156</v>
      </c>
      <c r="U57" s="390"/>
      <c r="V57" s="390"/>
      <c r="W57" s="390"/>
      <c r="X57" s="390"/>
      <c r="Y57" s="390"/>
      <c r="Z57" s="390"/>
      <c r="AA57" s="229" t="s">
        <v>215</v>
      </c>
      <c r="AB57" s="230"/>
      <c r="AC57" s="230"/>
      <c r="AD57" s="230"/>
      <c r="AE57" s="231"/>
    </row>
    <row r="58" spans="1:44" x14ac:dyDescent="0.25">
      <c r="A58" s="349"/>
      <c r="B58" s="232"/>
      <c r="C58" s="233"/>
      <c r="D58" s="233"/>
      <c r="E58" s="233"/>
      <c r="F58" s="233"/>
      <c r="G58" s="233"/>
      <c r="H58" s="233"/>
      <c r="I58" s="233"/>
      <c r="J58" s="233"/>
      <c r="K58" s="234"/>
      <c r="L58" s="379" t="s">
        <v>205</v>
      </c>
      <c r="M58" s="379"/>
      <c r="N58" s="379"/>
      <c r="O58" s="379"/>
      <c r="P58" s="379"/>
      <c r="Q58" s="379"/>
      <c r="R58" s="379"/>
      <c r="S58" s="379"/>
      <c r="T58" s="389" t="s">
        <v>157</v>
      </c>
      <c r="U58" s="390"/>
      <c r="V58" s="390"/>
      <c r="W58" s="390"/>
      <c r="X58" s="390"/>
      <c r="Y58" s="390"/>
      <c r="Z58" s="390"/>
      <c r="AA58" s="232"/>
      <c r="AB58" s="233"/>
      <c r="AC58" s="233"/>
      <c r="AD58" s="233"/>
      <c r="AE58" s="234"/>
    </row>
    <row r="59" spans="1:44" x14ac:dyDescent="0.25">
      <c r="A59" s="349"/>
      <c r="B59" s="382" t="s">
        <v>203</v>
      </c>
      <c r="C59" s="382"/>
      <c r="D59" s="382"/>
      <c r="E59" s="382"/>
      <c r="F59" s="382"/>
      <c r="G59" s="382"/>
      <c r="H59" s="382"/>
      <c r="I59" s="382"/>
      <c r="J59" s="382"/>
      <c r="K59" s="382"/>
      <c r="L59" s="383">
        <v>0.28000000000000003</v>
      </c>
      <c r="M59" s="383"/>
      <c r="N59" s="383"/>
      <c r="O59" s="383"/>
      <c r="P59" s="383"/>
      <c r="Q59" s="383"/>
      <c r="R59" s="383"/>
      <c r="S59" s="383"/>
      <c r="T59" s="369">
        <v>65</v>
      </c>
      <c r="U59" s="369"/>
      <c r="V59" s="369"/>
      <c r="W59" s="369"/>
      <c r="X59" s="369"/>
      <c r="Y59" s="369"/>
      <c r="Z59" s="369"/>
      <c r="AA59" s="369" t="s">
        <v>216</v>
      </c>
      <c r="AB59" s="369"/>
      <c r="AC59" s="369"/>
      <c r="AD59" s="369"/>
      <c r="AE59" s="369"/>
    </row>
    <row r="60" spans="1:44" x14ac:dyDescent="0.25">
      <c r="A60" s="349"/>
      <c r="B60" s="382"/>
      <c r="C60" s="382"/>
      <c r="D60" s="382"/>
      <c r="E60" s="382"/>
      <c r="F60" s="382"/>
      <c r="G60" s="382"/>
      <c r="H60" s="382"/>
      <c r="I60" s="382"/>
      <c r="J60" s="382"/>
      <c r="K60" s="382"/>
      <c r="L60" s="383"/>
      <c r="M60" s="383"/>
      <c r="N60" s="383"/>
      <c r="O60" s="383"/>
      <c r="P60" s="383"/>
      <c r="Q60" s="383"/>
      <c r="R60" s="383"/>
      <c r="S60" s="383"/>
      <c r="T60" s="369"/>
      <c r="U60" s="369"/>
      <c r="V60" s="369"/>
      <c r="W60" s="369"/>
      <c r="X60" s="369"/>
      <c r="Y60" s="369"/>
      <c r="Z60" s="369"/>
      <c r="AA60" s="369"/>
      <c r="AB60" s="369"/>
      <c r="AC60" s="369"/>
      <c r="AD60" s="369"/>
      <c r="AE60" s="369"/>
    </row>
    <row r="62" spans="1:44" ht="15.75" thickBot="1" x14ac:dyDescent="0.3">
      <c r="A62" t="s">
        <v>225</v>
      </c>
      <c r="Y62" s="222"/>
      <c r="Z62" s="222"/>
      <c r="AA62" s="222"/>
      <c r="AB62" s="222"/>
      <c r="AC62" s="222"/>
      <c r="AD62" s="222"/>
      <c r="AE62" s="222"/>
      <c r="AF62" s="222"/>
    </row>
    <row r="63" spans="1:44" ht="15" customHeight="1" x14ac:dyDescent="0.25">
      <c r="A63" s="223" t="s">
        <v>137</v>
      </c>
      <c r="B63" s="185"/>
      <c r="C63" s="185"/>
      <c r="D63" s="185"/>
      <c r="E63" s="185" t="s">
        <v>174</v>
      </c>
      <c r="F63" s="185"/>
      <c r="G63" s="185" t="s">
        <v>161</v>
      </c>
      <c r="H63" s="185"/>
      <c r="I63" s="185"/>
      <c r="J63" s="189"/>
      <c r="K63" s="225" t="s">
        <v>125</v>
      </c>
      <c r="L63" s="226"/>
      <c r="M63" s="226"/>
      <c r="N63" s="226"/>
      <c r="O63" s="185" t="s">
        <v>161</v>
      </c>
      <c r="P63" s="185"/>
      <c r="Q63" s="185"/>
      <c r="R63" s="185"/>
      <c r="S63" s="185"/>
      <c r="T63" s="185" t="s">
        <v>219</v>
      </c>
      <c r="U63" s="185"/>
      <c r="V63" s="185"/>
      <c r="W63" s="185"/>
      <c r="X63" s="187"/>
      <c r="Y63" s="237" t="s">
        <v>224</v>
      </c>
      <c r="Z63" s="235"/>
      <c r="AA63" s="235"/>
      <c r="AB63" s="235"/>
      <c r="AC63" s="235"/>
      <c r="AD63" s="235" t="s">
        <v>200</v>
      </c>
      <c r="AE63" s="235"/>
      <c r="AF63" s="235"/>
      <c r="AG63" s="185" t="s">
        <v>149</v>
      </c>
      <c r="AH63" s="187" t="s">
        <v>150</v>
      </c>
      <c r="AI63" s="237" t="s">
        <v>175</v>
      </c>
      <c r="AJ63" s="235"/>
      <c r="AK63" s="235"/>
      <c r="AL63" s="235" t="s">
        <v>200</v>
      </c>
      <c r="AM63" s="235"/>
      <c r="AN63" s="185" t="s">
        <v>149</v>
      </c>
      <c r="AO63" s="189" t="s">
        <v>150</v>
      </c>
    </row>
    <row r="64" spans="1:44" x14ac:dyDescent="0.25">
      <c r="A64" s="224"/>
      <c r="B64" s="186"/>
      <c r="C64" s="186"/>
      <c r="D64" s="186"/>
      <c r="E64" s="186"/>
      <c r="F64" s="186"/>
      <c r="G64" s="186"/>
      <c r="H64" s="186"/>
      <c r="I64" s="186"/>
      <c r="J64" s="190"/>
      <c r="K64" s="227"/>
      <c r="L64" s="228"/>
      <c r="M64" s="228"/>
      <c r="N64" s="228"/>
      <c r="O64" s="186"/>
      <c r="P64" s="186"/>
      <c r="Q64" s="186"/>
      <c r="R64" s="186"/>
      <c r="S64" s="186"/>
      <c r="T64" s="186"/>
      <c r="U64" s="186"/>
      <c r="V64" s="186"/>
      <c r="W64" s="186"/>
      <c r="X64" s="188"/>
      <c r="Y64" s="238"/>
      <c r="Z64" s="236"/>
      <c r="AA64" s="236"/>
      <c r="AB64" s="236"/>
      <c r="AC64" s="236"/>
      <c r="AD64" s="236"/>
      <c r="AE64" s="236"/>
      <c r="AF64" s="236"/>
      <c r="AG64" s="186"/>
      <c r="AH64" s="188"/>
      <c r="AI64" s="238"/>
      <c r="AJ64" s="236"/>
      <c r="AK64" s="236"/>
      <c r="AL64" s="236"/>
      <c r="AM64" s="236"/>
      <c r="AN64" s="186"/>
      <c r="AO64" s="190"/>
    </row>
    <row r="65" spans="1:41" ht="15.75" x14ac:dyDescent="0.25">
      <c r="A65" s="201" t="s">
        <v>162</v>
      </c>
      <c r="B65" s="202"/>
      <c r="C65" s="202"/>
      <c r="D65" s="202"/>
      <c r="E65" s="202">
        <v>1</v>
      </c>
      <c r="F65" s="202"/>
      <c r="G65" s="205">
        <v>25</v>
      </c>
      <c r="H65" s="205"/>
      <c r="I65" s="205"/>
      <c r="J65" s="213"/>
      <c r="K65" s="201" t="s">
        <v>171</v>
      </c>
      <c r="L65" s="202"/>
      <c r="M65" s="202"/>
      <c r="N65" s="202"/>
      <c r="O65" s="205">
        <v>25</v>
      </c>
      <c r="P65" s="205"/>
      <c r="Q65" s="205"/>
      <c r="R65" s="205"/>
      <c r="S65" s="205"/>
      <c r="T65" s="214" t="s">
        <v>216</v>
      </c>
      <c r="U65" s="215"/>
      <c r="V65" s="215"/>
      <c r="W65" s="215"/>
      <c r="X65" s="215"/>
      <c r="Y65" s="206" t="s">
        <v>176</v>
      </c>
      <c r="Z65" s="207"/>
      <c r="AA65" s="207"/>
      <c r="AB65" s="207"/>
      <c r="AC65" s="207"/>
      <c r="AD65" s="208" t="s">
        <v>201</v>
      </c>
      <c r="AE65" s="208"/>
      <c r="AF65" s="208"/>
      <c r="AG65" s="3" t="s">
        <v>237</v>
      </c>
      <c r="AH65" s="72" t="s">
        <v>239</v>
      </c>
      <c r="AI65" s="206" t="s">
        <v>186</v>
      </c>
      <c r="AJ65" s="207"/>
      <c r="AK65" s="207"/>
      <c r="AL65" s="210"/>
      <c r="AM65" s="210"/>
      <c r="AN65" s="1"/>
      <c r="AO65" s="115"/>
    </row>
    <row r="66" spans="1:41" ht="15.75" x14ac:dyDescent="0.25">
      <c r="A66" s="201" t="s">
        <v>163</v>
      </c>
      <c r="B66" s="202"/>
      <c r="C66" s="202"/>
      <c r="D66" s="202"/>
      <c r="E66" s="202">
        <v>1.6</v>
      </c>
      <c r="F66" s="202"/>
      <c r="G66" s="205"/>
      <c r="H66" s="205"/>
      <c r="I66" s="205"/>
      <c r="J66" s="213"/>
      <c r="K66" s="201"/>
      <c r="L66" s="202"/>
      <c r="M66" s="202"/>
      <c r="N66" s="202"/>
      <c r="O66" s="205"/>
      <c r="P66" s="205"/>
      <c r="Q66" s="205"/>
      <c r="R66" s="205"/>
      <c r="S66" s="205"/>
      <c r="T66" s="216"/>
      <c r="U66" s="217"/>
      <c r="V66" s="217"/>
      <c r="W66" s="217"/>
      <c r="X66" s="217"/>
      <c r="Y66" s="206" t="s">
        <v>177</v>
      </c>
      <c r="Z66" s="207"/>
      <c r="AA66" s="207"/>
      <c r="AB66" s="207"/>
      <c r="AC66" s="207"/>
      <c r="AD66" s="208" t="s">
        <v>201</v>
      </c>
      <c r="AE66" s="208"/>
      <c r="AF66" s="208"/>
      <c r="AG66" s="3" t="s">
        <v>237</v>
      </c>
      <c r="AH66" s="72" t="s">
        <v>239</v>
      </c>
      <c r="AI66" s="206" t="s">
        <v>186</v>
      </c>
      <c r="AJ66" s="207"/>
      <c r="AK66" s="207"/>
      <c r="AL66" s="210"/>
      <c r="AM66" s="210"/>
      <c r="AN66" s="3"/>
      <c r="AO66" s="115"/>
    </row>
    <row r="67" spans="1:41" ht="15.75" x14ac:dyDescent="0.25">
      <c r="A67" s="201" t="s">
        <v>164</v>
      </c>
      <c r="B67" s="202"/>
      <c r="C67" s="202"/>
      <c r="D67" s="202"/>
      <c r="E67" s="202">
        <v>2.5</v>
      </c>
      <c r="F67" s="202"/>
      <c r="G67" s="205"/>
      <c r="H67" s="205"/>
      <c r="I67" s="205"/>
      <c r="J67" s="213"/>
      <c r="K67" s="201"/>
      <c r="L67" s="202"/>
      <c r="M67" s="202"/>
      <c r="N67" s="202"/>
      <c r="O67" s="205"/>
      <c r="P67" s="205"/>
      <c r="Q67" s="205"/>
      <c r="R67" s="205"/>
      <c r="S67" s="205"/>
      <c r="T67" s="216"/>
      <c r="U67" s="217"/>
      <c r="V67" s="217"/>
      <c r="W67" s="217"/>
      <c r="X67" s="217"/>
      <c r="Y67" s="206" t="s">
        <v>178</v>
      </c>
      <c r="Z67" s="207"/>
      <c r="AA67" s="207"/>
      <c r="AB67" s="207"/>
      <c r="AC67" s="207"/>
      <c r="AD67" s="208" t="s">
        <v>201</v>
      </c>
      <c r="AE67" s="208"/>
      <c r="AF67" s="208"/>
      <c r="AG67" s="3" t="s">
        <v>237</v>
      </c>
      <c r="AH67" s="72" t="s">
        <v>239</v>
      </c>
      <c r="AI67" s="206" t="s">
        <v>187</v>
      </c>
      <c r="AJ67" s="207"/>
      <c r="AK67" s="207"/>
      <c r="AL67" s="210" t="s">
        <v>209</v>
      </c>
      <c r="AM67" s="210"/>
      <c r="AN67" s="3" t="s">
        <v>212</v>
      </c>
      <c r="AO67" s="115" t="s">
        <v>240</v>
      </c>
    </row>
    <row r="68" spans="1:41" ht="15.75" x14ac:dyDescent="0.25">
      <c r="A68" s="201" t="s">
        <v>158</v>
      </c>
      <c r="B68" s="202"/>
      <c r="C68" s="202"/>
      <c r="D68" s="202"/>
      <c r="E68" s="202">
        <v>4</v>
      </c>
      <c r="F68" s="202"/>
      <c r="G68" s="205"/>
      <c r="H68" s="205"/>
      <c r="I68" s="205"/>
      <c r="J68" s="213"/>
      <c r="K68" s="201" t="s">
        <v>172</v>
      </c>
      <c r="L68" s="202"/>
      <c r="M68" s="202"/>
      <c r="N68" s="202"/>
      <c r="O68" s="205"/>
      <c r="P68" s="205"/>
      <c r="Q68" s="205"/>
      <c r="R68" s="205"/>
      <c r="S68" s="205"/>
      <c r="T68" s="216"/>
      <c r="U68" s="217"/>
      <c r="V68" s="217"/>
      <c r="W68" s="217"/>
      <c r="X68" s="217"/>
      <c r="Y68" s="206" t="s">
        <v>179</v>
      </c>
      <c r="Z68" s="207"/>
      <c r="AA68" s="207"/>
      <c r="AB68" s="207"/>
      <c r="AC68" s="207"/>
      <c r="AD68" s="208" t="s">
        <v>201</v>
      </c>
      <c r="AE68" s="208"/>
      <c r="AF68" s="208"/>
      <c r="AG68" s="3" t="s">
        <v>237</v>
      </c>
      <c r="AH68" s="72" t="s">
        <v>239</v>
      </c>
      <c r="AI68" s="206" t="s">
        <v>188</v>
      </c>
      <c r="AJ68" s="207"/>
      <c r="AK68" s="207"/>
      <c r="AL68" s="210" t="s">
        <v>209</v>
      </c>
      <c r="AM68" s="210"/>
      <c r="AN68" s="3" t="s">
        <v>212</v>
      </c>
      <c r="AO68" s="115" t="s">
        <v>240</v>
      </c>
    </row>
    <row r="69" spans="1:41" ht="15.75" x14ac:dyDescent="0.25">
      <c r="A69" s="201" t="s">
        <v>165</v>
      </c>
      <c r="B69" s="202"/>
      <c r="C69" s="202"/>
      <c r="D69" s="202"/>
      <c r="E69" s="202">
        <v>6.3</v>
      </c>
      <c r="F69" s="202"/>
      <c r="G69" s="205"/>
      <c r="H69" s="205"/>
      <c r="I69" s="205"/>
      <c r="J69" s="213"/>
      <c r="K69" s="201"/>
      <c r="L69" s="202"/>
      <c r="M69" s="202"/>
      <c r="N69" s="202"/>
      <c r="O69" s="205"/>
      <c r="P69" s="205"/>
      <c r="Q69" s="205"/>
      <c r="R69" s="205"/>
      <c r="S69" s="205"/>
      <c r="T69" s="216"/>
      <c r="U69" s="217"/>
      <c r="V69" s="217"/>
      <c r="W69" s="217"/>
      <c r="X69" s="217"/>
      <c r="Y69" s="206" t="s">
        <v>180</v>
      </c>
      <c r="Z69" s="207"/>
      <c r="AA69" s="207"/>
      <c r="AB69" s="207"/>
      <c r="AC69" s="207"/>
      <c r="AD69" s="208" t="s">
        <v>201</v>
      </c>
      <c r="AE69" s="208"/>
      <c r="AF69" s="208"/>
      <c r="AG69" s="3" t="s">
        <v>237</v>
      </c>
      <c r="AH69" s="72" t="s">
        <v>239</v>
      </c>
      <c r="AI69" s="206" t="s">
        <v>186</v>
      </c>
      <c r="AJ69" s="207"/>
      <c r="AK69" s="207"/>
      <c r="AL69" s="210"/>
      <c r="AM69" s="210"/>
      <c r="AN69" s="3"/>
      <c r="AO69" s="115"/>
    </row>
    <row r="70" spans="1:41" ht="15.75" x14ac:dyDescent="0.25">
      <c r="A70" s="201" t="s">
        <v>166</v>
      </c>
      <c r="B70" s="202"/>
      <c r="C70" s="202"/>
      <c r="D70" s="202"/>
      <c r="E70" s="202">
        <v>6.3</v>
      </c>
      <c r="F70" s="202"/>
      <c r="G70" s="205"/>
      <c r="H70" s="205"/>
      <c r="I70" s="205"/>
      <c r="J70" s="213"/>
      <c r="K70" s="201" t="s">
        <v>173</v>
      </c>
      <c r="L70" s="202"/>
      <c r="M70" s="202"/>
      <c r="N70" s="202"/>
      <c r="O70" s="205"/>
      <c r="P70" s="205"/>
      <c r="Q70" s="205"/>
      <c r="R70" s="205"/>
      <c r="S70" s="205"/>
      <c r="T70" s="216"/>
      <c r="U70" s="217"/>
      <c r="V70" s="217"/>
      <c r="W70" s="217"/>
      <c r="X70" s="217"/>
      <c r="Y70" s="206" t="s">
        <v>181</v>
      </c>
      <c r="Z70" s="207"/>
      <c r="AA70" s="207"/>
      <c r="AB70" s="207"/>
      <c r="AC70" s="207"/>
      <c r="AD70" s="208" t="s">
        <v>201</v>
      </c>
      <c r="AE70" s="208"/>
      <c r="AF70" s="208"/>
      <c r="AG70" s="3" t="s">
        <v>237</v>
      </c>
      <c r="AH70" s="72" t="s">
        <v>239</v>
      </c>
      <c r="AI70" s="206" t="s">
        <v>186</v>
      </c>
      <c r="AJ70" s="207"/>
      <c r="AK70" s="207"/>
      <c r="AL70" s="210"/>
      <c r="AM70" s="210"/>
      <c r="AN70" s="3"/>
      <c r="AO70" s="115"/>
    </row>
    <row r="71" spans="1:41" ht="15.75" x14ac:dyDescent="0.25">
      <c r="A71" s="201" t="s">
        <v>167</v>
      </c>
      <c r="B71" s="202"/>
      <c r="C71" s="202"/>
      <c r="D71" s="202"/>
      <c r="E71" s="202">
        <v>10</v>
      </c>
      <c r="F71" s="202"/>
      <c r="G71" s="205"/>
      <c r="H71" s="205"/>
      <c r="I71" s="205"/>
      <c r="J71" s="213"/>
      <c r="K71" s="201"/>
      <c r="L71" s="202"/>
      <c r="M71" s="202"/>
      <c r="N71" s="202"/>
      <c r="O71" s="205"/>
      <c r="P71" s="205"/>
      <c r="Q71" s="205"/>
      <c r="R71" s="205"/>
      <c r="S71" s="205"/>
      <c r="T71" s="216"/>
      <c r="U71" s="217"/>
      <c r="V71" s="217"/>
      <c r="W71" s="217"/>
      <c r="X71" s="217"/>
      <c r="Y71" s="206" t="s">
        <v>182</v>
      </c>
      <c r="Z71" s="207"/>
      <c r="AA71" s="207"/>
      <c r="AB71" s="207"/>
      <c r="AC71" s="207"/>
      <c r="AD71" s="208" t="s">
        <v>201</v>
      </c>
      <c r="AE71" s="208"/>
      <c r="AF71" s="208"/>
      <c r="AG71" s="3" t="s">
        <v>237</v>
      </c>
      <c r="AH71" s="72" t="s">
        <v>239</v>
      </c>
      <c r="AI71" s="206" t="s">
        <v>189</v>
      </c>
      <c r="AJ71" s="207"/>
      <c r="AK71" s="207"/>
      <c r="AL71" s="210" t="s">
        <v>210</v>
      </c>
      <c r="AM71" s="210"/>
      <c r="AN71" s="3" t="s">
        <v>213</v>
      </c>
      <c r="AO71" s="115" t="s">
        <v>240</v>
      </c>
    </row>
    <row r="72" spans="1:41" ht="15.75" x14ac:dyDescent="0.25">
      <c r="A72" s="201" t="s">
        <v>168</v>
      </c>
      <c r="B72" s="202"/>
      <c r="C72" s="202"/>
      <c r="D72" s="202"/>
      <c r="E72" s="202">
        <v>16</v>
      </c>
      <c r="F72" s="202"/>
      <c r="G72" s="203">
        <v>32</v>
      </c>
      <c r="H72" s="203"/>
      <c r="I72" s="203"/>
      <c r="J72" s="204"/>
      <c r="K72" s="201" t="s">
        <v>217</v>
      </c>
      <c r="L72" s="202"/>
      <c r="M72" s="202"/>
      <c r="N72" s="202"/>
      <c r="O72" s="205">
        <v>32</v>
      </c>
      <c r="P72" s="205"/>
      <c r="Q72" s="205"/>
      <c r="R72" s="205"/>
      <c r="S72" s="205"/>
      <c r="T72" s="216"/>
      <c r="U72" s="217"/>
      <c r="V72" s="217"/>
      <c r="W72" s="217"/>
      <c r="X72" s="217"/>
      <c r="Y72" s="206" t="s">
        <v>183</v>
      </c>
      <c r="Z72" s="207"/>
      <c r="AA72" s="207"/>
      <c r="AB72" s="207"/>
      <c r="AC72" s="207"/>
      <c r="AD72" s="208" t="s">
        <v>201</v>
      </c>
      <c r="AE72" s="208"/>
      <c r="AF72" s="208"/>
      <c r="AG72" s="3" t="s">
        <v>237</v>
      </c>
      <c r="AH72" s="72" t="s">
        <v>239</v>
      </c>
      <c r="AI72" s="206" t="s">
        <v>190</v>
      </c>
      <c r="AJ72" s="207"/>
      <c r="AK72" s="207"/>
      <c r="AL72" s="210" t="s">
        <v>210</v>
      </c>
      <c r="AM72" s="210"/>
      <c r="AN72" s="3" t="s">
        <v>213</v>
      </c>
      <c r="AO72" s="115" t="s">
        <v>240</v>
      </c>
    </row>
    <row r="73" spans="1:41" ht="15.75" x14ac:dyDescent="0.25">
      <c r="A73" s="201" t="s">
        <v>169</v>
      </c>
      <c r="B73" s="202"/>
      <c r="C73" s="202"/>
      <c r="D73" s="202"/>
      <c r="E73" s="202">
        <v>25</v>
      </c>
      <c r="F73" s="202"/>
      <c r="G73" s="203">
        <v>40</v>
      </c>
      <c r="H73" s="203"/>
      <c r="I73" s="203"/>
      <c r="J73" s="204"/>
      <c r="K73" s="201"/>
      <c r="L73" s="202"/>
      <c r="M73" s="202"/>
      <c r="N73" s="202"/>
      <c r="O73" s="205"/>
      <c r="P73" s="205"/>
      <c r="Q73" s="205"/>
      <c r="R73" s="205"/>
      <c r="S73" s="205"/>
      <c r="T73" s="218"/>
      <c r="U73" s="219"/>
      <c r="V73" s="219"/>
      <c r="W73" s="219"/>
      <c r="X73" s="219"/>
      <c r="Y73" s="206" t="s">
        <v>184</v>
      </c>
      <c r="Z73" s="207"/>
      <c r="AA73" s="207"/>
      <c r="AB73" s="207"/>
      <c r="AC73" s="207"/>
      <c r="AD73" s="208" t="s">
        <v>201</v>
      </c>
      <c r="AE73" s="208"/>
      <c r="AF73" s="208"/>
      <c r="AG73" s="3" t="s">
        <v>237</v>
      </c>
      <c r="AH73" s="72" t="s">
        <v>239</v>
      </c>
      <c r="AI73" s="206" t="s">
        <v>191</v>
      </c>
      <c r="AJ73" s="207"/>
      <c r="AK73" s="207"/>
      <c r="AL73" s="210" t="s">
        <v>211</v>
      </c>
      <c r="AM73" s="210"/>
      <c r="AN73" s="3" t="s">
        <v>214</v>
      </c>
      <c r="AO73" s="115" t="s">
        <v>241</v>
      </c>
    </row>
    <row r="74" spans="1:41" ht="16.5" thickBot="1" x14ac:dyDescent="0.3">
      <c r="A74" s="191" t="s">
        <v>170</v>
      </c>
      <c r="B74" s="192"/>
      <c r="C74" s="192"/>
      <c r="D74" s="192"/>
      <c r="E74" s="192">
        <v>40</v>
      </c>
      <c r="F74" s="192"/>
      <c r="G74" s="193">
        <v>50</v>
      </c>
      <c r="H74" s="193"/>
      <c r="I74" s="193"/>
      <c r="J74" s="194"/>
      <c r="K74" s="191" t="s">
        <v>218</v>
      </c>
      <c r="L74" s="192"/>
      <c r="M74" s="192"/>
      <c r="N74" s="192"/>
      <c r="O74" s="193">
        <v>65</v>
      </c>
      <c r="P74" s="193"/>
      <c r="Q74" s="193"/>
      <c r="R74" s="193"/>
      <c r="S74" s="193"/>
      <c r="T74" s="195" t="s">
        <v>220</v>
      </c>
      <c r="U74" s="196"/>
      <c r="V74" s="196"/>
      <c r="W74" s="196"/>
      <c r="X74" s="196"/>
      <c r="Y74" s="197" t="s">
        <v>185</v>
      </c>
      <c r="Z74" s="198"/>
      <c r="AA74" s="198"/>
      <c r="AB74" s="198"/>
      <c r="AC74" s="198"/>
      <c r="AD74" s="199" t="s">
        <v>201</v>
      </c>
      <c r="AE74" s="199"/>
      <c r="AF74" s="199"/>
      <c r="AG74" s="118" t="s">
        <v>237</v>
      </c>
      <c r="AH74" s="119" t="s">
        <v>239</v>
      </c>
      <c r="AI74" s="197" t="s">
        <v>192</v>
      </c>
      <c r="AJ74" s="198"/>
      <c r="AK74" s="198"/>
      <c r="AL74" s="184" t="s">
        <v>211</v>
      </c>
      <c r="AM74" s="184"/>
      <c r="AN74" s="118" t="s">
        <v>214</v>
      </c>
      <c r="AO74" s="116" t="s">
        <v>241</v>
      </c>
    </row>
    <row r="76" spans="1:41" ht="15.75" thickBot="1" x14ac:dyDescent="0.3">
      <c r="A76" t="s">
        <v>226</v>
      </c>
      <c r="Y76" s="222"/>
      <c r="Z76" s="222"/>
      <c r="AA76" s="222"/>
      <c r="AB76" s="222"/>
      <c r="AC76" s="222"/>
      <c r="AD76" s="222"/>
      <c r="AE76" s="222"/>
      <c r="AF76" s="222"/>
    </row>
    <row r="77" spans="1:41" ht="15" customHeight="1" x14ac:dyDescent="0.25">
      <c r="A77" s="223" t="s">
        <v>137</v>
      </c>
      <c r="B77" s="185"/>
      <c r="C77" s="185"/>
      <c r="D77" s="185"/>
      <c r="E77" s="185" t="s">
        <v>174</v>
      </c>
      <c r="F77" s="185"/>
      <c r="G77" s="185" t="s">
        <v>161</v>
      </c>
      <c r="H77" s="185"/>
      <c r="I77" s="185"/>
      <c r="J77" s="189"/>
      <c r="K77" s="225" t="s">
        <v>125</v>
      </c>
      <c r="L77" s="226"/>
      <c r="M77" s="226"/>
      <c r="N77" s="226"/>
      <c r="O77" s="185" t="s">
        <v>161</v>
      </c>
      <c r="P77" s="185"/>
      <c r="Q77" s="185"/>
      <c r="R77" s="185"/>
      <c r="S77" s="185"/>
      <c r="T77" s="185" t="s">
        <v>219</v>
      </c>
      <c r="U77" s="185"/>
      <c r="V77" s="185"/>
      <c r="W77" s="185"/>
      <c r="X77" s="187"/>
      <c r="Y77" s="223" t="s">
        <v>242</v>
      </c>
      <c r="Z77" s="185"/>
      <c r="AA77" s="185"/>
      <c r="AB77" s="185"/>
      <c r="AC77" s="185"/>
      <c r="AD77" s="185" t="s">
        <v>200</v>
      </c>
      <c r="AE77" s="185"/>
      <c r="AF77" s="185"/>
      <c r="AG77" s="185" t="s">
        <v>149</v>
      </c>
      <c r="AH77" s="189" t="s">
        <v>150</v>
      </c>
      <c r="AI77" s="211"/>
      <c r="AJ77" s="185"/>
      <c r="AK77" s="185"/>
      <c r="AL77" s="185"/>
      <c r="AM77" s="185"/>
      <c r="AN77" s="189"/>
      <c r="AO77" s="189"/>
    </row>
    <row r="78" spans="1:41" x14ac:dyDescent="0.25">
      <c r="A78" s="224"/>
      <c r="B78" s="186"/>
      <c r="C78" s="186"/>
      <c r="D78" s="186"/>
      <c r="E78" s="186"/>
      <c r="F78" s="186"/>
      <c r="G78" s="186"/>
      <c r="H78" s="186"/>
      <c r="I78" s="186"/>
      <c r="J78" s="190"/>
      <c r="K78" s="227"/>
      <c r="L78" s="228"/>
      <c r="M78" s="228"/>
      <c r="N78" s="228"/>
      <c r="O78" s="186"/>
      <c r="P78" s="186"/>
      <c r="Q78" s="186"/>
      <c r="R78" s="186"/>
      <c r="S78" s="186"/>
      <c r="T78" s="186"/>
      <c r="U78" s="186"/>
      <c r="V78" s="186"/>
      <c r="W78" s="186"/>
      <c r="X78" s="188"/>
      <c r="Y78" s="224"/>
      <c r="Z78" s="186"/>
      <c r="AA78" s="186"/>
      <c r="AB78" s="186"/>
      <c r="AC78" s="186"/>
      <c r="AD78" s="186"/>
      <c r="AE78" s="186"/>
      <c r="AF78" s="186"/>
      <c r="AG78" s="186"/>
      <c r="AH78" s="190"/>
      <c r="AI78" s="212"/>
      <c r="AJ78" s="186"/>
      <c r="AK78" s="186"/>
      <c r="AL78" s="186"/>
      <c r="AM78" s="186"/>
      <c r="AN78" s="190"/>
      <c r="AO78" s="190"/>
    </row>
    <row r="79" spans="1:41" ht="15.75" x14ac:dyDescent="0.25">
      <c r="A79" s="201" t="s">
        <v>162</v>
      </c>
      <c r="B79" s="202"/>
      <c r="C79" s="202"/>
      <c r="D79" s="202"/>
      <c r="E79" s="202">
        <v>1</v>
      </c>
      <c r="F79" s="202"/>
      <c r="G79" s="205">
        <v>25</v>
      </c>
      <c r="H79" s="205"/>
      <c r="I79" s="205"/>
      <c r="J79" s="213"/>
      <c r="K79" s="201" t="s">
        <v>171</v>
      </c>
      <c r="L79" s="202"/>
      <c r="M79" s="202"/>
      <c r="N79" s="202"/>
      <c r="O79" s="205">
        <v>25</v>
      </c>
      <c r="P79" s="205"/>
      <c r="Q79" s="205"/>
      <c r="R79" s="205"/>
      <c r="S79" s="205"/>
      <c r="T79" s="214" t="s">
        <v>216</v>
      </c>
      <c r="U79" s="215"/>
      <c r="V79" s="215"/>
      <c r="W79" s="215"/>
      <c r="X79" s="215"/>
      <c r="Y79" s="206" t="s">
        <v>227</v>
      </c>
      <c r="Z79" s="207"/>
      <c r="AA79" s="207"/>
      <c r="AB79" s="207"/>
      <c r="AC79" s="207"/>
      <c r="AD79" s="208" t="s">
        <v>201</v>
      </c>
      <c r="AE79" s="208"/>
      <c r="AF79" s="208"/>
      <c r="AG79" s="3" t="s">
        <v>237</v>
      </c>
      <c r="AH79" s="115" t="s">
        <v>239</v>
      </c>
      <c r="AI79" s="209"/>
      <c r="AJ79" s="207"/>
      <c r="AK79" s="207"/>
      <c r="AL79" s="210"/>
      <c r="AM79" s="210"/>
      <c r="AN79" s="114"/>
      <c r="AO79" s="115"/>
    </row>
    <row r="80" spans="1:41" ht="15.75" x14ac:dyDescent="0.25">
      <c r="A80" s="201" t="s">
        <v>163</v>
      </c>
      <c r="B80" s="202"/>
      <c r="C80" s="202"/>
      <c r="D80" s="202"/>
      <c r="E80" s="202">
        <v>1.6</v>
      </c>
      <c r="F80" s="202"/>
      <c r="G80" s="205"/>
      <c r="H80" s="205"/>
      <c r="I80" s="205"/>
      <c r="J80" s="213"/>
      <c r="K80" s="201"/>
      <c r="L80" s="202"/>
      <c r="M80" s="202"/>
      <c r="N80" s="202"/>
      <c r="O80" s="205"/>
      <c r="P80" s="205"/>
      <c r="Q80" s="205"/>
      <c r="R80" s="205"/>
      <c r="S80" s="205"/>
      <c r="T80" s="216"/>
      <c r="U80" s="217"/>
      <c r="V80" s="217"/>
      <c r="W80" s="217"/>
      <c r="X80" s="217"/>
      <c r="Y80" s="220" t="s">
        <v>228</v>
      </c>
      <c r="Z80" s="221"/>
      <c r="AA80" s="221"/>
      <c r="AB80" s="221"/>
      <c r="AC80" s="221"/>
      <c r="AD80" s="208" t="s">
        <v>201</v>
      </c>
      <c r="AE80" s="208"/>
      <c r="AF80" s="208"/>
      <c r="AG80" s="3" t="s">
        <v>237</v>
      </c>
      <c r="AH80" s="115" t="s">
        <v>239</v>
      </c>
      <c r="AI80" s="209"/>
      <c r="AJ80" s="207"/>
      <c r="AK80" s="207"/>
      <c r="AL80" s="210"/>
      <c r="AM80" s="210"/>
      <c r="AN80" s="115"/>
      <c r="AO80" s="115"/>
    </row>
    <row r="81" spans="1:41" ht="15.75" x14ac:dyDescent="0.25">
      <c r="A81" s="201" t="s">
        <v>164</v>
      </c>
      <c r="B81" s="202"/>
      <c r="C81" s="202"/>
      <c r="D81" s="202"/>
      <c r="E81" s="202">
        <v>2.5</v>
      </c>
      <c r="F81" s="202"/>
      <c r="G81" s="205"/>
      <c r="H81" s="205"/>
      <c r="I81" s="205"/>
      <c r="J81" s="213"/>
      <c r="K81" s="201"/>
      <c r="L81" s="202"/>
      <c r="M81" s="202"/>
      <c r="N81" s="202"/>
      <c r="O81" s="205"/>
      <c r="P81" s="205"/>
      <c r="Q81" s="205"/>
      <c r="R81" s="205"/>
      <c r="S81" s="205"/>
      <c r="T81" s="216"/>
      <c r="U81" s="217"/>
      <c r="V81" s="217"/>
      <c r="W81" s="217"/>
      <c r="X81" s="217"/>
      <c r="Y81" s="206" t="s">
        <v>229</v>
      </c>
      <c r="Z81" s="207"/>
      <c r="AA81" s="207"/>
      <c r="AB81" s="207"/>
      <c r="AC81" s="207"/>
      <c r="AD81" s="208" t="s">
        <v>201</v>
      </c>
      <c r="AE81" s="208"/>
      <c r="AF81" s="208"/>
      <c r="AG81" s="3" t="s">
        <v>237</v>
      </c>
      <c r="AH81" s="115" t="s">
        <v>239</v>
      </c>
      <c r="AI81" s="209"/>
      <c r="AJ81" s="207"/>
      <c r="AK81" s="207"/>
      <c r="AL81" s="210"/>
      <c r="AM81" s="210"/>
      <c r="AN81" s="115"/>
      <c r="AO81" s="115"/>
    </row>
    <row r="82" spans="1:41" ht="15.75" x14ac:dyDescent="0.25">
      <c r="A82" s="201" t="s">
        <v>158</v>
      </c>
      <c r="B82" s="202"/>
      <c r="C82" s="202"/>
      <c r="D82" s="202"/>
      <c r="E82" s="202">
        <v>4</v>
      </c>
      <c r="F82" s="202"/>
      <c r="G82" s="205"/>
      <c r="H82" s="205"/>
      <c r="I82" s="205"/>
      <c r="J82" s="213"/>
      <c r="K82" s="201" t="s">
        <v>172</v>
      </c>
      <c r="L82" s="202"/>
      <c r="M82" s="202"/>
      <c r="N82" s="202"/>
      <c r="O82" s="205"/>
      <c r="P82" s="205"/>
      <c r="Q82" s="205"/>
      <c r="R82" s="205"/>
      <c r="S82" s="205"/>
      <c r="T82" s="216"/>
      <c r="U82" s="217"/>
      <c r="V82" s="217"/>
      <c r="W82" s="217"/>
      <c r="X82" s="217"/>
      <c r="Y82" s="206" t="s">
        <v>230</v>
      </c>
      <c r="Z82" s="207"/>
      <c r="AA82" s="207"/>
      <c r="AB82" s="207"/>
      <c r="AC82" s="207"/>
      <c r="AD82" s="208" t="s">
        <v>201</v>
      </c>
      <c r="AE82" s="208"/>
      <c r="AF82" s="208"/>
      <c r="AG82" s="3" t="s">
        <v>237</v>
      </c>
      <c r="AH82" s="115" t="s">
        <v>239</v>
      </c>
      <c r="AI82" s="209"/>
      <c r="AJ82" s="207"/>
      <c r="AK82" s="207"/>
      <c r="AL82" s="210"/>
      <c r="AM82" s="210"/>
      <c r="AN82" s="115"/>
      <c r="AO82" s="115"/>
    </row>
    <row r="83" spans="1:41" ht="15.75" x14ac:dyDescent="0.25">
      <c r="A83" s="201" t="s">
        <v>165</v>
      </c>
      <c r="B83" s="202"/>
      <c r="C83" s="202"/>
      <c r="D83" s="202"/>
      <c r="E83" s="202">
        <v>6.3</v>
      </c>
      <c r="F83" s="202"/>
      <c r="G83" s="205"/>
      <c r="H83" s="205"/>
      <c r="I83" s="205"/>
      <c r="J83" s="213"/>
      <c r="K83" s="201"/>
      <c r="L83" s="202"/>
      <c r="M83" s="202"/>
      <c r="N83" s="202"/>
      <c r="O83" s="205"/>
      <c r="P83" s="205"/>
      <c r="Q83" s="205"/>
      <c r="R83" s="205"/>
      <c r="S83" s="205"/>
      <c r="T83" s="216"/>
      <c r="U83" s="217"/>
      <c r="V83" s="217"/>
      <c r="W83" s="217"/>
      <c r="X83" s="217"/>
      <c r="Y83" s="206" t="s">
        <v>231</v>
      </c>
      <c r="Z83" s="207"/>
      <c r="AA83" s="207"/>
      <c r="AB83" s="207"/>
      <c r="AC83" s="207"/>
      <c r="AD83" s="208" t="s">
        <v>201</v>
      </c>
      <c r="AE83" s="208"/>
      <c r="AF83" s="208"/>
      <c r="AG83" s="3" t="s">
        <v>237</v>
      </c>
      <c r="AH83" s="115" t="s">
        <v>239</v>
      </c>
      <c r="AI83" s="209"/>
      <c r="AJ83" s="207"/>
      <c r="AK83" s="207"/>
      <c r="AL83" s="210"/>
      <c r="AM83" s="210"/>
      <c r="AN83" s="115"/>
      <c r="AO83" s="115"/>
    </row>
    <row r="84" spans="1:41" ht="15.75" x14ac:dyDescent="0.25">
      <c r="A84" s="201" t="s">
        <v>166</v>
      </c>
      <c r="B84" s="202"/>
      <c r="C84" s="202"/>
      <c r="D84" s="202"/>
      <c r="E84" s="202">
        <v>6.3</v>
      </c>
      <c r="F84" s="202"/>
      <c r="G84" s="205"/>
      <c r="H84" s="205"/>
      <c r="I84" s="205"/>
      <c r="J84" s="213"/>
      <c r="K84" s="201" t="s">
        <v>173</v>
      </c>
      <c r="L84" s="202"/>
      <c r="M84" s="202"/>
      <c r="N84" s="202"/>
      <c r="O84" s="205"/>
      <c r="P84" s="205"/>
      <c r="Q84" s="205"/>
      <c r="R84" s="205"/>
      <c r="S84" s="205"/>
      <c r="T84" s="216"/>
      <c r="U84" s="217"/>
      <c r="V84" s="217"/>
      <c r="W84" s="217"/>
      <c r="X84" s="217"/>
      <c r="Y84" s="206" t="s">
        <v>232</v>
      </c>
      <c r="Z84" s="207"/>
      <c r="AA84" s="207"/>
      <c r="AB84" s="207"/>
      <c r="AC84" s="207"/>
      <c r="AD84" s="208" t="s">
        <v>201</v>
      </c>
      <c r="AE84" s="208"/>
      <c r="AF84" s="208"/>
      <c r="AG84" s="3" t="s">
        <v>237</v>
      </c>
      <c r="AH84" s="115" t="s">
        <v>239</v>
      </c>
      <c r="AI84" s="209"/>
      <c r="AJ84" s="207"/>
      <c r="AK84" s="207"/>
      <c r="AL84" s="210"/>
      <c r="AM84" s="210"/>
      <c r="AN84" s="115"/>
      <c r="AO84" s="115"/>
    </row>
    <row r="85" spans="1:41" ht="15.75" x14ac:dyDescent="0.25">
      <c r="A85" s="201" t="s">
        <v>167</v>
      </c>
      <c r="B85" s="202"/>
      <c r="C85" s="202"/>
      <c r="D85" s="202"/>
      <c r="E85" s="202">
        <v>10</v>
      </c>
      <c r="F85" s="202"/>
      <c r="G85" s="205"/>
      <c r="H85" s="205"/>
      <c r="I85" s="205"/>
      <c r="J85" s="213"/>
      <c r="K85" s="201"/>
      <c r="L85" s="202"/>
      <c r="M85" s="202"/>
      <c r="N85" s="202"/>
      <c r="O85" s="205"/>
      <c r="P85" s="205"/>
      <c r="Q85" s="205"/>
      <c r="R85" s="205"/>
      <c r="S85" s="205"/>
      <c r="T85" s="216"/>
      <c r="U85" s="217"/>
      <c r="V85" s="217"/>
      <c r="W85" s="217"/>
      <c r="X85" s="217"/>
      <c r="Y85" s="206" t="s">
        <v>233</v>
      </c>
      <c r="Z85" s="207"/>
      <c r="AA85" s="207"/>
      <c r="AB85" s="207"/>
      <c r="AC85" s="207"/>
      <c r="AD85" s="208" t="s">
        <v>201</v>
      </c>
      <c r="AE85" s="208"/>
      <c r="AF85" s="208"/>
      <c r="AG85" s="3" t="s">
        <v>237</v>
      </c>
      <c r="AH85" s="115" t="s">
        <v>239</v>
      </c>
      <c r="AI85" s="209"/>
      <c r="AJ85" s="207"/>
      <c r="AK85" s="207"/>
      <c r="AL85" s="210"/>
      <c r="AM85" s="210"/>
      <c r="AN85" s="115"/>
      <c r="AO85" s="115"/>
    </row>
    <row r="86" spans="1:41" ht="15.75" x14ac:dyDescent="0.25">
      <c r="A86" s="201" t="s">
        <v>168</v>
      </c>
      <c r="B86" s="202"/>
      <c r="C86" s="202"/>
      <c r="D86" s="202"/>
      <c r="E86" s="202">
        <v>16</v>
      </c>
      <c r="F86" s="202"/>
      <c r="G86" s="203">
        <v>32</v>
      </c>
      <c r="H86" s="203"/>
      <c r="I86" s="203"/>
      <c r="J86" s="204"/>
      <c r="K86" s="201" t="s">
        <v>217</v>
      </c>
      <c r="L86" s="202"/>
      <c r="M86" s="202"/>
      <c r="N86" s="202"/>
      <c r="O86" s="205">
        <v>32</v>
      </c>
      <c r="P86" s="205"/>
      <c r="Q86" s="205"/>
      <c r="R86" s="205"/>
      <c r="S86" s="205"/>
      <c r="T86" s="216"/>
      <c r="U86" s="217"/>
      <c r="V86" s="217"/>
      <c r="W86" s="217"/>
      <c r="X86" s="217"/>
      <c r="Y86" s="206" t="s">
        <v>234</v>
      </c>
      <c r="Z86" s="207"/>
      <c r="AA86" s="207"/>
      <c r="AB86" s="207"/>
      <c r="AC86" s="207"/>
      <c r="AD86" s="208" t="s">
        <v>201</v>
      </c>
      <c r="AE86" s="208"/>
      <c r="AF86" s="208"/>
      <c r="AG86" s="3" t="s">
        <v>237</v>
      </c>
      <c r="AH86" s="115" t="s">
        <v>239</v>
      </c>
      <c r="AI86" s="209"/>
      <c r="AJ86" s="207"/>
      <c r="AK86" s="207"/>
      <c r="AL86" s="210"/>
      <c r="AM86" s="210"/>
      <c r="AN86" s="115"/>
      <c r="AO86" s="115"/>
    </row>
    <row r="87" spans="1:41" ht="15.75" x14ac:dyDescent="0.25">
      <c r="A87" s="201" t="s">
        <v>169</v>
      </c>
      <c r="B87" s="202"/>
      <c r="C87" s="202"/>
      <c r="D87" s="202"/>
      <c r="E87" s="202">
        <v>25</v>
      </c>
      <c r="F87" s="202"/>
      <c r="G87" s="203">
        <v>40</v>
      </c>
      <c r="H87" s="203"/>
      <c r="I87" s="203"/>
      <c r="J87" s="204"/>
      <c r="K87" s="201"/>
      <c r="L87" s="202"/>
      <c r="M87" s="202"/>
      <c r="N87" s="202"/>
      <c r="O87" s="205"/>
      <c r="P87" s="205"/>
      <c r="Q87" s="205"/>
      <c r="R87" s="205"/>
      <c r="S87" s="205"/>
      <c r="T87" s="218"/>
      <c r="U87" s="219"/>
      <c r="V87" s="219"/>
      <c r="W87" s="219"/>
      <c r="X87" s="219"/>
      <c r="Y87" s="206" t="s">
        <v>235</v>
      </c>
      <c r="Z87" s="207"/>
      <c r="AA87" s="207"/>
      <c r="AB87" s="207"/>
      <c r="AC87" s="207"/>
      <c r="AD87" s="208" t="s">
        <v>201</v>
      </c>
      <c r="AE87" s="208"/>
      <c r="AF87" s="208"/>
      <c r="AG87" s="3" t="s">
        <v>237</v>
      </c>
      <c r="AH87" s="115" t="s">
        <v>239</v>
      </c>
      <c r="AI87" s="209"/>
      <c r="AJ87" s="207"/>
      <c r="AK87" s="207"/>
      <c r="AL87" s="210"/>
      <c r="AM87" s="210"/>
      <c r="AN87" s="115"/>
      <c r="AO87" s="115"/>
    </row>
    <row r="88" spans="1:41" ht="16.5" thickBot="1" x14ac:dyDescent="0.3">
      <c r="A88" s="191" t="s">
        <v>170</v>
      </c>
      <c r="B88" s="192"/>
      <c r="C88" s="192"/>
      <c r="D88" s="192"/>
      <c r="E88" s="192">
        <v>40</v>
      </c>
      <c r="F88" s="192"/>
      <c r="G88" s="193">
        <v>50</v>
      </c>
      <c r="H88" s="193"/>
      <c r="I88" s="193"/>
      <c r="J88" s="194"/>
      <c r="K88" s="191" t="s">
        <v>218</v>
      </c>
      <c r="L88" s="192"/>
      <c r="M88" s="192"/>
      <c r="N88" s="192"/>
      <c r="O88" s="193">
        <v>65</v>
      </c>
      <c r="P88" s="193"/>
      <c r="Q88" s="193"/>
      <c r="R88" s="193"/>
      <c r="S88" s="193"/>
      <c r="T88" s="195" t="s">
        <v>220</v>
      </c>
      <c r="U88" s="196"/>
      <c r="V88" s="196"/>
      <c r="W88" s="196"/>
      <c r="X88" s="196"/>
      <c r="Y88" s="197" t="s">
        <v>236</v>
      </c>
      <c r="Z88" s="198"/>
      <c r="AA88" s="198"/>
      <c r="AB88" s="198"/>
      <c r="AC88" s="198"/>
      <c r="AD88" s="199" t="s">
        <v>201</v>
      </c>
      <c r="AE88" s="199"/>
      <c r="AF88" s="199"/>
      <c r="AG88" s="118" t="s">
        <v>237</v>
      </c>
      <c r="AH88" s="116" t="s">
        <v>239</v>
      </c>
      <c r="AI88" s="200"/>
      <c r="AJ88" s="198"/>
      <c r="AK88" s="198"/>
      <c r="AL88" s="184"/>
      <c r="AM88" s="184"/>
      <c r="AN88" s="116"/>
      <c r="AO88" s="116"/>
    </row>
  </sheetData>
  <mergeCells count="326">
    <mergeCell ref="AI74:AK74"/>
    <mergeCell ref="L38:S38"/>
    <mergeCell ref="L39:S39"/>
    <mergeCell ref="L40:S41"/>
    <mergeCell ref="H38:K38"/>
    <mergeCell ref="H39:K39"/>
    <mergeCell ref="H40:K41"/>
    <mergeCell ref="Y62:AF62"/>
    <mergeCell ref="AI68:AK68"/>
    <mergeCell ref="AI69:AK69"/>
    <mergeCell ref="AI70:AK70"/>
    <mergeCell ref="AI71:AK71"/>
    <mergeCell ref="AI72:AK72"/>
    <mergeCell ref="AI73:AK73"/>
    <mergeCell ref="Y72:AC72"/>
    <mergeCell ref="Y73:AC73"/>
    <mergeCell ref="Y74:AC74"/>
    <mergeCell ref="G74:J74"/>
    <mergeCell ref="L58:S58"/>
    <mergeCell ref="B53:G54"/>
    <mergeCell ref="AF45:AL46"/>
    <mergeCell ref="AF50:AL51"/>
    <mergeCell ref="T38:Z38"/>
    <mergeCell ref="AA38:AE39"/>
    <mergeCell ref="T39:Z39"/>
    <mergeCell ref="T40:Z41"/>
    <mergeCell ref="AA40:AE41"/>
    <mergeCell ref="T58:Z58"/>
    <mergeCell ref="T59:Z60"/>
    <mergeCell ref="AA59:AE60"/>
    <mergeCell ref="T55:Z56"/>
    <mergeCell ref="AA55:AE56"/>
    <mergeCell ref="T57:Z57"/>
    <mergeCell ref="T48:Z48"/>
    <mergeCell ref="AA48:AE48"/>
    <mergeCell ref="T49:Z49"/>
    <mergeCell ref="AA49:AE49"/>
    <mergeCell ref="T53:Z53"/>
    <mergeCell ref="AA53:AE54"/>
    <mergeCell ref="T54:Z54"/>
    <mergeCell ref="AI63:AK64"/>
    <mergeCell ref="AI65:AK65"/>
    <mergeCell ref="AI66:AK66"/>
    <mergeCell ref="AI67:AK67"/>
    <mergeCell ref="Y69:AC69"/>
    <mergeCell ref="Y70:AC70"/>
    <mergeCell ref="Y71:AC71"/>
    <mergeCell ref="E71:F71"/>
    <mergeCell ref="G65:J71"/>
    <mergeCell ref="Y65:AC65"/>
    <mergeCell ref="Y66:AC66"/>
    <mergeCell ref="Y67:AC67"/>
    <mergeCell ref="Y68:AC68"/>
    <mergeCell ref="E65:F65"/>
    <mergeCell ref="E66:F66"/>
    <mergeCell ref="E67:F67"/>
    <mergeCell ref="E68:F68"/>
    <mergeCell ref="E69:F69"/>
    <mergeCell ref="E72:F72"/>
    <mergeCell ref="E70:F70"/>
    <mergeCell ref="L57:S57"/>
    <mergeCell ref="E63:F64"/>
    <mergeCell ref="A71:D71"/>
    <mergeCell ref="A72:D72"/>
    <mergeCell ref="K74:N74"/>
    <mergeCell ref="O63:S64"/>
    <mergeCell ref="O65:S71"/>
    <mergeCell ref="O72:S73"/>
    <mergeCell ref="O74:S74"/>
    <mergeCell ref="K65:N67"/>
    <mergeCell ref="K68:N69"/>
    <mergeCell ref="G72:J72"/>
    <mergeCell ref="G73:J73"/>
    <mergeCell ref="G63:J64"/>
    <mergeCell ref="A68:D68"/>
    <mergeCell ref="A69:D69"/>
    <mergeCell ref="A70:D70"/>
    <mergeCell ref="A63:D64"/>
    <mergeCell ref="B40:G41"/>
    <mergeCell ref="B59:K60"/>
    <mergeCell ref="L59:S60"/>
    <mergeCell ref="B55:G56"/>
    <mergeCell ref="H55:K56"/>
    <mergeCell ref="L55:S56"/>
    <mergeCell ref="B57:K58"/>
    <mergeCell ref="E73:F73"/>
    <mergeCell ref="E74:F74"/>
    <mergeCell ref="H48:K49"/>
    <mergeCell ref="H53:K54"/>
    <mergeCell ref="L53:S53"/>
    <mergeCell ref="L54:S54"/>
    <mergeCell ref="B52:AE52"/>
    <mergeCell ref="B50:G51"/>
    <mergeCell ref="H50:K51"/>
    <mergeCell ref="L50:S51"/>
    <mergeCell ref="T50:Z51"/>
    <mergeCell ref="AA50:AE51"/>
    <mergeCell ref="A73:D73"/>
    <mergeCell ref="A74:D74"/>
    <mergeCell ref="A65:D65"/>
    <mergeCell ref="A66:D66"/>
    <mergeCell ref="A67:D67"/>
    <mergeCell ref="B37:AD37"/>
    <mergeCell ref="A37:A60"/>
    <mergeCell ref="B38:G39"/>
    <mergeCell ref="B34:C35"/>
    <mergeCell ref="D34:F35"/>
    <mergeCell ref="G34:K34"/>
    <mergeCell ref="G35:K35"/>
    <mergeCell ref="S26:W26"/>
    <mergeCell ref="Y26:AC26"/>
    <mergeCell ref="S27:U27"/>
    <mergeCell ref="Y27:AA27"/>
    <mergeCell ref="B45:G46"/>
    <mergeCell ref="H45:K46"/>
    <mergeCell ref="L45:S46"/>
    <mergeCell ref="T45:Z46"/>
    <mergeCell ref="AA45:AE46"/>
    <mergeCell ref="B42:AE42"/>
    <mergeCell ref="B43:G44"/>
    <mergeCell ref="H43:K44"/>
    <mergeCell ref="L43:S44"/>
    <mergeCell ref="T43:Z44"/>
    <mergeCell ref="AA43:AE44"/>
    <mergeCell ref="B47:AE47"/>
    <mergeCell ref="B48:G49"/>
    <mergeCell ref="B23:F23"/>
    <mergeCell ref="B21:F21"/>
    <mergeCell ref="B26:E26"/>
    <mergeCell ref="G26:H26"/>
    <mergeCell ref="J26:K26"/>
    <mergeCell ref="B32:F32"/>
    <mergeCell ref="H32:J32"/>
    <mergeCell ref="B25:AA25"/>
    <mergeCell ref="H23:J23"/>
    <mergeCell ref="H21:J21"/>
    <mergeCell ref="M26:N26"/>
    <mergeCell ref="S21:W21"/>
    <mergeCell ref="X21:Z21"/>
    <mergeCell ref="G17:K17"/>
    <mergeCell ref="L17:T18"/>
    <mergeCell ref="U17:Y18"/>
    <mergeCell ref="Z17:AE18"/>
    <mergeCell ref="B18:F18"/>
    <mergeCell ref="G18:K18"/>
    <mergeCell ref="B14:F14"/>
    <mergeCell ref="G14:AD14"/>
    <mergeCell ref="B15:F16"/>
    <mergeCell ref="G15:K15"/>
    <mergeCell ref="L15:T15"/>
    <mergeCell ref="U15:Y15"/>
    <mergeCell ref="Z15:AD15"/>
    <mergeCell ref="G16:K16"/>
    <mergeCell ref="L16:T16"/>
    <mergeCell ref="U16:Y16"/>
    <mergeCell ref="G11:K11"/>
    <mergeCell ref="L11:P11"/>
    <mergeCell ref="Q11:Y12"/>
    <mergeCell ref="Z11:AD12"/>
    <mergeCell ref="AE11:AE12"/>
    <mergeCell ref="B12:F12"/>
    <mergeCell ref="G12:K12"/>
    <mergeCell ref="L12:P12"/>
    <mergeCell ref="G9:K9"/>
    <mergeCell ref="L9:P9"/>
    <mergeCell ref="Q9:Y9"/>
    <mergeCell ref="Z9:AD9"/>
    <mergeCell ref="G10:K10"/>
    <mergeCell ref="L10:P10"/>
    <mergeCell ref="Q10:Y10"/>
    <mergeCell ref="Z10:AD10"/>
    <mergeCell ref="B5:C5"/>
    <mergeCell ref="Z6:AE6"/>
    <mergeCell ref="B7:K7"/>
    <mergeCell ref="L7:M7"/>
    <mergeCell ref="N7:R7"/>
    <mergeCell ref="S7:Y7"/>
    <mergeCell ref="Z7:AA7"/>
    <mergeCell ref="AB7:AE7"/>
    <mergeCell ref="E5:F5"/>
    <mergeCell ref="G5:K5"/>
    <mergeCell ref="L5:R5"/>
    <mergeCell ref="S5:Y5"/>
    <mergeCell ref="B6:K6"/>
    <mergeCell ref="L6:R6"/>
    <mergeCell ref="S6:Y6"/>
    <mergeCell ref="A1:A18"/>
    <mergeCell ref="L48:S49"/>
    <mergeCell ref="AD63:AF64"/>
    <mergeCell ref="AD65:AF65"/>
    <mergeCell ref="AD66:AF66"/>
    <mergeCell ref="AD67:AF67"/>
    <mergeCell ref="AD68:AF68"/>
    <mergeCell ref="AD69:AF69"/>
    <mergeCell ref="AD70:AF70"/>
    <mergeCell ref="AF40:AL41"/>
    <mergeCell ref="B1:AD1"/>
    <mergeCell ref="B2:Y2"/>
    <mergeCell ref="Z2:AE2"/>
    <mergeCell ref="B3:D3"/>
    <mergeCell ref="E3:Y3"/>
    <mergeCell ref="Z3:AC3"/>
    <mergeCell ref="AD3:AE3"/>
    <mergeCell ref="Z16:AD16"/>
    <mergeCell ref="B17:F17"/>
    <mergeCell ref="B11:F11"/>
    <mergeCell ref="B9:F10"/>
    <mergeCell ref="B4:K4"/>
    <mergeCell ref="L4:R4"/>
    <mergeCell ref="S4:Y4"/>
    <mergeCell ref="AL73:AM73"/>
    <mergeCell ref="AL74:AM74"/>
    <mergeCell ref="AN63:AN64"/>
    <mergeCell ref="AA57:AE58"/>
    <mergeCell ref="K72:N73"/>
    <mergeCell ref="T63:X64"/>
    <mergeCell ref="T65:X73"/>
    <mergeCell ref="T74:X74"/>
    <mergeCell ref="AD71:AF71"/>
    <mergeCell ref="AD72:AF72"/>
    <mergeCell ref="AD73:AF73"/>
    <mergeCell ref="AD74:AF74"/>
    <mergeCell ref="AL63:AM64"/>
    <mergeCell ref="AL65:AM65"/>
    <mergeCell ref="AL66:AM66"/>
    <mergeCell ref="AL67:AM67"/>
    <mergeCell ref="AL68:AM68"/>
    <mergeCell ref="AL69:AM69"/>
    <mergeCell ref="AL70:AM70"/>
    <mergeCell ref="AL71:AM71"/>
    <mergeCell ref="AL72:AM72"/>
    <mergeCell ref="K63:N64"/>
    <mergeCell ref="K70:N71"/>
    <mergeCell ref="Y63:AC64"/>
    <mergeCell ref="Y76:AF76"/>
    <mergeCell ref="A77:D78"/>
    <mergeCell ref="E77:F78"/>
    <mergeCell ref="G77:J78"/>
    <mergeCell ref="K77:N78"/>
    <mergeCell ref="O77:S78"/>
    <mergeCell ref="T77:X78"/>
    <mergeCell ref="Y77:AC78"/>
    <mergeCell ref="AD77:AF78"/>
    <mergeCell ref="AI77:AK78"/>
    <mergeCell ref="AL77:AM78"/>
    <mergeCell ref="AN77:AN78"/>
    <mergeCell ref="A79:D79"/>
    <mergeCell ref="E79:F79"/>
    <mergeCell ref="G79:J85"/>
    <mergeCell ref="K79:N81"/>
    <mergeCell ref="O79:S85"/>
    <mergeCell ref="T79:X87"/>
    <mergeCell ref="Y79:AC79"/>
    <mergeCell ref="AD79:AF79"/>
    <mergeCell ref="AI79:AK79"/>
    <mergeCell ref="AL79:AM79"/>
    <mergeCell ref="A80:D80"/>
    <mergeCell ref="E80:F80"/>
    <mergeCell ref="Y80:AC80"/>
    <mergeCell ref="AD80:AF80"/>
    <mergeCell ref="AI80:AK80"/>
    <mergeCell ref="AL80:AM80"/>
    <mergeCell ref="A81:D81"/>
    <mergeCell ref="E81:F81"/>
    <mergeCell ref="Y81:AC81"/>
    <mergeCell ref="AD81:AF81"/>
    <mergeCell ref="AI81:AK81"/>
    <mergeCell ref="AL81:AM81"/>
    <mergeCell ref="A82:D82"/>
    <mergeCell ref="E82:F82"/>
    <mergeCell ref="K82:N83"/>
    <mergeCell ref="Y82:AC82"/>
    <mergeCell ref="AD82:AF82"/>
    <mergeCell ref="AI82:AK82"/>
    <mergeCell ref="AL82:AM82"/>
    <mergeCell ref="A83:D83"/>
    <mergeCell ref="E83:F83"/>
    <mergeCell ref="Y83:AC83"/>
    <mergeCell ref="AD83:AF83"/>
    <mergeCell ref="AI83:AK83"/>
    <mergeCell ref="AL83:AM83"/>
    <mergeCell ref="AL86:AM86"/>
    <mergeCell ref="A87:D87"/>
    <mergeCell ref="E87:F87"/>
    <mergeCell ref="G87:J87"/>
    <mergeCell ref="Y87:AC87"/>
    <mergeCell ref="AD87:AF87"/>
    <mergeCell ref="AI87:AK87"/>
    <mergeCell ref="AL87:AM87"/>
    <mergeCell ref="A84:D84"/>
    <mergeCell ref="E84:F84"/>
    <mergeCell ref="K84:N85"/>
    <mergeCell ref="Y84:AC84"/>
    <mergeCell ref="AD84:AF84"/>
    <mergeCell ref="AI84:AK84"/>
    <mergeCell ref="AL84:AM84"/>
    <mergeCell ref="A85:D85"/>
    <mergeCell ref="E85:F85"/>
    <mergeCell ref="Y85:AC85"/>
    <mergeCell ref="AD85:AF85"/>
    <mergeCell ref="AI85:AK85"/>
    <mergeCell ref="AL85:AM85"/>
    <mergeCell ref="AL88:AM88"/>
    <mergeCell ref="AG63:AG64"/>
    <mergeCell ref="AG77:AG78"/>
    <mergeCell ref="AH63:AH64"/>
    <mergeCell ref="AH77:AH78"/>
    <mergeCell ref="AO63:AO64"/>
    <mergeCell ref="AO77:AO78"/>
    <mergeCell ref="A88:D88"/>
    <mergeCell ref="E88:F88"/>
    <mergeCell ref="G88:J88"/>
    <mergeCell ref="K88:N88"/>
    <mergeCell ref="O88:S88"/>
    <mergeCell ref="T88:X88"/>
    <mergeCell ref="Y88:AC88"/>
    <mergeCell ref="AD88:AF88"/>
    <mergeCell ref="AI88:AK88"/>
    <mergeCell ref="A86:D86"/>
    <mergeCell ref="E86:F86"/>
    <mergeCell ref="G86:J86"/>
    <mergeCell ref="K86:N87"/>
    <mergeCell ref="O86:S87"/>
    <mergeCell ref="Y86:AC86"/>
    <mergeCell ref="AD86:AF86"/>
    <mergeCell ref="AI86:AK8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6"/>
  <sheetViews>
    <sheetView zoomScaleNormal="100" workbookViewId="0">
      <selection activeCell="M6" sqref="M6"/>
    </sheetView>
  </sheetViews>
  <sheetFormatPr defaultRowHeight="15" x14ac:dyDescent="0.25"/>
  <sheetData>
    <row r="1" spans="1:14" x14ac:dyDescent="0.25">
      <c r="A1" s="164" t="s">
        <v>5</v>
      </c>
      <c r="B1" s="165"/>
      <c r="C1" s="100"/>
      <c r="D1" s="100"/>
      <c r="E1" s="100"/>
      <c r="F1" s="100"/>
      <c r="L1" t="s">
        <v>37</v>
      </c>
    </row>
    <row r="2" spans="1:14" x14ac:dyDescent="0.25">
      <c r="A2" s="396" t="s">
        <v>57</v>
      </c>
      <c r="B2" s="214" t="s">
        <v>8</v>
      </c>
      <c r="C2" s="1" t="s">
        <v>35</v>
      </c>
      <c r="D2" s="127">
        <v>10.847049999999999</v>
      </c>
      <c r="E2" s="126"/>
      <c r="F2" s="126"/>
      <c r="I2" s="48"/>
      <c r="K2" s="4" t="s">
        <v>6</v>
      </c>
      <c r="L2" s="1"/>
      <c r="M2" s="95" t="s">
        <v>7</v>
      </c>
      <c r="N2" s="1"/>
    </row>
    <row r="3" spans="1:14" x14ac:dyDescent="0.25">
      <c r="A3" s="397"/>
      <c r="B3" s="216"/>
      <c r="C3" s="1" t="s">
        <v>36</v>
      </c>
      <c r="D3" s="127">
        <v>-37.49682</v>
      </c>
      <c r="E3" s="126"/>
      <c r="F3" s="126"/>
      <c r="I3" s="48"/>
      <c r="K3" s="68">
        <f>Лист2!L17</f>
        <v>0.6</v>
      </c>
      <c r="L3" s="1"/>
      <c r="M3" s="97">
        <f>K3*K3*D4+K3*D3+D2</f>
        <v>29.3017912</v>
      </c>
      <c r="N3" s="1"/>
    </row>
    <row r="4" spans="1:14" x14ac:dyDescent="0.25">
      <c r="A4" s="398"/>
      <c r="B4" s="218"/>
      <c r="C4" s="1" t="s">
        <v>38</v>
      </c>
      <c r="D4" s="127">
        <v>113.75787</v>
      </c>
      <c r="E4" s="126"/>
      <c r="F4" s="126"/>
      <c r="I4" s="48"/>
      <c r="K4" s="68"/>
      <c r="L4" s="1"/>
      <c r="M4" s="97"/>
      <c r="N4" s="1"/>
    </row>
    <row r="5" spans="1:14" x14ac:dyDescent="0.25">
      <c r="A5" s="396" t="s">
        <v>58</v>
      </c>
      <c r="B5" s="214" t="s">
        <v>8</v>
      </c>
      <c r="C5" s="1" t="s">
        <v>35</v>
      </c>
      <c r="D5" s="127">
        <v>-4.5604100000000001</v>
      </c>
      <c r="E5" s="126"/>
      <c r="F5" s="126"/>
      <c r="I5" s="48"/>
      <c r="K5" s="26" t="s">
        <v>6</v>
      </c>
      <c r="L5" s="1"/>
      <c r="M5" s="93" t="s">
        <v>7</v>
      </c>
      <c r="N5" s="1"/>
    </row>
    <row r="6" spans="1:14" x14ac:dyDescent="0.25">
      <c r="A6" s="397"/>
      <c r="B6" s="216"/>
      <c r="C6" s="1" t="s">
        <v>36</v>
      </c>
      <c r="D6" s="127">
        <v>10.47329</v>
      </c>
      <c r="E6" s="126"/>
      <c r="F6" s="126"/>
      <c r="I6" s="48"/>
      <c r="K6" s="68">
        <f>$K$3</f>
        <v>0.6</v>
      </c>
      <c r="L6" s="1"/>
      <c r="M6" s="97">
        <f>K6*K6*D7+K6*D6+D5</f>
        <v>15.531583599999998</v>
      </c>
      <c r="N6" s="1"/>
    </row>
    <row r="7" spans="1:14" x14ac:dyDescent="0.25">
      <c r="A7" s="398"/>
      <c r="B7" s="218"/>
      <c r="C7" s="1" t="s">
        <v>38</v>
      </c>
      <c r="D7" s="127">
        <v>38.355609999999999</v>
      </c>
      <c r="E7" s="126"/>
      <c r="F7" s="126"/>
      <c r="I7" s="48"/>
      <c r="K7" s="68"/>
      <c r="L7" s="1"/>
      <c r="M7" s="97"/>
      <c r="N7" s="1"/>
    </row>
    <row r="8" spans="1:14" x14ac:dyDescent="0.25">
      <c r="A8" s="396" t="s">
        <v>59</v>
      </c>
      <c r="B8" s="214" t="s">
        <v>8</v>
      </c>
      <c r="C8" s="1" t="s">
        <v>35</v>
      </c>
      <c r="D8" s="127">
        <v>-6.8804400000000001</v>
      </c>
      <c r="E8" s="126"/>
      <c r="F8" s="126"/>
      <c r="I8" s="48"/>
      <c r="K8" s="26" t="s">
        <v>6</v>
      </c>
      <c r="L8" s="1"/>
      <c r="M8" s="93" t="s">
        <v>7</v>
      </c>
      <c r="N8" s="1"/>
    </row>
    <row r="9" spans="1:14" x14ac:dyDescent="0.25">
      <c r="A9" s="397"/>
      <c r="B9" s="216"/>
      <c r="C9" s="1" t="s">
        <v>36</v>
      </c>
      <c r="D9" s="127">
        <v>6.66805</v>
      </c>
      <c r="E9" s="126"/>
      <c r="F9" s="126"/>
      <c r="I9" s="48"/>
      <c r="K9" s="68">
        <f>$K$3</f>
        <v>0.6</v>
      </c>
      <c r="L9" s="1"/>
      <c r="M9" s="97">
        <f>K9*K9*D10+K9*D9+D8</f>
        <v>2.6762699999999988</v>
      </c>
      <c r="N9" s="1"/>
    </row>
    <row r="10" spans="1:14" x14ac:dyDescent="0.25">
      <c r="A10" s="398"/>
      <c r="B10" s="218"/>
      <c r="C10" s="1" t="s">
        <v>38</v>
      </c>
      <c r="D10" s="127">
        <v>15.433</v>
      </c>
      <c r="E10" s="126"/>
      <c r="F10" s="126"/>
      <c r="I10" s="48"/>
      <c r="K10" s="68"/>
      <c r="L10" s="1"/>
      <c r="M10" s="97"/>
      <c r="N10" s="1"/>
    </row>
    <row r="11" spans="1:14" x14ac:dyDescent="0.25">
      <c r="A11" s="402" t="s">
        <v>60</v>
      </c>
      <c r="B11" s="214" t="s">
        <v>9</v>
      </c>
      <c r="C11" s="1" t="s">
        <v>35</v>
      </c>
      <c r="D11" s="127">
        <v>-8.5110000000000005E-2</v>
      </c>
      <c r="E11" s="126"/>
      <c r="F11" s="126"/>
      <c r="I11" s="48"/>
      <c r="K11" s="26" t="s">
        <v>6</v>
      </c>
      <c r="L11" s="1"/>
      <c r="M11" s="93" t="s">
        <v>7</v>
      </c>
      <c r="N11" s="1"/>
    </row>
    <row r="12" spans="1:14" x14ac:dyDescent="0.25">
      <c r="A12" s="403"/>
      <c r="B12" s="216"/>
      <c r="C12" s="1" t="s">
        <v>36</v>
      </c>
      <c r="D12" s="127">
        <v>0.55815000000000003</v>
      </c>
      <c r="E12" s="126"/>
      <c r="F12" s="126"/>
      <c r="I12" s="48"/>
      <c r="K12" s="68">
        <f>$K$3</f>
        <v>0.6</v>
      </c>
      <c r="L12" s="1"/>
      <c r="M12" s="97">
        <f>K12*K12*D13+K12*D12+D11</f>
        <v>2.4321540000000001</v>
      </c>
      <c r="N12" s="1"/>
    </row>
    <row r="13" spans="1:14" x14ac:dyDescent="0.25">
      <c r="A13" s="404"/>
      <c r="B13" s="218"/>
      <c r="C13" s="1" t="s">
        <v>38</v>
      </c>
      <c r="D13" s="127">
        <v>6.0621499999999999</v>
      </c>
      <c r="E13" s="126"/>
      <c r="F13" s="126"/>
      <c r="I13" s="48"/>
      <c r="K13" s="68"/>
      <c r="L13" s="1"/>
      <c r="M13" s="97"/>
      <c r="N13" s="1"/>
    </row>
    <row r="14" spans="1:14" x14ac:dyDescent="0.25">
      <c r="A14" s="402" t="s">
        <v>61</v>
      </c>
      <c r="B14" s="214" t="s">
        <v>9</v>
      </c>
      <c r="C14" s="1" t="s">
        <v>35</v>
      </c>
      <c r="D14" s="127">
        <v>-0.35015000000000002</v>
      </c>
      <c r="E14" s="126"/>
      <c r="F14" s="126"/>
      <c r="I14" s="48"/>
      <c r="K14" s="26" t="s">
        <v>6</v>
      </c>
      <c r="L14" s="1"/>
      <c r="M14" s="93" t="s">
        <v>7</v>
      </c>
      <c r="N14" s="1"/>
    </row>
    <row r="15" spans="1:14" x14ac:dyDescent="0.25">
      <c r="A15" s="403"/>
      <c r="B15" s="216"/>
      <c r="C15" s="1" t="s">
        <v>36</v>
      </c>
      <c r="D15" s="127">
        <v>-0.42271999999999998</v>
      </c>
      <c r="E15" s="126"/>
      <c r="F15" s="126"/>
      <c r="I15" s="48"/>
      <c r="K15" s="68">
        <f>$K$3</f>
        <v>0.6</v>
      </c>
      <c r="L15" s="1"/>
      <c r="M15" s="97">
        <f>K15*K15*D16+K15*D15+D14</f>
        <v>0.32019759999999992</v>
      </c>
      <c r="N15" s="1"/>
    </row>
    <row r="16" spans="1:14" x14ac:dyDescent="0.25">
      <c r="A16" s="404"/>
      <c r="B16" s="218"/>
      <c r="C16" s="1" t="s">
        <v>38</v>
      </c>
      <c r="D16" s="127">
        <v>2.5666099999999998</v>
      </c>
      <c r="E16" s="126"/>
      <c r="F16" s="126"/>
      <c r="I16" s="48"/>
      <c r="K16" s="68"/>
      <c r="L16" s="1"/>
      <c r="M16" s="97"/>
      <c r="N16" s="1"/>
    </row>
    <row r="17" spans="1:14" x14ac:dyDescent="0.25">
      <c r="A17" s="402" t="s">
        <v>62</v>
      </c>
      <c r="B17" s="214" t="s">
        <v>10</v>
      </c>
      <c r="C17" s="1" t="s">
        <v>35</v>
      </c>
      <c r="D17" s="127">
        <v>3.24546</v>
      </c>
      <c r="E17" s="126"/>
      <c r="F17" s="126"/>
      <c r="I17" s="48"/>
      <c r="K17" s="26" t="s">
        <v>6</v>
      </c>
      <c r="L17" s="1"/>
      <c r="M17" s="95" t="s">
        <v>7</v>
      </c>
      <c r="N17" s="1"/>
    </row>
    <row r="18" spans="1:14" x14ac:dyDescent="0.25">
      <c r="A18" s="403"/>
      <c r="B18" s="216"/>
      <c r="C18" s="1" t="s">
        <v>36</v>
      </c>
      <c r="D18" s="127">
        <v>-1.0118799999999999</v>
      </c>
      <c r="E18" s="126"/>
      <c r="F18" s="126"/>
      <c r="I18" s="48"/>
      <c r="K18" s="68">
        <f>$K$3</f>
        <v>0.6</v>
      </c>
      <c r="L18" s="1"/>
      <c r="M18" s="97">
        <f>K18*K18*D19+K18*D18+D17</f>
        <v>3.0081204000000001</v>
      </c>
      <c r="N18" s="1"/>
    </row>
    <row r="19" spans="1:14" x14ac:dyDescent="0.25">
      <c r="A19" s="404"/>
      <c r="B19" s="218"/>
      <c r="C19" s="1" t="s">
        <v>38</v>
      </c>
      <c r="D19" s="127">
        <v>1.02719</v>
      </c>
      <c r="E19" s="126"/>
      <c r="F19" s="126"/>
      <c r="I19" s="48"/>
      <c r="K19" s="68"/>
      <c r="L19" s="1"/>
      <c r="M19" s="97"/>
      <c r="N19" s="1"/>
    </row>
    <row r="20" spans="1:14" x14ac:dyDescent="0.25">
      <c r="A20" s="402" t="s">
        <v>63</v>
      </c>
      <c r="B20" s="214" t="s">
        <v>11</v>
      </c>
      <c r="C20" s="1" t="s">
        <v>35</v>
      </c>
      <c r="D20" s="127">
        <v>-10.269629999999999</v>
      </c>
      <c r="E20" s="126"/>
      <c r="F20" s="126"/>
      <c r="I20" s="48"/>
      <c r="K20" s="26" t="s">
        <v>6</v>
      </c>
      <c r="L20" s="1"/>
      <c r="M20" s="93" t="s">
        <v>7</v>
      </c>
      <c r="N20" s="1"/>
    </row>
    <row r="21" spans="1:14" x14ac:dyDescent="0.25">
      <c r="A21" s="403"/>
      <c r="B21" s="216"/>
      <c r="C21" s="1" t="s">
        <v>36</v>
      </c>
      <c r="D21" s="127">
        <v>2.3388</v>
      </c>
      <c r="E21" s="126"/>
      <c r="F21" s="126"/>
      <c r="I21" s="48"/>
      <c r="K21" s="68">
        <f>$K$3</f>
        <v>0.6</v>
      </c>
      <c r="L21" s="1"/>
      <c r="M21" s="97">
        <f>K21*K21*D22+K21*D21+D20</f>
        <v>-8.7401087999999998</v>
      </c>
      <c r="N21" s="1"/>
    </row>
    <row r="22" spans="1:14" x14ac:dyDescent="0.25">
      <c r="A22" s="404"/>
      <c r="B22" s="218"/>
      <c r="C22" s="1" t="s">
        <v>38</v>
      </c>
      <c r="D22" s="127">
        <v>0.35066999999999998</v>
      </c>
      <c r="E22" s="126"/>
      <c r="F22" s="126"/>
      <c r="I22" s="48"/>
      <c r="K22" s="68"/>
      <c r="L22" s="1"/>
      <c r="M22" s="97"/>
      <c r="N22" s="1"/>
    </row>
    <row r="23" spans="1:14" x14ac:dyDescent="0.25">
      <c r="A23" s="402" t="s">
        <v>64</v>
      </c>
      <c r="B23" s="399" t="s">
        <v>12</v>
      </c>
      <c r="C23" s="1" t="s">
        <v>35</v>
      </c>
      <c r="D23" s="127">
        <v>-5.8218100000000002</v>
      </c>
      <c r="E23" s="126"/>
      <c r="F23" s="126"/>
      <c r="I23" s="48"/>
      <c r="K23" s="26" t="s">
        <v>6</v>
      </c>
      <c r="L23" s="1"/>
      <c r="M23" s="93" t="s">
        <v>7</v>
      </c>
      <c r="N23" s="1"/>
    </row>
    <row r="24" spans="1:14" x14ac:dyDescent="0.25">
      <c r="A24" s="403"/>
      <c r="B24" s="400"/>
      <c r="C24" s="1" t="s">
        <v>36</v>
      </c>
      <c r="D24" s="127">
        <v>0.80157999999999996</v>
      </c>
      <c r="E24" s="126"/>
      <c r="F24" s="126"/>
      <c r="I24" s="48"/>
      <c r="K24" s="68">
        <f>$K$3</f>
        <v>0.6</v>
      </c>
      <c r="L24" s="1"/>
      <c r="M24" s="97">
        <f>K24*K24*D25+K24*D24+D23</f>
        <v>-5.2868116000000001</v>
      </c>
      <c r="N24" s="1"/>
    </row>
    <row r="25" spans="1:14" x14ac:dyDescent="0.25">
      <c r="A25" s="403"/>
      <c r="B25" s="400"/>
      <c r="C25" s="1" t="s">
        <v>38</v>
      </c>
      <c r="D25" s="127">
        <v>0.15014</v>
      </c>
      <c r="E25" s="126"/>
      <c r="F25" s="126"/>
      <c r="I25" s="48"/>
      <c r="K25" s="68"/>
      <c r="L25" s="1"/>
      <c r="M25" s="97"/>
      <c r="N25" s="1"/>
    </row>
    <row r="26" spans="1:14" x14ac:dyDescent="0.25">
      <c r="A26" s="405" t="s">
        <v>65</v>
      </c>
      <c r="B26" s="214" t="s">
        <v>13</v>
      </c>
      <c r="C26" s="1" t="s">
        <v>35</v>
      </c>
      <c r="D26" s="127">
        <v>10.872730000000001</v>
      </c>
      <c r="E26" s="126"/>
      <c r="F26" s="126"/>
      <c r="I26" s="48"/>
      <c r="K26" s="68"/>
      <c r="L26" s="1"/>
      <c r="M26" s="97"/>
      <c r="N26" s="1"/>
    </row>
    <row r="27" spans="1:14" x14ac:dyDescent="0.25">
      <c r="A27" s="405"/>
      <c r="B27" s="216"/>
      <c r="C27" s="1" t="s">
        <v>36</v>
      </c>
      <c r="D27" s="127">
        <v>-0.94935999999999998</v>
      </c>
      <c r="E27" s="126"/>
      <c r="F27" s="126"/>
      <c r="I27" s="48"/>
      <c r="K27" s="26" t="s">
        <v>6</v>
      </c>
      <c r="L27" s="1"/>
      <c r="M27" s="93" t="s">
        <v>7</v>
      </c>
      <c r="N27" s="1"/>
    </row>
    <row r="28" spans="1:14" x14ac:dyDescent="0.25">
      <c r="A28" s="405"/>
      <c r="B28" s="218"/>
      <c r="C28" s="1" t="s">
        <v>38</v>
      </c>
      <c r="D28" s="127">
        <v>7.4749999999999997E-2</v>
      </c>
      <c r="E28" s="126"/>
      <c r="F28" s="126"/>
      <c r="I28" s="48"/>
      <c r="K28" s="68">
        <f>$K$3</f>
        <v>0.6</v>
      </c>
      <c r="L28" s="1"/>
      <c r="M28" s="97">
        <f>K28*K28*D28+K28*D27+D26</f>
        <v>10.330024</v>
      </c>
      <c r="N28" s="1"/>
    </row>
    <row r="33" spans="1:6" x14ac:dyDescent="0.25">
      <c r="A33" s="401" t="s">
        <v>57</v>
      </c>
      <c r="B33" s="401"/>
      <c r="C33" s="1">
        <v>1</v>
      </c>
      <c r="D33" s="1"/>
      <c r="E33" s="1">
        <v>0.1</v>
      </c>
      <c r="F33" s="1">
        <v>1</v>
      </c>
    </row>
    <row r="34" spans="1:6" x14ac:dyDescent="0.25">
      <c r="A34" s="401"/>
      <c r="B34" s="401"/>
      <c r="C34" s="1">
        <v>2</v>
      </c>
      <c r="D34" s="1"/>
      <c r="E34" s="1">
        <v>0.15</v>
      </c>
      <c r="F34" s="1">
        <v>2</v>
      </c>
    </row>
    <row r="35" spans="1:6" x14ac:dyDescent="0.25">
      <c r="A35" s="401"/>
      <c r="B35" s="401"/>
      <c r="C35" s="1">
        <v>3</v>
      </c>
      <c r="D35" s="1"/>
      <c r="E35" s="1">
        <v>0.18</v>
      </c>
      <c r="F35" s="1">
        <v>3</v>
      </c>
    </row>
    <row r="36" spans="1:6" x14ac:dyDescent="0.25">
      <c r="A36" s="401"/>
      <c r="B36" s="401"/>
      <c r="C36" s="1">
        <v>4</v>
      </c>
      <c r="D36" s="1"/>
      <c r="E36" s="1">
        <v>0.20499999999999999</v>
      </c>
      <c r="F36" s="1">
        <v>4</v>
      </c>
    </row>
    <row r="37" spans="1:6" x14ac:dyDescent="0.25">
      <c r="A37" s="401"/>
      <c r="B37" s="401"/>
      <c r="C37" s="1">
        <v>5</v>
      </c>
      <c r="D37" s="1"/>
      <c r="E37" s="1">
        <v>0.23</v>
      </c>
      <c r="F37" s="1">
        <v>5</v>
      </c>
    </row>
    <row r="38" spans="1:6" x14ac:dyDescent="0.25">
      <c r="A38" s="401"/>
      <c r="B38" s="401"/>
      <c r="C38" s="1">
        <v>6</v>
      </c>
      <c r="D38" s="1"/>
      <c r="E38" s="1">
        <v>0.25</v>
      </c>
      <c r="F38" s="1">
        <v>6</v>
      </c>
    </row>
    <row r="39" spans="1:6" x14ac:dyDescent="0.25">
      <c r="A39" s="401"/>
      <c r="B39" s="401"/>
      <c r="C39" s="1">
        <v>8</v>
      </c>
      <c r="D39" s="1"/>
      <c r="E39" s="1">
        <v>0.3</v>
      </c>
      <c r="F39" s="1">
        <v>8</v>
      </c>
    </row>
    <row r="40" spans="1:6" x14ac:dyDescent="0.25">
      <c r="A40" s="401"/>
      <c r="B40" s="401"/>
      <c r="C40" s="1">
        <v>10</v>
      </c>
      <c r="D40" s="1"/>
      <c r="E40" s="1">
        <v>0.32</v>
      </c>
      <c r="F40" s="1">
        <v>10</v>
      </c>
    </row>
    <row r="41" spans="1:6" x14ac:dyDescent="0.25">
      <c r="A41" s="401"/>
      <c r="B41" s="401"/>
      <c r="C41" s="67">
        <v>11</v>
      </c>
      <c r="D41" s="1"/>
      <c r="E41" s="67">
        <v>0.46</v>
      </c>
      <c r="F41" s="67">
        <v>20</v>
      </c>
    </row>
    <row r="42" spans="1:6" x14ac:dyDescent="0.25">
      <c r="A42" s="401"/>
      <c r="B42" s="401"/>
      <c r="C42" s="67">
        <v>12</v>
      </c>
      <c r="D42" s="1"/>
      <c r="E42" s="67">
        <v>0.56999999999999995</v>
      </c>
      <c r="F42" s="67">
        <v>30</v>
      </c>
    </row>
    <row r="43" spans="1:6" x14ac:dyDescent="0.25">
      <c r="A43" s="401"/>
      <c r="B43" s="401"/>
      <c r="C43" s="67">
        <v>13</v>
      </c>
      <c r="D43" s="1"/>
      <c r="E43" s="67">
        <v>0.65</v>
      </c>
      <c r="F43" s="67">
        <v>40</v>
      </c>
    </row>
    <row r="44" spans="1:6" x14ac:dyDescent="0.25">
      <c r="A44" s="401"/>
      <c r="B44" s="401"/>
      <c r="C44" s="67">
        <v>14</v>
      </c>
      <c r="D44" s="1"/>
      <c r="E44" s="67">
        <v>0.70499999999999996</v>
      </c>
      <c r="F44" s="67">
        <v>50</v>
      </c>
    </row>
    <row r="45" spans="1:6" x14ac:dyDescent="0.25">
      <c r="A45" s="401"/>
      <c r="B45" s="401"/>
      <c r="C45" s="67">
        <v>15</v>
      </c>
      <c r="D45" s="1"/>
      <c r="E45" s="67">
        <v>0.78</v>
      </c>
      <c r="F45" s="67">
        <v>60</v>
      </c>
    </row>
    <row r="46" spans="1:6" x14ac:dyDescent="0.25">
      <c r="A46" s="401"/>
      <c r="B46" s="401"/>
      <c r="C46" s="67">
        <v>16</v>
      </c>
      <c r="D46" s="1"/>
      <c r="E46" s="67">
        <v>0.9</v>
      </c>
      <c r="F46" s="67">
        <v>80</v>
      </c>
    </row>
    <row r="47" spans="1:6" x14ac:dyDescent="0.25">
      <c r="A47" s="401"/>
      <c r="B47" s="401"/>
      <c r="C47" s="67">
        <v>17</v>
      </c>
      <c r="D47" s="1"/>
      <c r="E47" s="67">
        <v>1</v>
      </c>
      <c r="F47" s="67">
        <v>100</v>
      </c>
    </row>
    <row r="48" spans="1:6" x14ac:dyDescent="0.25">
      <c r="A48" s="401"/>
      <c r="B48" s="401"/>
      <c r="C48" s="67">
        <f>C47+1</f>
        <v>18</v>
      </c>
      <c r="D48" s="1"/>
      <c r="E48" s="1">
        <v>1.48</v>
      </c>
      <c r="F48" s="67">
        <v>200</v>
      </c>
    </row>
    <row r="49" spans="1:6" x14ac:dyDescent="0.25">
      <c r="A49" s="401"/>
      <c r="B49" s="401"/>
      <c r="C49" s="67">
        <f t="shared" ref="C49:C54" si="0">C48+1</f>
        <v>19</v>
      </c>
      <c r="D49" s="1"/>
      <c r="E49" s="1">
        <v>1.75</v>
      </c>
      <c r="F49" s="67">
        <v>300</v>
      </c>
    </row>
    <row r="50" spans="1:6" x14ac:dyDescent="0.25">
      <c r="A50" s="401"/>
      <c r="B50" s="401"/>
      <c r="C50" s="67">
        <f t="shared" si="0"/>
        <v>20</v>
      </c>
      <c r="D50" s="1"/>
      <c r="E50" s="1">
        <v>2.0499999999999998</v>
      </c>
      <c r="F50" s="67">
        <v>400</v>
      </c>
    </row>
    <row r="51" spans="1:6" x14ac:dyDescent="0.25">
      <c r="A51" s="401"/>
      <c r="B51" s="401"/>
      <c r="C51" s="67">
        <f t="shared" si="0"/>
        <v>21</v>
      </c>
      <c r="D51" s="1"/>
      <c r="E51" s="1">
        <v>2.25</v>
      </c>
      <c r="F51" s="67">
        <v>500</v>
      </c>
    </row>
    <row r="52" spans="1:6" x14ac:dyDescent="0.25">
      <c r="A52" s="401"/>
      <c r="B52" s="401"/>
      <c r="C52" s="67">
        <f t="shared" si="0"/>
        <v>22</v>
      </c>
      <c r="D52" s="1"/>
      <c r="E52" s="1">
        <v>2.5</v>
      </c>
      <c r="F52" s="67">
        <v>600</v>
      </c>
    </row>
    <row r="53" spans="1:6" x14ac:dyDescent="0.25">
      <c r="A53" s="401"/>
      <c r="B53" s="401"/>
      <c r="C53" s="67">
        <f t="shared" si="0"/>
        <v>23</v>
      </c>
      <c r="D53" s="1"/>
      <c r="E53" s="1">
        <v>2.85</v>
      </c>
      <c r="F53" s="67">
        <v>800</v>
      </c>
    </row>
    <row r="54" spans="1:6" x14ac:dyDescent="0.25">
      <c r="A54" s="401"/>
      <c r="B54" s="401"/>
      <c r="C54" s="67">
        <f t="shared" si="0"/>
        <v>24</v>
      </c>
      <c r="D54" s="1"/>
      <c r="E54" s="1">
        <v>3.05</v>
      </c>
      <c r="F54" s="67">
        <v>1000</v>
      </c>
    </row>
    <row r="55" spans="1:6" x14ac:dyDescent="0.25">
      <c r="A55" s="401" t="s">
        <v>58</v>
      </c>
      <c r="B55" s="401"/>
      <c r="C55" s="1">
        <v>1</v>
      </c>
      <c r="D55" s="1"/>
      <c r="E55" s="1">
        <v>0.1</v>
      </c>
      <c r="F55" s="1">
        <v>1</v>
      </c>
    </row>
    <row r="56" spans="1:6" x14ac:dyDescent="0.25">
      <c r="A56" s="401"/>
      <c r="B56" s="401"/>
      <c r="C56" s="1">
        <v>2</v>
      </c>
      <c r="D56" s="1"/>
      <c r="E56" s="1">
        <v>0.15</v>
      </c>
      <c r="F56" s="1">
        <v>2</v>
      </c>
    </row>
    <row r="57" spans="1:6" x14ac:dyDescent="0.25">
      <c r="A57" s="401"/>
      <c r="B57" s="401"/>
      <c r="C57" s="1">
        <v>3</v>
      </c>
      <c r="D57" s="1"/>
      <c r="E57" s="1">
        <v>0.18</v>
      </c>
      <c r="F57" s="1">
        <v>3</v>
      </c>
    </row>
    <row r="58" spans="1:6" x14ac:dyDescent="0.25">
      <c r="A58" s="401"/>
      <c r="B58" s="401"/>
      <c r="C58" s="1">
        <v>4</v>
      </c>
      <c r="D58" s="1"/>
      <c r="E58" s="1">
        <v>0.20499999999999999</v>
      </c>
      <c r="F58" s="1">
        <v>4</v>
      </c>
    </row>
    <row r="59" spans="1:6" x14ac:dyDescent="0.25">
      <c r="A59" s="401"/>
      <c r="B59" s="401"/>
      <c r="C59" s="1">
        <v>5</v>
      </c>
      <c r="D59" s="1"/>
      <c r="E59" s="1">
        <v>0.23</v>
      </c>
      <c r="F59" s="1">
        <v>5</v>
      </c>
    </row>
    <row r="60" spans="1:6" x14ac:dyDescent="0.25">
      <c r="A60" s="401"/>
      <c r="B60" s="401"/>
      <c r="C60" s="1">
        <v>6</v>
      </c>
      <c r="D60" s="1"/>
      <c r="E60" s="1">
        <v>0.25</v>
      </c>
      <c r="F60" s="1">
        <v>6</v>
      </c>
    </row>
    <row r="61" spans="1:6" x14ac:dyDescent="0.25">
      <c r="A61" s="401"/>
      <c r="B61" s="401"/>
      <c r="C61" s="1">
        <v>8</v>
      </c>
      <c r="D61" s="1"/>
      <c r="E61" s="1">
        <v>0.3</v>
      </c>
      <c r="F61" s="1">
        <v>8</v>
      </c>
    </row>
    <row r="62" spans="1:6" x14ac:dyDescent="0.25">
      <c r="A62" s="401"/>
      <c r="B62" s="401"/>
      <c r="C62" s="1">
        <v>10</v>
      </c>
      <c r="D62" s="1"/>
      <c r="E62" s="1">
        <v>0.32</v>
      </c>
      <c r="F62" s="1">
        <v>10</v>
      </c>
    </row>
    <row r="63" spans="1:6" x14ac:dyDescent="0.25">
      <c r="A63" s="401"/>
      <c r="B63" s="401"/>
      <c r="C63" s="67">
        <v>11</v>
      </c>
      <c r="D63" s="1"/>
      <c r="E63" s="67">
        <v>0.46</v>
      </c>
      <c r="F63" s="67">
        <v>20</v>
      </c>
    </row>
    <row r="64" spans="1:6" x14ac:dyDescent="0.25">
      <c r="A64" s="401"/>
      <c r="B64" s="401"/>
      <c r="C64" s="67">
        <v>12</v>
      </c>
      <c r="D64" s="1"/>
      <c r="E64" s="67">
        <v>0.56999999999999995</v>
      </c>
      <c r="F64" s="67">
        <v>30</v>
      </c>
    </row>
    <row r="65" spans="1:6" x14ac:dyDescent="0.25">
      <c r="A65" s="401"/>
      <c r="B65" s="401"/>
      <c r="C65" s="67">
        <v>13</v>
      </c>
      <c r="D65" s="1"/>
      <c r="E65" s="67">
        <v>0.65</v>
      </c>
      <c r="F65" s="67">
        <v>40</v>
      </c>
    </row>
    <row r="66" spans="1:6" x14ac:dyDescent="0.25">
      <c r="A66" s="401"/>
      <c r="B66" s="401"/>
      <c r="C66" s="67">
        <v>14</v>
      </c>
      <c r="D66" s="1"/>
      <c r="E66" s="67">
        <v>0.70499999999999996</v>
      </c>
      <c r="F66" s="67">
        <v>50</v>
      </c>
    </row>
    <row r="67" spans="1:6" x14ac:dyDescent="0.25">
      <c r="A67" s="401"/>
      <c r="B67" s="401"/>
      <c r="C67" s="67">
        <v>15</v>
      </c>
      <c r="D67" s="1"/>
      <c r="E67" s="67">
        <v>0.78</v>
      </c>
      <c r="F67" s="67">
        <v>60</v>
      </c>
    </row>
    <row r="68" spans="1:6" x14ac:dyDescent="0.25">
      <c r="A68" s="401"/>
      <c r="B68" s="401"/>
      <c r="C68" s="67">
        <v>16</v>
      </c>
      <c r="D68" s="1"/>
      <c r="E68" s="67">
        <v>0.9</v>
      </c>
      <c r="F68" s="67">
        <v>80</v>
      </c>
    </row>
    <row r="69" spans="1:6" x14ac:dyDescent="0.25">
      <c r="A69" s="401"/>
      <c r="B69" s="401"/>
      <c r="C69" s="67">
        <v>17</v>
      </c>
      <c r="D69" s="1"/>
      <c r="E69" s="67">
        <v>1</v>
      </c>
      <c r="F69" s="67">
        <v>100</v>
      </c>
    </row>
    <row r="70" spans="1:6" x14ac:dyDescent="0.25">
      <c r="A70" s="401"/>
      <c r="B70" s="401"/>
      <c r="C70" s="67">
        <f>C69+1</f>
        <v>18</v>
      </c>
      <c r="D70" s="1"/>
      <c r="E70" s="1">
        <v>1.48</v>
      </c>
      <c r="F70" s="67">
        <v>200</v>
      </c>
    </row>
    <row r="71" spans="1:6" x14ac:dyDescent="0.25">
      <c r="A71" s="401"/>
      <c r="B71" s="401"/>
      <c r="C71" s="67">
        <f t="shared" ref="C71:C76" si="1">C70+1</f>
        <v>19</v>
      </c>
      <c r="D71" s="1"/>
      <c r="E71" s="1">
        <v>1.75</v>
      </c>
      <c r="F71" s="67">
        <v>300</v>
      </c>
    </row>
    <row r="72" spans="1:6" x14ac:dyDescent="0.25">
      <c r="A72" s="401"/>
      <c r="B72" s="401"/>
      <c r="C72" s="67">
        <f t="shared" si="1"/>
        <v>20</v>
      </c>
      <c r="D72" s="1"/>
      <c r="E72" s="1">
        <v>2.0499999999999998</v>
      </c>
      <c r="F72" s="67">
        <v>400</v>
      </c>
    </row>
    <row r="73" spans="1:6" x14ac:dyDescent="0.25">
      <c r="A73" s="401"/>
      <c r="B73" s="401"/>
      <c r="C73" s="67">
        <f t="shared" si="1"/>
        <v>21</v>
      </c>
      <c r="D73" s="1"/>
      <c r="E73" s="1">
        <v>2.25</v>
      </c>
      <c r="F73" s="67">
        <v>500</v>
      </c>
    </row>
    <row r="74" spans="1:6" x14ac:dyDescent="0.25">
      <c r="A74" s="401"/>
      <c r="B74" s="401"/>
      <c r="C74" s="67">
        <f t="shared" si="1"/>
        <v>22</v>
      </c>
      <c r="D74" s="1"/>
      <c r="E74" s="1">
        <v>2.5</v>
      </c>
      <c r="F74" s="67">
        <v>600</v>
      </c>
    </row>
    <row r="75" spans="1:6" x14ac:dyDescent="0.25">
      <c r="A75" s="401"/>
      <c r="B75" s="401"/>
      <c r="C75" s="67">
        <f t="shared" si="1"/>
        <v>23</v>
      </c>
      <c r="D75" s="1"/>
      <c r="E75" s="1">
        <v>2.85</v>
      </c>
      <c r="F75" s="67">
        <v>800</v>
      </c>
    </row>
    <row r="76" spans="1:6" x14ac:dyDescent="0.25">
      <c r="A76" s="401"/>
      <c r="B76" s="401"/>
      <c r="C76" s="67">
        <f t="shared" si="1"/>
        <v>24</v>
      </c>
      <c r="D76" s="1"/>
      <c r="E76" s="1">
        <v>3.05</v>
      </c>
      <c r="F76" s="67">
        <v>1000</v>
      </c>
    </row>
  </sheetData>
  <mergeCells count="21">
    <mergeCell ref="A33:B54"/>
    <mergeCell ref="A55:B76"/>
    <mergeCell ref="A5:A7"/>
    <mergeCell ref="B5:B7"/>
    <mergeCell ref="A8:A10"/>
    <mergeCell ref="A11:A13"/>
    <mergeCell ref="A14:A16"/>
    <mergeCell ref="A17:A19"/>
    <mergeCell ref="A20:A22"/>
    <mergeCell ref="A23:A25"/>
    <mergeCell ref="A26:A28"/>
    <mergeCell ref="B8:B10"/>
    <mergeCell ref="B11:B13"/>
    <mergeCell ref="B14:B16"/>
    <mergeCell ref="B17:B19"/>
    <mergeCell ref="B20:B22"/>
    <mergeCell ref="A1:B1"/>
    <mergeCell ref="A2:A4"/>
    <mergeCell ref="B2:B4"/>
    <mergeCell ref="B23:B25"/>
    <mergeCell ref="B26:B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54"/>
  <sheetViews>
    <sheetView zoomScaleNormal="100" workbookViewId="0">
      <selection activeCell="G20" sqref="G20"/>
    </sheetView>
  </sheetViews>
  <sheetFormatPr defaultRowHeight="15" x14ac:dyDescent="0.25"/>
  <cols>
    <col min="1" max="1" width="18.42578125" customWidth="1"/>
    <col min="3" max="4" width="0" hidden="1" customWidth="1"/>
    <col min="5" max="5" width="17.42578125" hidden="1" customWidth="1"/>
    <col min="6" max="6" width="18.28515625" hidden="1" customWidth="1"/>
    <col min="7" max="7" width="9.140625" style="160"/>
    <col min="8" max="8" width="0" hidden="1" customWidth="1"/>
    <col min="9" max="9" width="47.140625" hidden="1" customWidth="1"/>
    <col min="10" max="10" width="0" hidden="1" customWidth="1"/>
    <col min="11" max="11" width="18.140625" customWidth="1"/>
  </cols>
  <sheetData>
    <row r="1" spans="1:16" ht="15.75" thickTop="1" x14ac:dyDescent="0.25">
      <c r="A1" s="132" t="s">
        <v>256</v>
      </c>
      <c r="B1" s="133" t="s">
        <v>259</v>
      </c>
      <c r="C1" s="134"/>
      <c r="D1" s="134"/>
      <c r="E1" s="406" t="s">
        <v>266</v>
      </c>
      <c r="F1" s="407"/>
      <c r="G1" s="153" t="s">
        <v>124</v>
      </c>
      <c r="H1" s="135"/>
      <c r="I1" s="135"/>
      <c r="J1" s="135"/>
      <c r="K1" s="135"/>
      <c r="L1" s="135"/>
      <c r="M1" s="135"/>
      <c r="N1" s="135"/>
      <c r="O1" s="135"/>
      <c r="P1" s="136"/>
    </row>
    <row r="2" spans="1:16" x14ac:dyDescent="0.25">
      <c r="A2" s="137"/>
      <c r="B2" s="1"/>
      <c r="C2" s="1" t="s">
        <v>257</v>
      </c>
      <c r="D2" s="1">
        <v>-19.04072</v>
      </c>
      <c r="E2" s="138">
        <v>0.1</v>
      </c>
      <c r="F2" s="138">
        <v>2</v>
      </c>
      <c r="G2" s="154">
        <f>K8*K8*K8*K8*D6+K8*K8*K8*D5+K8*K8*D4+K8*D3+D2</f>
        <v>52.766196304000012</v>
      </c>
      <c r="H2" s="100"/>
      <c r="I2" s="100" t="str">
        <f>D6&amp;";"&amp;D5&amp;";"&amp;D4&amp;";"&amp;D3&amp;";"&amp;D2&amp;""</f>
        <v>-12,29976;92,42785;-114,91494;158,00988;-19,04072</v>
      </c>
      <c r="J2" s="100"/>
      <c r="K2" s="100"/>
      <c r="L2" s="100"/>
      <c r="M2" s="100"/>
      <c r="N2" s="100"/>
      <c r="O2" s="100"/>
      <c r="P2" s="139"/>
    </row>
    <row r="3" spans="1:16" x14ac:dyDescent="0.25">
      <c r="A3" s="137"/>
      <c r="B3" s="1"/>
      <c r="C3" s="1" t="s">
        <v>36</v>
      </c>
      <c r="D3" s="1">
        <v>158.00988000000001</v>
      </c>
      <c r="E3" s="100"/>
      <c r="F3" s="100"/>
      <c r="G3" s="154"/>
      <c r="H3" s="100"/>
      <c r="I3" s="100"/>
      <c r="J3" s="100"/>
      <c r="K3" s="100"/>
      <c r="L3" s="100"/>
      <c r="M3" s="100"/>
      <c r="N3" s="100"/>
      <c r="O3" s="100"/>
      <c r="P3" s="139"/>
    </row>
    <row r="4" spans="1:16" x14ac:dyDescent="0.25">
      <c r="A4" s="137"/>
      <c r="B4" s="1"/>
      <c r="C4" s="1" t="s">
        <v>38</v>
      </c>
      <c r="D4" s="1">
        <v>-114.91494</v>
      </c>
      <c r="E4" s="100"/>
      <c r="F4" s="100"/>
      <c r="G4" s="154"/>
      <c r="H4" s="100"/>
      <c r="I4" s="100"/>
      <c r="J4" s="100"/>
      <c r="K4" s="100"/>
      <c r="L4" s="100"/>
      <c r="M4" s="100"/>
      <c r="N4" s="100"/>
      <c r="O4" s="100"/>
      <c r="P4" s="139"/>
    </row>
    <row r="5" spans="1:16" x14ac:dyDescent="0.25">
      <c r="A5" s="140"/>
      <c r="B5" s="1"/>
      <c r="C5" s="1" t="s">
        <v>39</v>
      </c>
      <c r="D5" s="1">
        <v>92.427850000000007</v>
      </c>
      <c r="E5" s="100"/>
      <c r="F5" s="100"/>
      <c r="G5" s="154"/>
      <c r="H5" s="100"/>
      <c r="I5" s="100"/>
      <c r="J5" s="100"/>
      <c r="K5" s="100"/>
      <c r="L5" s="100"/>
      <c r="M5" s="100"/>
      <c r="N5" s="100"/>
      <c r="O5" s="100"/>
      <c r="P5" s="139"/>
    </row>
    <row r="6" spans="1:16" ht="15.75" thickBot="1" x14ac:dyDescent="0.3">
      <c r="A6" s="141"/>
      <c r="B6" s="131"/>
      <c r="C6" s="131" t="s">
        <v>260</v>
      </c>
      <c r="D6" s="131">
        <v>-12.299759999999999</v>
      </c>
      <c r="E6" s="130"/>
      <c r="F6" s="130"/>
      <c r="G6" s="155"/>
      <c r="H6" s="130"/>
      <c r="I6" s="130"/>
      <c r="J6" s="130"/>
      <c r="K6" s="130"/>
      <c r="L6" s="130"/>
      <c r="M6" s="130"/>
      <c r="N6" s="130"/>
      <c r="O6" s="130"/>
      <c r="P6" s="142"/>
    </row>
    <row r="7" spans="1:16" ht="15.75" thickTop="1" x14ac:dyDescent="0.25">
      <c r="A7" s="143"/>
      <c r="B7" s="144" t="s">
        <v>258</v>
      </c>
      <c r="C7" s="134"/>
      <c r="D7" s="134"/>
      <c r="E7" s="135"/>
      <c r="F7" s="135"/>
      <c r="G7" s="153"/>
      <c r="H7" s="135"/>
      <c r="I7" s="135"/>
      <c r="J7" s="135"/>
      <c r="K7" s="135" t="s">
        <v>267</v>
      </c>
      <c r="L7" s="135"/>
      <c r="M7" s="135"/>
      <c r="N7" s="135"/>
      <c r="O7" s="135"/>
      <c r="P7" s="136"/>
    </row>
    <row r="8" spans="1:16" x14ac:dyDescent="0.25">
      <c r="A8" s="140"/>
      <c r="B8" s="1"/>
      <c r="C8" s="1" t="s">
        <v>257</v>
      </c>
      <c r="D8" s="1">
        <v>-5.2183999999999999</v>
      </c>
      <c r="E8" s="138">
        <v>0.15</v>
      </c>
      <c r="F8" s="138">
        <v>3</v>
      </c>
      <c r="G8" s="154">
        <f>K8*K8*K8*K8*D12+K8*K8*K8*D11+K8*K8*D10+K8*D9+D8</f>
        <v>24.534576351999998</v>
      </c>
      <c r="H8" s="100"/>
      <c r="I8" s="100" t="str">
        <f>D12&amp;";"&amp;D11&amp;";"&amp;D10&amp;";"&amp;D9&amp;";"&amp;D8&amp;""</f>
        <v>4,98452;-11,76124;19,89139;40,81085;-5,2184</v>
      </c>
      <c r="J8" s="100"/>
      <c r="K8" s="138">
        <f>Лист2!L17</f>
        <v>0.6</v>
      </c>
      <c r="L8" s="100"/>
      <c r="M8" s="100"/>
      <c r="N8" s="100"/>
      <c r="O8" s="100"/>
      <c r="P8" s="139"/>
    </row>
    <row r="9" spans="1:16" x14ac:dyDescent="0.25">
      <c r="A9" s="140"/>
      <c r="B9" s="1"/>
      <c r="C9" s="1" t="s">
        <v>36</v>
      </c>
      <c r="D9" s="1">
        <v>40.810850000000002</v>
      </c>
      <c r="E9" s="100"/>
      <c r="F9" s="100"/>
      <c r="G9" s="154"/>
      <c r="H9" s="100"/>
      <c r="I9" s="100"/>
      <c r="J9" s="100"/>
      <c r="K9" s="100"/>
      <c r="L9" s="100"/>
      <c r="M9" s="100"/>
      <c r="N9" s="100"/>
      <c r="O9" s="100"/>
      <c r="P9" s="139"/>
    </row>
    <row r="10" spans="1:16" x14ac:dyDescent="0.25">
      <c r="A10" s="140"/>
      <c r="B10" s="1"/>
      <c r="C10" s="1" t="s">
        <v>38</v>
      </c>
      <c r="D10" s="1">
        <v>19.891390000000001</v>
      </c>
      <c r="E10" s="100"/>
      <c r="F10" s="100"/>
      <c r="G10" s="154"/>
      <c r="H10" s="100"/>
      <c r="I10" s="100"/>
      <c r="J10" s="100"/>
      <c r="K10" s="100"/>
      <c r="L10" s="100"/>
      <c r="M10" s="100"/>
      <c r="N10" s="100"/>
      <c r="O10" s="100"/>
      <c r="P10" s="139"/>
    </row>
    <row r="11" spans="1:16" x14ac:dyDescent="0.25">
      <c r="A11" s="140"/>
      <c r="B11" s="1"/>
      <c r="C11" s="1" t="s">
        <v>39</v>
      </c>
      <c r="D11" s="1">
        <v>-11.761240000000001</v>
      </c>
      <c r="E11" s="100"/>
      <c r="F11" s="100"/>
      <c r="G11" s="154"/>
      <c r="H11" s="100"/>
      <c r="I11" s="100"/>
      <c r="J11" s="100"/>
      <c r="K11" s="100"/>
      <c r="L11" s="100"/>
      <c r="M11" s="100"/>
      <c r="N11" s="100"/>
      <c r="O11" s="100"/>
      <c r="P11" s="139"/>
    </row>
    <row r="12" spans="1:16" ht="15.75" thickBot="1" x14ac:dyDescent="0.3">
      <c r="A12" s="141"/>
      <c r="B12" s="131"/>
      <c r="C12" s="131" t="s">
        <v>260</v>
      </c>
      <c r="D12" s="131">
        <v>4.9845199999999998</v>
      </c>
      <c r="E12" s="130"/>
      <c r="F12" s="130"/>
      <c r="G12" s="155"/>
      <c r="H12" s="130"/>
      <c r="I12" s="130"/>
      <c r="J12" s="130"/>
      <c r="K12" s="130"/>
      <c r="L12" s="130"/>
      <c r="M12" s="130"/>
      <c r="N12" s="130"/>
      <c r="O12" s="130"/>
      <c r="P12" s="142"/>
    </row>
    <row r="13" spans="1:16" ht="15.75" thickTop="1" x14ac:dyDescent="0.25">
      <c r="A13" s="140"/>
      <c r="B13" s="128" t="s">
        <v>261</v>
      </c>
      <c r="C13" s="129"/>
      <c r="D13" s="129"/>
      <c r="E13" s="100"/>
      <c r="F13" s="100"/>
      <c r="G13" s="154"/>
      <c r="H13" s="100"/>
      <c r="I13" s="100"/>
      <c r="J13" s="100"/>
      <c r="K13" s="100"/>
      <c r="L13" s="100"/>
      <c r="M13" s="100"/>
      <c r="N13" s="100"/>
      <c r="O13" s="100"/>
      <c r="P13" s="139"/>
    </row>
    <row r="14" spans="1:16" x14ac:dyDescent="0.25">
      <c r="A14" s="140"/>
      <c r="B14" s="1"/>
      <c r="C14" s="1" t="s">
        <v>257</v>
      </c>
      <c r="D14" s="1">
        <v>-16.80228</v>
      </c>
      <c r="E14" s="138">
        <v>0.2</v>
      </c>
      <c r="F14" s="138">
        <v>4</v>
      </c>
      <c r="G14" s="154">
        <f>$K$8^4*D18+$K$8^3*D17+$K$8^2*D16+$K$8*D15+D14</f>
        <v>11.959141919999993</v>
      </c>
      <c r="H14" s="100"/>
      <c r="I14" s="100" t="str">
        <f>D18&amp;";"&amp;D17&amp;";"&amp;D16&amp;";"&amp;D15&amp;";"&amp;D14&amp;""</f>
        <v>-2,65905;30,7459;-74,52091;82,15408;-16,80228</v>
      </c>
      <c r="J14" s="100"/>
      <c r="K14" s="100"/>
      <c r="L14" s="100"/>
      <c r="M14" s="100"/>
      <c r="N14" s="100"/>
      <c r="O14" s="100"/>
      <c r="P14" s="139"/>
    </row>
    <row r="15" spans="1:16" x14ac:dyDescent="0.25">
      <c r="A15" s="140"/>
      <c r="B15" s="1"/>
      <c r="C15" s="1" t="s">
        <v>36</v>
      </c>
      <c r="D15" s="1">
        <v>82.154079999999993</v>
      </c>
      <c r="E15" s="100"/>
      <c r="F15" s="100"/>
      <c r="G15" s="154"/>
      <c r="H15" s="100"/>
      <c r="I15" s="100"/>
      <c r="J15" s="100"/>
      <c r="K15" s="100"/>
      <c r="L15" s="100"/>
      <c r="M15" s="100"/>
      <c r="N15" s="100"/>
      <c r="O15" s="100"/>
      <c r="P15" s="139"/>
    </row>
    <row r="16" spans="1:16" x14ac:dyDescent="0.25">
      <c r="A16" s="140"/>
      <c r="B16" s="1"/>
      <c r="C16" s="1" t="s">
        <v>38</v>
      </c>
      <c r="D16" s="1">
        <v>-74.520910000000001</v>
      </c>
      <c r="E16" s="100"/>
      <c r="F16" s="100"/>
      <c r="G16" s="154"/>
      <c r="H16" s="100"/>
      <c r="I16" s="100"/>
      <c r="J16" s="100"/>
      <c r="K16" s="100"/>
      <c r="L16" s="100"/>
      <c r="M16" s="100"/>
      <c r="N16" s="100"/>
      <c r="O16" s="100"/>
      <c r="P16" s="139"/>
    </row>
    <row r="17" spans="1:16" x14ac:dyDescent="0.25">
      <c r="A17" s="140"/>
      <c r="B17" s="1"/>
      <c r="C17" s="1" t="s">
        <v>39</v>
      </c>
      <c r="D17" s="1">
        <v>30.745899999999999</v>
      </c>
      <c r="E17" s="100"/>
      <c r="F17" s="100"/>
      <c r="G17" s="154"/>
      <c r="H17" s="100"/>
      <c r="I17" s="100"/>
      <c r="J17" s="100"/>
      <c r="K17" s="100"/>
      <c r="L17" s="100"/>
      <c r="M17" s="100"/>
      <c r="N17" s="100"/>
      <c r="O17" s="100"/>
      <c r="P17" s="139"/>
    </row>
    <row r="18" spans="1:16" ht="15.75" thickBot="1" x14ac:dyDescent="0.3">
      <c r="A18" s="140"/>
      <c r="B18" s="145"/>
      <c r="C18" s="145" t="s">
        <v>260</v>
      </c>
      <c r="D18" s="145">
        <v>-2.6590500000000001</v>
      </c>
      <c r="E18" s="100"/>
      <c r="F18" s="100"/>
      <c r="G18" s="154"/>
      <c r="H18" s="100"/>
      <c r="I18" s="100"/>
      <c r="J18" s="100"/>
      <c r="K18" s="100"/>
      <c r="L18" s="100"/>
      <c r="M18" s="100"/>
      <c r="N18" s="100"/>
      <c r="O18" s="100"/>
      <c r="P18" s="139"/>
    </row>
    <row r="19" spans="1:16" x14ac:dyDescent="0.25">
      <c r="A19" s="146"/>
      <c r="B19" s="147" t="s">
        <v>262</v>
      </c>
      <c r="C19" s="148"/>
      <c r="D19" s="148"/>
      <c r="E19" s="98"/>
      <c r="F19" s="98"/>
      <c r="G19" s="156"/>
      <c r="H19" s="98"/>
      <c r="I19" s="98"/>
      <c r="J19" s="98"/>
      <c r="K19" s="98"/>
      <c r="L19" s="98"/>
      <c r="M19" s="98"/>
      <c r="N19" s="98"/>
      <c r="O19" s="98"/>
      <c r="P19" s="99"/>
    </row>
    <row r="20" spans="1:16" x14ac:dyDescent="0.25">
      <c r="A20" s="109"/>
      <c r="B20" s="1"/>
      <c r="C20" s="1" t="s">
        <v>257</v>
      </c>
      <c r="D20" s="1">
        <v>-1.22153</v>
      </c>
      <c r="E20" s="138">
        <v>0.35</v>
      </c>
      <c r="F20" s="138">
        <v>8</v>
      </c>
      <c r="G20" s="154">
        <f>$K$8^4*D24+$K$8^3*D23+$K$8^2*D22+$K$8*D21+D20</f>
        <v>3.5227711840000002</v>
      </c>
      <c r="H20" s="100"/>
      <c r="I20" s="100" t="str">
        <f>D24&amp;";"&amp;D23&amp;";"&amp;D22&amp;";"&amp;D21&amp;";"&amp;D20&amp;""</f>
        <v>-0,40786;5,11344;-8,37302;11,17824;-1,22153</v>
      </c>
      <c r="J20" s="100"/>
      <c r="K20" s="100"/>
      <c r="L20" s="100"/>
      <c r="M20" s="100"/>
      <c r="N20" s="100"/>
      <c r="O20" s="100"/>
      <c r="P20" s="101"/>
    </row>
    <row r="21" spans="1:16" x14ac:dyDescent="0.25">
      <c r="A21" s="109"/>
      <c r="B21" s="1"/>
      <c r="C21" s="1" t="s">
        <v>36</v>
      </c>
      <c r="D21" s="1">
        <v>11.178240000000001</v>
      </c>
      <c r="E21" s="100"/>
      <c r="F21" s="100"/>
      <c r="G21" s="154"/>
      <c r="H21" s="100"/>
      <c r="I21" s="100"/>
      <c r="J21" s="100"/>
      <c r="K21" s="100"/>
      <c r="L21" s="100"/>
      <c r="M21" s="100"/>
      <c r="N21" s="100"/>
      <c r="O21" s="100"/>
      <c r="P21" s="101"/>
    </row>
    <row r="22" spans="1:16" x14ac:dyDescent="0.25">
      <c r="A22" s="109"/>
      <c r="B22" s="1"/>
      <c r="C22" s="1" t="s">
        <v>38</v>
      </c>
      <c r="D22" s="1">
        <v>-8.3730200000000004</v>
      </c>
      <c r="E22" s="100"/>
      <c r="F22" s="100"/>
      <c r="G22" s="154"/>
      <c r="H22" s="100"/>
      <c r="I22" s="100"/>
      <c r="J22" s="100"/>
      <c r="K22" s="100"/>
      <c r="L22" s="100"/>
      <c r="M22" s="100"/>
      <c r="N22" s="100"/>
      <c r="O22" s="100"/>
      <c r="P22" s="101"/>
    </row>
    <row r="23" spans="1:16" x14ac:dyDescent="0.25">
      <c r="A23" s="109"/>
      <c r="B23" s="1"/>
      <c r="C23" s="1" t="s">
        <v>39</v>
      </c>
      <c r="D23" s="1">
        <v>5.1134399999999998</v>
      </c>
      <c r="E23" s="100"/>
      <c r="F23" s="100"/>
      <c r="G23" s="154"/>
      <c r="H23" s="100"/>
      <c r="I23" s="100"/>
      <c r="J23" s="100"/>
      <c r="K23" s="100"/>
      <c r="L23" s="100"/>
      <c r="M23" s="100"/>
      <c r="N23" s="100"/>
      <c r="O23" s="100"/>
      <c r="P23" s="101"/>
    </row>
    <row r="24" spans="1:16" ht="15.75" thickBot="1" x14ac:dyDescent="0.3">
      <c r="A24" s="123"/>
      <c r="B24" s="149"/>
      <c r="C24" s="149" t="s">
        <v>260</v>
      </c>
      <c r="D24" s="149">
        <v>-0.40786</v>
      </c>
      <c r="E24" s="102"/>
      <c r="F24" s="102"/>
      <c r="G24" s="157"/>
      <c r="H24" s="102"/>
      <c r="I24" s="102"/>
      <c r="J24" s="102"/>
      <c r="K24" s="102"/>
      <c r="L24" s="102"/>
      <c r="M24" s="102"/>
      <c r="N24" s="102"/>
      <c r="O24" s="102"/>
      <c r="P24" s="103"/>
    </row>
    <row r="25" spans="1:16" x14ac:dyDescent="0.25">
      <c r="A25" s="146"/>
      <c r="B25" s="147" t="s">
        <v>263</v>
      </c>
      <c r="C25" s="148"/>
      <c r="D25" s="148"/>
      <c r="E25" s="98"/>
      <c r="F25" s="98"/>
      <c r="G25" s="156"/>
      <c r="H25" s="98"/>
      <c r="I25" s="98"/>
      <c r="J25" s="98"/>
      <c r="K25" s="98"/>
      <c r="L25" s="98"/>
      <c r="M25" s="98"/>
      <c r="N25" s="98"/>
      <c r="O25" s="98"/>
      <c r="P25" s="99"/>
    </row>
    <row r="26" spans="1:16" x14ac:dyDescent="0.25">
      <c r="A26" s="109"/>
      <c r="B26" s="1"/>
      <c r="C26" s="1" t="s">
        <v>257</v>
      </c>
      <c r="D26" s="1">
        <v>6.2978300000000003</v>
      </c>
      <c r="E26" s="138">
        <v>0.6</v>
      </c>
      <c r="F26" s="138">
        <v>13</v>
      </c>
      <c r="G26" s="154">
        <f>$K$8^4*D30+$K$8^3*D29+$K$8^2*D28+$K$8*D27+D26</f>
        <v>1.8364282400000009</v>
      </c>
      <c r="H26" s="100"/>
      <c r="I26" s="100" t="str">
        <f>D30&amp;";"&amp;D29&amp;";"&amp;D28&amp;";"&amp;D27&amp;";"&amp;D26&amp;""</f>
        <v>0,01075;-0,42451;7,25707;-11,63941;6,29783</v>
      </c>
      <c r="J26" s="100"/>
      <c r="K26" s="100"/>
      <c r="L26" s="100"/>
      <c r="M26" s="100"/>
      <c r="N26" s="100"/>
      <c r="O26" s="100"/>
      <c r="P26" s="101"/>
    </row>
    <row r="27" spans="1:16" x14ac:dyDescent="0.25">
      <c r="A27" s="109"/>
      <c r="B27" s="1"/>
      <c r="C27" s="1" t="s">
        <v>36</v>
      </c>
      <c r="D27" s="1">
        <v>-11.63941</v>
      </c>
      <c r="E27" s="100"/>
      <c r="F27" s="100"/>
      <c r="G27" s="154"/>
      <c r="H27" s="100"/>
      <c r="I27" s="100"/>
      <c r="J27" s="100"/>
      <c r="K27" s="100"/>
      <c r="L27" s="100"/>
      <c r="M27" s="100"/>
      <c r="N27" s="100"/>
      <c r="O27" s="100"/>
      <c r="P27" s="101"/>
    </row>
    <row r="28" spans="1:16" x14ac:dyDescent="0.25">
      <c r="A28" s="109"/>
      <c r="B28" s="1"/>
      <c r="C28" s="1" t="s">
        <v>38</v>
      </c>
      <c r="D28" s="1">
        <v>7.2570699999999997</v>
      </c>
      <c r="E28" s="100"/>
      <c r="F28" s="100"/>
      <c r="G28" s="154"/>
      <c r="H28" s="100"/>
      <c r="I28" s="100"/>
      <c r="J28" s="100"/>
      <c r="K28" s="100"/>
      <c r="L28" s="100"/>
      <c r="M28" s="100"/>
      <c r="N28" s="100"/>
      <c r="O28" s="100"/>
      <c r="P28" s="101"/>
    </row>
    <row r="29" spans="1:16" x14ac:dyDescent="0.25">
      <c r="A29" s="109"/>
      <c r="B29" s="1"/>
      <c r="C29" s="1" t="s">
        <v>39</v>
      </c>
      <c r="D29" s="1">
        <v>-0.42451</v>
      </c>
      <c r="E29" s="100"/>
      <c r="F29" s="100"/>
      <c r="G29" s="154"/>
      <c r="H29" s="100"/>
      <c r="I29" s="100"/>
      <c r="J29" s="100"/>
      <c r="K29" s="100"/>
      <c r="L29" s="100"/>
      <c r="M29" s="100"/>
      <c r="N29" s="100"/>
      <c r="O29" s="100"/>
      <c r="P29" s="101"/>
    </row>
    <row r="30" spans="1:16" ht="15.75" thickBot="1" x14ac:dyDescent="0.3">
      <c r="A30" s="123"/>
      <c r="B30" s="149"/>
      <c r="C30" s="149" t="s">
        <v>260</v>
      </c>
      <c r="D30" s="149">
        <v>1.0749999999999999E-2</v>
      </c>
      <c r="E30" s="102"/>
      <c r="F30" s="102"/>
      <c r="G30" s="157"/>
      <c r="H30" s="102"/>
      <c r="I30" s="102"/>
      <c r="J30" s="102"/>
      <c r="K30" s="102"/>
      <c r="L30" s="102"/>
      <c r="M30" s="102"/>
      <c r="N30" s="102"/>
      <c r="O30" s="102"/>
      <c r="P30" s="103"/>
    </row>
    <row r="31" spans="1:16" x14ac:dyDescent="0.25">
      <c r="A31" s="146"/>
      <c r="B31" s="150" t="s">
        <v>253</v>
      </c>
      <c r="C31" s="148"/>
      <c r="D31" s="148"/>
      <c r="E31" s="98"/>
      <c r="F31" s="98"/>
      <c r="G31" s="156"/>
      <c r="H31" s="98"/>
      <c r="I31" s="98"/>
      <c r="J31" s="98"/>
      <c r="K31" s="98"/>
      <c r="L31" s="98"/>
      <c r="M31" s="98"/>
      <c r="N31" s="98"/>
      <c r="O31" s="98"/>
      <c r="P31" s="99"/>
    </row>
    <row r="32" spans="1:16" x14ac:dyDescent="0.25">
      <c r="A32" s="109"/>
      <c r="B32" s="1"/>
      <c r="C32" s="1" t="s">
        <v>257</v>
      </c>
      <c r="D32" s="1">
        <v>-10.104509999999999</v>
      </c>
      <c r="E32" s="138">
        <v>1</v>
      </c>
      <c r="F32" s="138">
        <v>20</v>
      </c>
      <c r="G32" s="154">
        <f>$K$8^4*D36+$K$8^3*D35+$K$8^2*D34+$K$8*D33+D32</f>
        <v>-4.6209545759999999</v>
      </c>
      <c r="H32" s="100"/>
      <c r="I32" s="100" t="str">
        <f>D36&amp;";"&amp;D35&amp;";"&amp;D34&amp;";"&amp;D33&amp;";"&amp;D32&amp;""</f>
        <v>-0,00491;0,18086;-1,11385;9,74352;-10,10451</v>
      </c>
      <c r="J32" s="100"/>
      <c r="K32" s="100"/>
      <c r="L32" s="100"/>
      <c r="M32" s="100"/>
      <c r="N32" s="100"/>
      <c r="O32" s="100"/>
      <c r="P32" s="101"/>
    </row>
    <row r="33" spans="1:16" x14ac:dyDescent="0.25">
      <c r="A33" s="109"/>
      <c r="B33" s="1"/>
      <c r="C33" s="1" t="s">
        <v>36</v>
      </c>
      <c r="D33" s="1">
        <v>9.7435200000000002</v>
      </c>
      <c r="E33" s="100"/>
      <c r="F33" s="100"/>
      <c r="G33" s="154"/>
      <c r="H33" s="100"/>
      <c r="I33" s="100"/>
      <c r="J33" s="100"/>
      <c r="K33" s="100"/>
      <c r="L33" s="100"/>
      <c r="M33" s="100"/>
      <c r="N33" s="100"/>
      <c r="O33" s="100"/>
      <c r="P33" s="101"/>
    </row>
    <row r="34" spans="1:16" x14ac:dyDescent="0.25">
      <c r="A34" s="109"/>
      <c r="B34" s="1"/>
      <c r="C34" s="1" t="s">
        <v>38</v>
      </c>
      <c r="D34" s="1">
        <v>-1.11385</v>
      </c>
      <c r="E34" s="100"/>
      <c r="F34" s="100"/>
      <c r="G34" s="154"/>
      <c r="H34" s="100"/>
      <c r="I34" s="100"/>
      <c r="J34" s="100"/>
      <c r="K34" s="100"/>
      <c r="L34" s="100"/>
      <c r="M34" s="100"/>
      <c r="N34" s="100"/>
      <c r="O34" s="100"/>
      <c r="P34" s="101"/>
    </row>
    <row r="35" spans="1:16" x14ac:dyDescent="0.25">
      <c r="A35" s="109"/>
      <c r="B35" s="1"/>
      <c r="C35" s="1" t="s">
        <v>39</v>
      </c>
      <c r="D35" s="1">
        <v>0.18085999999999999</v>
      </c>
      <c r="E35" s="100"/>
      <c r="F35" s="100"/>
      <c r="G35" s="154"/>
      <c r="H35" s="100"/>
      <c r="I35" s="100"/>
      <c r="J35" s="100"/>
      <c r="K35" s="100"/>
      <c r="L35" s="100"/>
      <c r="M35" s="100"/>
      <c r="N35" s="100"/>
      <c r="O35" s="100"/>
      <c r="P35" s="101"/>
    </row>
    <row r="36" spans="1:16" ht="15.75" thickBot="1" x14ac:dyDescent="0.3">
      <c r="A36" s="123"/>
      <c r="B36" s="149"/>
      <c r="C36" s="149" t="s">
        <v>260</v>
      </c>
      <c r="D36" s="149">
        <v>-4.9100000000000003E-3</v>
      </c>
      <c r="E36" s="102"/>
      <c r="F36" s="102"/>
      <c r="G36" s="157"/>
      <c r="H36" s="102"/>
      <c r="I36" s="102"/>
      <c r="J36" s="102"/>
      <c r="K36" s="102"/>
      <c r="L36" s="102"/>
      <c r="M36" s="102"/>
      <c r="N36" s="102"/>
      <c r="O36" s="102"/>
      <c r="P36" s="103"/>
    </row>
    <row r="37" spans="1:16" x14ac:dyDescent="0.25">
      <c r="A37" s="146"/>
      <c r="B37" s="150" t="s">
        <v>264</v>
      </c>
      <c r="C37" s="148"/>
      <c r="D37" s="148"/>
      <c r="E37" s="98"/>
      <c r="F37" s="98"/>
      <c r="G37" s="156"/>
      <c r="H37" s="98"/>
      <c r="I37" s="98"/>
      <c r="J37" s="98"/>
      <c r="K37" s="98"/>
      <c r="L37" s="98"/>
      <c r="M37" s="98"/>
      <c r="N37" s="98"/>
      <c r="O37" s="98"/>
      <c r="P37" s="99"/>
    </row>
    <row r="38" spans="1:16" x14ac:dyDescent="0.25">
      <c r="A38" s="109"/>
      <c r="B38" s="1"/>
      <c r="C38" s="1" t="s">
        <v>257</v>
      </c>
      <c r="D38" s="1">
        <v>-18.748650000000001</v>
      </c>
      <c r="E38" s="138">
        <v>1.5</v>
      </c>
      <c r="F38" s="138">
        <v>30</v>
      </c>
      <c r="G38" s="154">
        <f>$K$8^4*D42+$K$8^3*D41+$K$8^2*D40+$K$8*D39+D38</f>
        <v>-12.451563268507202</v>
      </c>
      <c r="H38" s="100"/>
      <c r="I38" s="100" t="str">
        <f>D42&amp;";"&amp;D41&amp;";"&amp;D40&amp;";"&amp;D39&amp;";"&amp;D38&amp;""</f>
        <v>-0,000862257;0,06728;-1,09665;11,1291;-18,74865</v>
      </c>
      <c r="J38" s="100"/>
      <c r="K38" s="100"/>
      <c r="L38" s="100"/>
      <c r="M38" s="100"/>
      <c r="N38" s="100"/>
      <c r="O38" s="100"/>
      <c r="P38" s="101"/>
    </row>
    <row r="39" spans="1:16" x14ac:dyDescent="0.25">
      <c r="A39" s="109"/>
      <c r="B39" s="1"/>
      <c r="C39" s="1" t="s">
        <v>36</v>
      </c>
      <c r="D39" s="1">
        <v>11.129099999999999</v>
      </c>
      <c r="E39" s="100"/>
      <c r="F39" s="100"/>
      <c r="G39" s="154"/>
      <c r="H39" s="100"/>
      <c r="I39" s="100"/>
      <c r="J39" s="100"/>
      <c r="K39" s="100"/>
      <c r="L39" s="100"/>
      <c r="M39" s="100"/>
      <c r="N39" s="100"/>
      <c r="O39" s="100"/>
      <c r="P39" s="101"/>
    </row>
    <row r="40" spans="1:16" x14ac:dyDescent="0.25">
      <c r="A40" s="109"/>
      <c r="B40" s="1"/>
      <c r="C40" s="1" t="s">
        <v>38</v>
      </c>
      <c r="D40" s="1">
        <v>-1.0966499999999999</v>
      </c>
      <c r="E40" s="100"/>
      <c r="F40" s="100"/>
      <c r="G40" s="154"/>
      <c r="H40" s="100"/>
      <c r="I40" s="100"/>
      <c r="J40" s="100"/>
      <c r="K40" s="100"/>
      <c r="L40" s="100"/>
      <c r="M40" s="100"/>
      <c r="N40" s="100"/>
      <c r="O40" s="100"/>
      <c r="P40" s="101"/>
    </row>
    <row r="41" spans="1:16" x14ac:dyDescent="0.25">
      <c r="A41" s="109"/>
      <c r="B41" s="1"/>
      <c r="C41" s="1" t="s">
        <v>39</v>
      </c>
      <c r="D41" s="1">
        <v>6.7280000000000006E-2</v>
      </c>
      <c r="E41" s="100"/>
      <c r="F41" s="100"/>
      <c r="G41" s="154"/>
      <c r="H41" s="100"/>
      <c r="I41" s="100"/>
      <c r="J41" s="100"/>
      <c r="K41" s="100"/>
      <c r="L41" s="100"/>
      <c r="M41" s="100"/>
      <c r="N41" s="100"/>
      <c r="O41" s="100"/>
      <c r="P41" s="101"/>
    </row>
    <row r="42" spans="1:16" ht="15.75" thickBot="1" x14ac:dyDescent="0.3">
      <c r="A42" s="123"/>
      <c r="B42" s="149"/>
      <c r="C42" s="149" t="s">
        <v>260</v>
      </c>
      <c r="D42" s="151">
        <v>-8.6225699999999995E-4</v>
      </c>
      <c r="E42" s="102"/>
      <c r="F42" s="102"/>
      <c r="G42" s="157"/>
      <c r="H42" s="102"/>
      <c r="I42" s="102"/>
      <c r="J42" s="102"/>
      <c r="K42" s="102"/>
      <c r="L42" s="102"/>
      <c r="M42" s="102"/>
      <c r="N42" s="102"/>
      <c r="O42" s="102"/>
      <c r="P42" s="103"/>
    </row>
    <row r="43" spans="1:16" x14ac:dyDescent="0.25">
      <c r="A43" s="146"/>
      <c r="B43" s="150" t="s">
        <v>265</v>
      </c>
      <c r="C43" s="148"/>
      <c r="D43" s="148"/>
      <c r="E43" s="98"/>
      <c r="F43" s="98"/>
      <c r="G43" s="156"/>
      <c r="H43" s="98"/>
      <c r="I43" s="98"/>
      <c r="J43" s="98"/>
      <c r="K43" s="98"/>
      <c r="L43" s="98"/>
      <c r="M43" s="98"/>
      <c r="N43" s="98"/>
      <c r="O43" s="98"/>
      <c r="P43" s="99"/>
    </row>
    <row r="44" spans="1:16" x14ac:dyDescent="0.25">
      <c r="A44" s="109"/>
      <c r="B44" s="1"/>
      <c r="C44" s="1" t="s">
        <v>257</v>
      </c>
      <c r="D44" s="1">
        <v>-6.1116000000000001</v>
      </c>
      <c r="E44" s="138">
        <v>2.5</v>
      </c>
      <c r="F44" s="138">
        <v>40</v>
      </c>
      <c r="G44" s="158">
        <f>$K$8^4*D48+$K$8^3*D47+$K$8^2*D46+$K$8*D45+D44</f>
        <v>-4.5619055138433602</v>
      </c>
      <c r="H44" s="100"/>
      <c r="I44" s="100" t="str">
        <f>D48&amp;";"&amp;D47&amp;";"&amp;D46&amp;";"&amp;D45&amp;";"&amp;D44&amp;""</f>
        <v>-0,0000382241;0,00674;-0,08469;2,63122;-6,1116</v>
      </c>
      <c r="J44" s="100"/>
      <c r="K44" s="100"/>
      <c r="L44" s="100"/>
      <c r="M44" s="100"/>
      <c r="N44" s="100"/>
      <c r="O44" s="100"/>
      <c r="P44" s="101"/>
    </row>
    <row r="45" spans="1:16" x14ac:dyDescent="0.25">
      <c r="A45" s="109"/>
      <c r="B45" s="1"/>
      <c r="C45" s="1" t="s">
        <v>36</v>
      </c>
      <c r="D45" s="1">
        <v>2.6312199999999999</v>
      </c>
      <c r="E45" s="100"/>
      <c r="F45" s="100"/>
      <c r="G45" s="154"/>
      <c r="H45" s="100"/>
      <c r="I45" s="100"/>
      <c r="J45" s="100"/>
      <c r="K45" s="100"/>
      <c r="L45" s="100"/>
      <c r="M45" s="100"/>
      <c r="N45" s="100"/>
      <c r="O45" s="100"/>
      <c r="P45" s="101"/>
    </row>
    <row r="46" spans="1:16" x14ac:dyDescent="0.25">
      <c r="A46" s="109"/>
      <c r="B46" s="1"/>
      <c r="C46" s="1" t="s">
        <v>38</v>
      </c>
      <c r="D46" s="1">
        <v>-8.4690000000000001E-2</v>
      </c>
      <c r="E46" s="100"/>
      <c r="F46" s="100"/>
      <c r="G46" s="154"/>
      <c r="H46" s="100"/>
      <c r="I46" s="100"/>
      <c r="J46" s="100"/>
      <c r="K46" s="100"/>
      <c r="L46" s="100"/>
      <c r="M46" s="100"/>
      <c r="N46" s="100"/>
      <c r="O46" s="100"/>
      <c r="P46" s="101"/>
    </row>
    <row r="47" spans="1:16" x14ac:dyDescent="0.25">
      <c r="A47" s="109"/>
      <c r="B47" s="1"/>
      <c r="C47" s="1" t="s">
        <v>39</v>
      </c>
      <c r="D47" s="1">
        <v>6.7400000000000003E-3</v>
      </c>
      <c r="E47" s="100"/>
      <c r="F47" s="100"/>
      <c r="G47" s="154"/>
      <c r="H47" s="100"/>
      <c r="I47" s="100"/>
      <c r="J47" s="100"/>
      <c r="K47" s="100"/>
      <c r="L47" s="100"/>
      <c r="M47" s="100"/>
      <c r="N47" s="100"/>
      <c r="O47" s="100"/>
      <c r="P47" s="101"/>
    </row>
    <row r="48" spans="1:16" ht="15.75" thickBot="1" x14ac:dyDescent="0.3">
      <c r="A48" s="123"/>
      <c r="B48" s="149"/>
      <c r="C48" s="149" t="s">
        <v>260</v>
      </c>
      <c r="D48" s="151">
        <v>-3.8224099999999999E-5</v>
      </c>
      <c r="E48" s="102"/>
      <c r="F48" s="102"/>
      <c r="G48" s="157"/>
      <c r="H48" s="102"/>
      <c r="I48" s="102"/>
      <c r="J48" s="102"/>
      <c r="K48" s="102"/>
      <c r="L48" s="102"/>
      <c r="M48" s="102"/>
      <c r="N48" s="102"/>
      <c r="O48" s="102"/>
      <c r="P48" s="103"/>
    </row>
    <row r="49" spans="1:16" x14ac:dyDescent="0.25">
      <c r="A49" s="146"/>
      <c r="B49" s="150" t="s">
        <v>133</v>
      </c>
      <c r="C49" s="148"/>
      <c r="D49" s="148"/>
      <c r="E49" s="98"/>
      <c r="F49" s="98"/>
      <c r="G49" s="156"/>
      <c r="H49" s="98"/>
      <c r="I49" s="98"/>
      <c r="J49" s="98"/>
      <c r="K49" s="98"/>
      <c r="L49" s="98"/>
      <c r="M49" s="98"/>
      <c r="N49" s="98"/>
      <c r="O49" s="98"/>
      <c r="P49" s="99"/>
    </row>
    <row r="50" spans="1:16" x14ac:dyDescent="0.25">
      <c r="A50" s="109"/>
      <c r="B50" s="1"/>
      <c r="C50" s="1" t="s">
        <v>257</v>
      </c>
      <c r="D50" s="1">
        <v>6.2866</v>
      </c>
      <c r="E50" s="138">
        <v>3.3</v>
      </c>
      <c r="F50" s="138">
        <v>55</v>
      </c>
      <c r="G50" s="159">
        <f>$K$8^4*D54+$K$8^3*D53+$K$8^2*D52+$K$8*D51+D50</f>
        <v>5.1179597464225601</v>
      </c>
      <c r="H50" s="100"/>
      <c r="I50" s="100" t="str">
        <f>D54&amp;";"&amp;D53&amp;";"&amp;D52&amp;";"&amp;D51&amp;";"&amp;D50&amp;""</f>
        <v>0,0000974261;-0,00843;0,28995;-2,11869;6,2866</v>
      </c>
      <c r="J50" s="100"/>
      <c r="K50" s="100"/>
      <c r="L50" s="100"/>
      <c r="M50" s="100"/>
      <c r="N50" s="100"/>
      <c r="O50" s="100"/>
      <c r="P50" s="101"/>
    </row>
    <row r="51" spans="1:16" x14ac:dyDescent="0.25">
      <c r="A51" s="109"/>
      <c r="B51" s="1"/>
      <c r="C51" s="1" t="s">
        <v>36</v>
      </c>
      <c r="D51" s="1">
        <v>-2.11869</v>
      </c>
      <c r="E51" s="100"/>
      <c r="F51" s="100"/>
      <c r="G51" s="154"/>
      <c r="H51" s="100"/>
      <c r="I51" s="100"/>
      <c r="J51" s="100"/>
      <c r="K51" s="100"/>
      <c r="L51" s="100"/>
      <c r="M51" s="100"/>
      <c r="N51" s="100"/>
      <c r="O51" s="100"/>
      <c r="P51" s="101"/>
    </row>
    <row r="52" spans="1:16" x14ac:dyDescent="0.25">
      <c r="A52" s="109"/>
      <c r="B52" s="1"/>
      <c r="C52" s="1" t="s">
        <v>38</v>
      </c>
      <c r="D52" s="1">
        <v>0.28994999999999999</v>
      </c>
      <c r="E52" s="100"/>
      <c r="F52" s="100"/>
      <c r="G52" s="154"/>
      <c r="H52" s="100"/>
      <c r="I52" s="100"/>
      <c r="J52" s="100"/>
      <c r="K52" s="100"/>
      <c r="L52" s="100"/>
      <c r="M52" s="100"/>
      <c r="N52" s="100"/>
      <c r="O52" s="100"/>
      <c r="P52" s="101"/>
    </row>
    <row r="53" spans="1:16" x14ac:dyDescent="0.25">
      <c r="A53" s="109"/>
      <c r="B53" s="1"/>
      <c r="C53" s="1" t="s">
        <v>39</v>
      </c>
      <c r="D53" s="1">
        <v>-8.43E-3</v>
      </c>
      <c r="E53" s="100"/>
      <c r="F53" s="100"/>
      <c r="G53" s="154"/>
      <c r="H53" s="100"/>
      <c r="I53" s="100"/>
      <c r="J53" s="100"/>
      <c r="K53" s="100"/>
      <c r="L53" s="100"/>
      <c r="M53" s="100"/>
      <c r="N53" s="100"/>
      <c r="O53" s="100"/>
      <c r="P53" s="101"/>
    </row>
    <row r="54" spans="1:16" ht="15.75" thickBot="1" x14ac:dyDescent="0.3">
      <c r="A54" s="123"/>
      <c r="B54" s="149"/>
      <c r="C54" s="149" t="s">
        <v>260</v>
      </c>
      <c r="D54" s="151">
        <v>9.7426100000000006E-5</v>
      </c>
      <c r="E54" s="102"/>
      <c r="F54" s="102"/>
      <c r="G54" s="157"/>
      <c r="H54" s="102"/>
      <c r="I54" s="102"/>
      <c r="J54" s="102"/>
      <c r="K54" s="102"/>
      <c r="L54" s="102"/>
      <c r="M54" s="102"/>
      <c r="N54" s="102"/>
      <c r="O54" s="102"/>
      <c r="P54" s="103"/>
    </row>
  </sheetData>
  <mergeCells count="1">
    <mergeCell ref="E1:F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0"/>
  <sheetViews>
    <sheetView zoomScale="85" zoomScaleNormal="85" workbookViewId="0">
      <selection activeCell="N19" sqref="N19"/>
    </sheetView>
  </sheetViews>
  <sheetFormatPr defaultRowHeight="15" x14ac:dyDescent="0.25"/>
  <cols>
    <col min="1" max="1" width="7.140625" customWidth="1"/>
    <col min="2" max="2" width="11" customWidth="1"/>
    <col min="3" max="5" width="0" hidden="1" customWidth="1"/>
    <col min="6" max="6" width="11.42578125" hidden="1" customWidth="1"/>
    <col min="7" max="11" width="0" hidden="1" customWidth="1"/>
    <col min="14" max="14" width="10.85546875" customWidth="1"/>
  </cols>
  <sheetData>
    <row r="1" spans="1:15" ht="15.75" x14ac:dyDescent="0.25">
      <c r="A1" s="105" t="s">
        <v>129</v>
      </c>
      <c r="B1" s="66" t="s">
        <v>135</v>
      </c>
      <c r="C1" s="66" t="s">
        <v>73</v>
      </c>
      <c r="D1" s="1" t="s">
        <v>15</v>
      </c>
      <c r="E1" s="1" t="s">
        <v>6</v>
      </c>
      <c r="F1" s="1" t="s">
        <v>79</v>
      </c>
      <c r="G1" s="67" t="s">
        <v>74</v>
      </c>
    </row>
    <row r="2" spans="1:15" hidden="1" x14ac:dyDescent="0.25">
      <c r="A2" s="1"/>
      <c r="B2" s="408" t="s">
        <v>80</v>
      </c>
      <c r="C2" s="396">
        <v>1</v>
      </c>
      <c r="D2" s="1">
        <v>1</v>
      </c>
      <c r="E2" s="1">
        <v>0.5</v>
      </c>
      <c r="F2" s="1">
        <v>1.6</v>
      </c>
      <c r="G2" s="68">
        <f>F2*9.80665</f>
        <v>15.69064</v>
      </c>
    </row>
    <row r="3" spans="1:15" hidden="1" x14ac:dyDescent="0.25">
      <c r="A3" s="1"/>
      <c r="B3" s="409"/>
      <c r="C3" s="397"/>
      <c r="D3" s="1">
        <v>2</v>
      </c>
      <c r="E3" s="1">
        <v>1</v>
      </c>
      <c r="F3" s="1">
        <v>1</v>
      </c>
      <c r="G3" s="68">
        <f t="shared" ref="G3:G40" si="0">F3*9.80665</f>
        <v>9.8066499999999994</v>
      </c>
    </row>
    <row r="4" spans="1:15" hidden="1" x14ac:dyDescent="0.25">
      <c r="A4" s="1"/>
      <c r="B4" s="409"/>
      <c r="C4" s="398"/>
      <c r="D4" s="1">
        <v>3</v>
      </c>
      <c r="E4" s="1">
        <v>1.5</v>
      </c>
      <c r="F4" s="1">
        <v>0.5</v>
      </c>
      <c r="G4" s="68">
        <f t="shared" si="0"/>
        <v>4.9033249999999997</v>
      </c>
    </row>
    <row r="5" spans="1:15" hidden="1" x14ac:dyDescent="0.25">
      <c r="A5" s="1"/>
      <c r="B5" s="409"/>
      <c r="C5" s="396">
        <v>2</v>
      </c>
      <c r="D5" s="1">
        <v>1</v>
      </c>
      <c r="E5" s="1">
        <v>0.6</v>
      </c>
      <c r="F5" s="1">
        <v>2.75</v>
      </c>
      <c r="G5" s="68">
        <f t="shared" si="0"/>
        <v>26.968287499999999</v>
      </c>
    </row>
    <row r="6" spans="1:15" hidden="1" x14ac:dyDescent="0.25">
      <c r="A6" s="1"/>
      <c r="B6" s="409"/>
      <c r="C6" s="397"/>
      <c r="D6" s="1">
        <v>2</v>
      </c>
      <c r="E6" s="1">
        <v>1.5</v>
      </c>
      <c r="F6" s="1">
        <v>1.55</v>
      </c>
      <c r="G6" s="68">
        <f t="shared" si="0"/>
        <v>15.200307499999999</v>
      </c>
    </row>
    <row r="7" spans="1:15" hidden="1" x14ac:dyDescent="0.25">
      <c r="A7" s="1"/>
      <c r="B7" s="409"/>
      <c r="C7" s="398"/>
      <c r="D7" s="1">
        <v>3</v>
      </c>
      <c r="E7" s="1">
        <v>2</v>
      </c>
      <c r="F7" s="1">
        <v>1</v>
      </c>
      <c r="G7" s="68">
        <f t="shared" si="0"/>
        <v>9.8066499999999994</v>
      </c>
    </row>
    <row r="8" spans="1:15" ht="15" customHeight="1" x14ac:dyDescent="0.25">
      <c r="A8" s="413" t="s">
        <v>130</v>
      </c>
      <c r="B8" s="409"/>
      <c r="C8" s="396">
        <v>3</v>
      </c>
      <c r="D8" s="1">
        <v>1</v>
      </c>
      <c r="E8" s="1">
        <v>0</v>
      </c>
      <c r="F8" s="1">
        <v>3.95</v>
      </c>
      <c r="G8" s="68">
        <f t="shared" si="0"/>
        <v>38.736267499999997</v>
      </c>
      <c r="I8" t="s">
        <v>35</v>
      </c>
      <c r="J8">
        <v>38.736269999999998</v>
      </c>
      <c r="N8" s="411" t="s">
        <v>126</v>
      </c>
    </row>
    <row r="9" spans="1:15" ht="15" customHeight="1" x14ac:dyDescent="0.25">
      <c r="A9" s="413"/>
      <c r="B9" s="409"/>
      <c r="C9" s="397"/>
      <c r="D9" s="1">
        <v>2</v>
      </c>
      <c r="E9" s="1">
        <v>2</v>
      </c>
      <c r="F9" s="1">
        <v>2</v>
      </c>
      <c r="G9" s="68">
        <f t="shared" si="0"/>
        <v>19.613299999999999</v>
      </c>
      <c r="I9" t="s">
        <v>36</v>
      </c>
      <c r="J9">
        <v>-8.1885499999999993</v>
      </c>
      <c r="L9" s="4" t="s">
        <v>6</v>
      </c>
      <c r="N9" s="412"/>
      <c r="O9" s="70" t="s">
        <v>79</v>
      </c>
    </row>
    <row r="10" spans="1:15" x14ac:dyDescent="0.25">
      <c r="A10" s="413"/>
      <c r="B10" s="410"/>
      <c r="C10" s="398"/>
      <c r="D10" s="1">
        <v>3</v>
      </c>
      <c r="E10" s="1">
        <v>3.5</v>
      </c>
      <c r="F10" s="1">
        <v>0.17</v>
      </c>
      <c r="G10" s="68">
        <f t="shared" si="0"/>
        <v>1.6671305000000001</v>
      </c>
      <c r="I10" t="s">
        <v>38</v>
      </c>
      <c r="J10">
        <v>-0.68647000000000002</v>
      </c>
      <c r="L10" s="68">
        <f>Лист2!L17</f>
        <v>0.6</v>
      </c>
      <c r="M10" s="1"/>
      <c r="N10" s="96">
        <f>J10*L10*L10+J9*L10+J8</f>
        <v>33.576010799999999</v>
      </c>
      <c r="O10" s="68">
        <f>N10/9.80665</f>
        <v>3.4238002579882019</v>
      </c>
    </row>
    <row r="11" spans="1:15" ht="15" hidden="1" customHeight="1" x14ac:dyDescent="0.25">
      <c r="A11" s="1"/>
      <c r="B11" s="408" t="s">
        <v>81</v>
      </c>
      <c r="C11" s="396">
        <v>1</v>
      </c>
      <c r="D11" s="1">
        <v>1</v>
      </c>
      <c r="E11" s="1"/>
      <c r="F11" s="1"/>
      <c r="G11" s="68">
        <f>F11*9.80665</f>
        <v>0</v>
      </c>
      <c r="N11" s="94"/>
      <c r="O11" s="48"/>
    </row>
    <row r="12" spans="1:15" ht="15" hidden="1" customHeight="1" x14ac:dyDescent="0.25">
      <c r="A12" s="1"/>
      <c r="B12" s="409"/>
      <c r="C12" s="397"/>
      <c r="D12" s="1">
        <v>2</v>
      </c>
      <c r="E12" s="1"/>
      <c r="F12" s="1"/>
      <c r="G12" s="68">
        <f t="shared" si="0"/>
        <v>0</v>
      </c>
      <c r="N12" s="94"/>
      <c r="O12" s="48"/>
    </row>
    <row r="13" spans="1:15" ht="15" hidden="1" customHeight="1" x14ac:dyDescent="0.25">
      <c r="A13" s="1"/>
      <c r="B13" s="409"/>
      <c r="C13" s="398"/>
      <c r="D13" s="1">
        <v>3</v>
      </c>
      <c r="E13" s="1"/>
      <c r="F13" s="1"/>
      <c r="G13" s="68">
        <f t="shared" si="0"/>
        <v>0</v>
      </c>
      <c r="N13" s="94"/>
      <c r="O13" s="48"/>
    </row>
    <row r="14" spans="1:15" ht="15" hidden="1" customHeight="1" x14ac:dyDescent="0.25">
      <c r="A14" s="1"/>
      <c r="B14" s="409"/>
      <c r="C14" s="396">
        <v>2</v>
      </c>
      <c r="D14" s="1">
        <v>1</v>
      </c>
      <c r="E14" s="1"/>
      <c r="F14" s="1"/>
      <c r="G14" s="68">
        <f t="shared" si="0"/>
        <v>0</v>
      </c>
      <c r="N14" s="94"/>
      <c r="O14" s="48"/>
    </row>
    <row r="15" spans="1:15" ht="15" hidden="1" customHeight="1" x14ac:dyDescent="0.25">
      <c r="A15" s="1"/>
      <c r="B15" s="409"/>
      <c r="C15" s="397"/>
      <c r="D15" s="1">
        <v>2</v>
      </c>
      <c r="E15" s="1"/>
      <c r="F15" s="1"/>
      <c r="G15" s="68">
        <f t="shared" si="0"/>
        <v>0</v>
      </c>
      <c r="N15" s="94"/>
      <c r="O15" s="48"/>
    </row>
    <row r="16" spans="1:15" ht="15" hidden="1" customHeight="1" x14ac:dyDescent="0.25">
      <c r="A16" s="1"/>
      <c r="B16" s="409"/>
      <c r="C16" s="398"/>
      <c r="D16" s="1">
        <v>3</v>
      </c>
      <c r="E16" s="1"/>
      <c r="F16" s="1"/>
      <c r="G16" s="68">
        <f t="shared" si="0"/>
        <v>0</v>
      </c>
      <c r="N16" s="94"/>
      <c r="O16" s="48"/>
    </row>
    <row r="17" spans="1:15" ht="15" customHeight="1" x14ac:dyDescent="0.25">
      <c r="A17" s="413" t="s">
        <v>131</v>
      </c>
      <c r="B17" s="409"/>
      <c r="C17" s="396">
        <v>3</v>
      </c>
      <c r="D17" s="1">
        <v>1</v>
      </c>
      <c r="E17" s="1">
        <v>0</v>
      </c>
      <c r="F17" s="1">
        <v>5.95</v>
      </c>
      <c r="G17" s="68">
        <f t="shared" si="0"/>
        <v>58.349567499999999</v>
      </c>
      <c r="I17" t="s">
        <v>35</v>
      </c>
      <c r="J17">
        <v>58.34957</v>
      </c>
      <c r="N17" s="94"/>
      <c r="O17" s="48"/>
    </row>
    <row r="18" spans="1:15" ht="15" customHeight="1" x14ac:dyDescent="0.25">
      <c r="A18" s="413"/>
      <c r="B18" s="409"/>
      <c r="C18" s="397"/>
      <c r="D18" s="1">
        <v>2</v>
      </c>
      <c r="E18" s="1">
        <v>2.5</v>
      </c>
      <c r="F18" s="1">
        <v>3.05</v>
      </c>
      <c r="G18" s="68">
        <f t="shared" si="0"/>
        <v>29.910282499999997</v>
      </c>
      <c r="I18" t="s">
        <v>36</v>
      </c>
      <c r="J18">
        <v>-10.109019999999999</v>
      </c>
      <c r="L18" s="4" t="s">
        <v>6</v>
      </c>
      <c r="M18" s="1"/>
      <c r="N18" s="95" t="s">
        <v>126</v>
      </c>
      <c r="O18" s="70" t="s">
        <v>79</v>
      </c>
    </row>
    <row r="19" spans="1:15" ht="15" customHeight="1" x14ac:dyDescent="0.25">
      <c r="A19" s="413"/>
      <c r="B19" s="410"/>
      <c r="C19" s="398"/>
      <c r="D19" s="1">
        <v>3</v>
      </c>
      <c r="E19" s="1">
        <v>4</v>
      </c>
      <c r="F19" s="1">
        <v>1</v>
      </c>
      <c r="G19" s="68">
        <f t="shared" si="0"/>
        <v>9.8066499999999994</v>
      </c>
      <c r="I19" t="s">
        <v>38</v>
      </c>
      <c r="J19">
        <v>-0.50668000000000002</v>
      </c>
      <c r="L19" s="68">
        <f>$L$10</f>
        <v>0.6</v>
      </c>
      <c r="M19" s="1"/>
      <c r="N19" s="96">
        <f>J19*L19*L19+J18*L19+J17</f>
        <v>52.101753200000005</v>
      </c>
      <c r="O19" s="68">
        <f>N19/9.80665</f>
        <v>5.3129002462614663</v>
      </c>
    </row>
    <row r="20" spans="1:15" ht="15" hidden="1" customHeight="1" x14ac:dyDescent="0.25">
      <c r="A20" s="1"/>
      <c r="B20" s="408" t="s">
        <v>75</v>
      </c>
      <c r="C20" s="396">
        <v>1</v>
      </c>
      <c r="D20" s="1">
        <v>1</v>
      </c>
      <c r="E20" s="1"/>
      <c r="F20" s="1"/>
      <c r="G20" s="68">
        <f>F20*9.80665</f>
        <v>0</v>
      </c>
      <c r="N20" s="93"/>
      <c r="O20" s="48"/>
    </row>
    <row r="21" spans="1:15" ht="15" hidden="1" customHeight="1" x14ac:dyDescent="0.25">
      <c r="A21" s="1"/>
      <c r="B21" s="409"/>
      <c r="C21" s="397"/>
      <c r="D21" s="1">
        <v>2</v>
      </c>
      <c r="E21" s="1"/>
      <c r="F21" s="1"/>
      <c r="G21" s="68">
        <f t="shared" si="0"/>
        <v>0</v>
      </c>
      <c r="N21" s="93"/>
      <c r="O21" s="48"/>
    </row>
    <row r="22" spans="1:15" ht="15" hidden="1" customHeight="1" x14ac:dyDescent="0.25">
      <c r="A22" s="1"/>
      <c r="B22" s="409"/>
      <c r="C22" s="398"/>
      <c r="D22" s="1">
        <v>3</v>
      </c>
      <c r="E22" s="1"/>
      <c r="F22" s="1"/>
      <c r="G22" s="68">
        <f t="shared" si="0"/>
        <v>0</v>
      </c>
      <c r="N22" s="93"/>
      <c r="O22" s="48"/>
    </row>
    <row r="23" spans="1:15" ht="15" hidden="1" customHeight="1" x14ac:dyDescent="0.25">
      <c r="A23" s="1"/>
      <c r="B23" s="409"/>
      <c r="C23" s="396">
        <v>2</v>
      </c>
      <c r="D23" s="1">
        <v>1</v>
      </c>
      <c r="E23" s="1"/>
      <c r="F23" s="1"/>
      <c r="G23" s="68">
        <f t="shared" si="0"/>
        <v>0</v>
      </c>
      <c r="N23" s="93"/>
      <c r="O23" s="48"/>
    </row>
    <row r="24" spans="1:15" ht="15" hidden="1" customHeight="1" x14ac:dyDescent="0.25">
      <c r="A24" s="1"/>
      <c r="B24" s="409"/>
      <c r="C24" s="397"/>
      <c r="D24" s="1">
        <v>2</v>
      </c>
      <c r="E24" s="1"/>
      <c r="F24" s="1"/>
      <c r="G24" s="68">
        <f t="shared" si="0"/>
        <v>0</v>
      </c>
      <c r="N24" s="93"/>
      <c r="O24" s="48"/>
    </row>
    <row r="25" spans="1:15" ht="15" hidden="1" customHeight="1" x14ac:dyDescent="0.25">
      <c r="A25" s="1"/>
      <c r="B25" s="409"/>
      <c r="C25" s="398"/>
      <c r="D25" s="1">
        <v>3</v>
      </c>
      <c r="E25" s="1"/>
      <c r="F25" s="1"/>
      <c r="G25" s="68">
        <f t="shared" si="0"/>
        <v>0</v>
      </c>
      <c r="N25" s="93"/>
      <c r="O25" s="48"/>
    </row>
    <row r="26" spans="1:15" ht="15" customHeight="1" x14ac:dyDescent="0.25">
      <c r="A26" s="413" t="s">
        <v>132</v>
      </c>
      <c r="B26" s="409"/>
      <c r="C26" s="396">
        <v>3</v>
      </c>
      <c r="D26" s="1">
        <v>1</v>
      </c>
      <c r="E26" s="1">
        <v>0</v>
      </c>
      <c r="F26" s="1">
        <v>8.1</v>
      </c>
      <c r="G26" s="68">
        <f t="shared" si="0"/>
        <v>79.433864999999997</v>
      </c>
      <c r="I26" t="s">
        <v>35</v>
      </c>
      <c r="J26">
        <v>79.433859999999996</v>
      </c>
      <c r="N26" s="93"/>
      <c r="O26" s="48"/>
    </row>
    <row r="27" spans="1:15" ht="15" customHeight="1" x14ac:dyDescent="0.25">
      <c r="A27" s="413"/>
      <c r="B27" s="409"/>
      <c r="C27" s="397"/>
      <c r="D27" s="1">
        <v>2</v>
      </c>
      <c r="E27" s="1">
        <v>3</v>
      </c>
      <c r="F27" s="1">
        <v>6</v>
      </c>
      <c r="G27" s="68">
        <f t="shared" si="0"/>
        <v>58.8399</v>
      </c>
      <c r="I27" t="s">
        <v>36</v>
      </c>
      <c r="J27">
        <v>-7.0652499999999998</v>
      </c>
      <c r="L27" s="4" t="s">
        <v>6</v>
      </c>
      <c r="M27" s="1"/>
      <c r="N27" s="95" t="s">
        <v>126</v>
      </c>
      <c r="O27" s="70" t="s">
        <v>79</v>
      </c>
    </row>
    <row r="28" spans="1:15" ht="33" customHeight="1" x14ac:dyDescent="0.25">
      <c r="A28" s="413"/>
      <c r="B28" s="410"/>
      <c r="C28" s="398"/>
      <c r="D28" s="1">
        <v>3</v>
      </c>
      <c r="E28" s="1">
        <v>11</v>
      </c>
      <c r="F28" s="1">
        <v>1</v>
      </c>
      <c r="G28" s="68">
        <f t="shared" si="0"/>
        <v>9.8066499999999994</v>
      </c>
      <c r="I28" t="s">
        <v>38</v>
      </c>
      <c r="J28">
        <v>6.6860000000000003E-2</v>
      </c>
      <c r="L28" s="68">
        <f>$L$10</f>
        <v>0.6</v>
      </c>
      <c r="M28" s="1"/>
      <c r="N28" s="96">
        <f>J28*L28*L28+J27*L28+J26</f>
        <v>75.218779599999991</v>
      </c>
      <c r="O28" s="68">
        <f>N28/9.80665</f>
        <v>7.6701809078533438</v>
      </c>
    </row>
    <row r="29" spans="1:15" ht="15" hidden="1" customHeight="1" x14ac:dyDescent="0.25">
      <c r="A29" s="413"/>
      <c r="B29" s="409" t="s">
        <v>82</v>
      </c>
      <c r="C29" s="396">
        <v>3</v>
      </c>
      <c r="D29" s="1">
        <v>1</v>
      </c>
      <c r="E29" s="1">
        <v>2</v>
      </c>
      <c r="F29" s="1">
        <v>11.3</v>
      </c>
      <c r="G29" s="68">
        <f t="shared" si="0"/>
        <v>110.815145</v>
      </c>
      <c r="I29" t="s">
        <v>35</v>
      </c>
      <c r="J29">
        <v>115.48497999999999</v>
      </c>
      <c r="N29" s="93"/>
      <c r="O29" s="48"/>
    </row>
    <row r="30" spans="1:15" ht="15" hidden="1" customHeight="1" x14ac:dyDescent="0.25">
      <c r="A30" s="413"/>
      <c r="B30" s="409"/>
      <c r="C30" s="397"/>
      <c r="D30" s="1">
        <v>2</v>
      </c>
      <c r="E30" s="1">
        <v>6.5</v>
      </c>
      <c r="F30" s="1">
        <v>8</v>
      </c>
      <c r="G30" s="68">
        <f t="shared" si="0"/>
        <v>78.453199999999995</v>
      </c>
      <c r="I30" t="s">
        <v>36</v>
      </c>
      <c r="J30">
        <v>-0.84057000000000004</v>
      </c>
      <c r="L30" s="4" t="s">
        <v>6</v>
      </c>
      <c r="M30" s="1"/>
      <c r="N30" s="95" t="s">
        <v>126</v>
      </c>
      <c r="O30" s="70" t="s">
        <v>79</v>
      </c>
    </row>
    <row r="31" spans="1:15" ht="15" hidden="1" customHeight="1" x14ac:dyDescent="0.25">
      <c r="A31" s="413"/>
      <c r="B31" s="410"/>
      <c r="C31" s="398"/>
      <c r="D31" s="1">
        <v>3</v>
      </c>
      <c r="E31" s="1">
        <v>10</v>
      </c>
      <c r="F31" s="1">
        <v>3.3</v>
      </c>
      <c r="G31" s="68">
        <f t="shared" si="0"/>
        <v>32.361944999999999</v>
      </c>
      <c r="I31" t="s">
        <v>38</v>
      </c>
      <c r="J31">
        <v>-0.74717</v>
      </c>
      <c r="L31" s="68">
        <f>$L$10</f>
        <v>0.6</v>
      </c>
      <c r="M31" s="1"/>
      <c r="N31" s="96">
        <f>J31*L31*L31+J30*L31+J29</f>
        <v>114.7116568</v>
      </c>
      <c r="O31" s="68">
        <f>N31/9.80665</f>
        <v>11.697333625651982</v>
      </c>
    </row>
    <row r="32" spans="1:15" ht="15" hidden="1" customHeight="1" x14ac:dyDescent="0.25">
      <c r="A32" s="413"/>
      <c r="B32" s="409" t="s">
        <v>76</v>
      </c>
      <c r="C32" s="396">
        <v>3</v>
      </c>
      <c r="D32" s="1">
        <v>1</v>
      </c>
      <c r="E32" s="1">
        <v>0.85</v>
      </c>
      <c r="F32" s="1">
        <v>16</v>
      </c>
      <c r="G32" s="68">
        <f t="shared" si="0"/>
        <v>156.90639999999999</v>
      </c>
      <c r="I32" t="s">
        <v>35</v>
      </c>
      <c r="J32">
        <v>156.28417999999999</v>
      </c>
      <c r="N32" s="93"/>
      <c r="O32" s="48"/>
    </row>
    <row r="33" spans="1:15" ht="15" hidden="1" customHeight="1" x14ac:dyDescent="0.25">
      <c r="A33" s="413"/>
      <c r="B33" s="409"/>
      <c r="C33" s="397"/>
      <c r="D33" s="1">
        <v>2</v>
      </c>
      <c r="E33" s="1">
        <v>6</v>
      </c>
      <c r="F33" s="1">
        <v>12</v>
      </c>
      <c r="G33" s="68">
        <f t="shared" si="0"/>
        <v>117.6798</v>
      </c>
      <c r="I33" t="s">
        <v>36</v>
      </c>
      <c r="J33">
        <v>1.9147799999999999</v>
      </c>
      <c r="L33" s="4" t="s">
        <v>6</v>
      </c>
      <c r="M33" s="1"/>
      <c r="N33" s="95" t="s">
        <v>126</v>
      </c>
      <c r="O33" s="70" t="s">
        <v>79</v>
      </c>
    </row>
    <row r="34" spans="1:15" ht="15" hidden="1" customHeight="1" x14ac:dyDescent="0.25">
      <c r="A34" s="413"/>
      <c r="B34" s="410"/>
      <c r="C34" s="398"/>
      <c r="D34" s="1">
        <v>3</v>
      </c>
      <c r="E34" s="1">
        <v>10</v>
      </c>
      <c r="F34" s="1">
        <v>3.7</v>
      </c>
      <c r="G34" s="68">
        <f t="shared" si="0"/>
        <v>36.284604999999999</v>
      </c>
      <c r="I34" t="s">
        <v>38</v>
      </c>
      <c r="J34">
        <v>-1.39147</v>
      </c>
      <c r="L34" s="68">
        <f>$L$10</f>
        <v>0.6</v>
      </c>
      <c r="M34" s="1"/>
      <c r="N34" s="96">
        <f>J34*L34*L34+J33*L34+J32</f>
        <v>156.93211879999998</v>
      </c>
      <c r="O34" s="68">
        <f>N34/9.80665</f>
        <v>16.002622587733832</v>
      </c>
    </row>
    <row r="35" spans="1:15" ht="15" hidden="1" customHeight="1" x14ac:dyDescent="0.25">
      <c r="A35" s="413"/>
      <c r="B35" s="409" t="s">
        <v>77</v>
      </c>
      <c r="C35" s="396">
        <v>3</v>
      </c>
      <c r="D35" s="1">
        <v>1</v>
      </c>
      <c r="E35" s="1">
        <v>2.5</v>
      </c>
      <c r="F35" s="1">
        <v>20</v>
      </c>
      <c r="G35" s="68">
        <f t="shared" si="0"/>
        <v>196.13299999999998</v>
      </c>
      <c r="I35" t="s">
        <v>35</v>
      </c>
      <c r="J35">
        <v>188.62551999999999</v>
      </c>
      <c r="N35" s="93"/>
      <c r="O35" s="48"/>
    </row>
    <row r="36" spans="1:15" ht="15" hidden="1" customHeight="1" x14ac:dyDescent="0.25">
      <c r="A36" s="413"/>
      <c r="B36" s="409"/>
      <c r="C36" s="397"/>
      <c r="D36" s="1">
        <v>2</v>
      </c>
      <c r="E36" s="1">
        <v>8</v>
      </c>
      <c r="F36" s="1">
        <v>14</v>
      </c>
      <c r="G36" s="68">
        <f t="shared" si="0"/>
        <v>137.29309999999998</v>
      </c>
      <c r="I36" t="s">
        <v>36</v>
      </c>
      <c r="J36">
        <v>7.2846000000000002</v>
      </c>
      <c r="L36" s="4" t="s">
        <v>6</v>
      </c>
      <c r="M36" s="1"/>
      <c r="N36" s="95" t="s">
        <v>126</v>
      </c>
      <c r="O36" s="70" t="s">
        <v>79</v>
      </c>
    </row>
    <row r="37" spans="1:15" ht="15" hidden="1" customHeight="1" x14ac:dyDescent="0.25">
      <c r="A37" s="413"/>
      <c r="B37" s="410"/>
      <c r="C37" s="398"/>
      <c r="D37" s="1">
        <v>3</v>
      </c>
      <c r="E37" s="1">
        <v>12</v>
      </c>
      <c r="F37" s="1">
        <v>3</v>
      </c>
      <c r="G37" s="68">
        <f t="shared" si="0"/>
        <v>29.41995</v>
      </c>
      <c r="I37" t="s">
        <v>38</v>
      </c>
      <c r="J37">
        <v>-1.7126399999999999</v>
      </c>
      <c r="L37" s="68">
        <f>$L$10</f>
        <v>0.6</v>
      </c>
      <c r="M37" s="1"/>
      <c r="N37" s="96">
        <f>J37*L37*L37+J36*L37+J35</f>
        <v>192.37972959999999</v>
      </c>
      <c r="O37" s="68">
        <f>N37/9.80665</f>
        <v>19.617272932142985</v>
      </c>
    </row>
    <row r="38" spans="1:15" ht="15" customHeight="1" x14ac:dyDescent="0.25">
      <c r="A38" s="413" t="s">
        <v>133</v>
      </c>
      <c r="B38" s="409" t="s">
        <v>78</v>
      </c>
      <c r="C38" s="396">
        <v>3</v>
      </c>
      <c r="D38" s="1">
        <v>1</v>
      </c>
      <c r="E38" s="1">
        <v>4</v>
      </c>
      <c r="F38" s="1">
        <v>10.1</v>
      </c>
      <c r="G38" s="68">
        <f t="shared" si="0"/>
        <v>99.047164999999993</v>
      </c>
      <c r="I38" t="s">
        <v>35</v>
      </c>
      <c r="J38">
        <v>103.22108</v>
      </c>
      <c r="N38" s="93"/>
      <c r="O38" s="48"/>
    </row>
    <row r="39" spans="1:15" ht="15" customHeight="1" x14ac:dyDescent="0.25">
      <c r="A39" s="413"/>
      <c r="B39" s="409"/>
      <c r="C39" s="397"/>
      <c r="D39" s="1">
        <v>2</v>
      </c>
      <c r="E39" s="1">
        <v>20</v>
      </c>
      <c r="F39" s="1">
        <v>6</v>
      </c>
      <c r="G39" s="68">
        <f t="shared" si="0"/>
        <v>58.8399</v>
      </c>
      <c r="I39" t="s">
        <v>36</v>
      </c>
      <c r="J39">
        <v>-0.74958000000000002</v>
      </c>
      <c r="L39" s="4" t="s">
        <v>6</v>
      </c>
      <c r="M39" s="1"/>
      <c r="N39" s="95" t="s">
        <v>126</v>
      </c>
      <c r="O39" s="70" t="s">
        <v>79</v>
      </c>
    </row>
    <row r="40" spans="1:15" ht="15" customHeight="1" x14ac:dyDescent="0.25">
      <c r="A40" s="413"/>
      <c r="B40" s="410"/>
      <c r="C40" s="398"/>
      <c r="D40" s="1">
        <v>3</v>
      </c>
      <c r="E40" s="1">
        <v>27</v>
      </c>
      <c r="F40" s="1">
        <v>3</v>
      </c>
      <c r="G40" s="68">
        <f t="shared" si="0"/>
        <v>29.41995</v>
      </c>
      <c r="I40" t="s">
        <v>38</v>
      </c>
      <c r="J40">
        <v>-7.3469999999999994E-2</v>
      </c>
      <c r="L40" s="68">
        <f>$L$10</f>
        <v>0.6</v>
      </c>
      <c r="M40" s="1"/>
      <c r="N40" s="96">
        <f>J40*L40*L40+J39*L40+J38</f>
        <v>102.7448828</v>
      </c>
      <c r="O40" s="68">
        <f>N40/9.80665</f>
        <v>10.477062279167708</v>
      </c>
    </row>
  </sheetData>
  <mergeCells count="28">
    <mergeCell ref="A35:A37"/>
    <mergeCell ref="A38:A40"/>
    <mergeCell ref="A8:A10"/>
    <mergeCell ref="A17:A19"/>
    <mergeCell ref="A26:A28"/>
    <mergeCell ref="A29:A31"/>
    <mergeCell ref="A32:A34"/>
    <mergeCell ref="N8:N9"/>
    <mergeCell ref="B35:B37"/>
    <mergeCell ref="C35:C37"/>
    <mergeCell ref="B38:B40"/>
    <mergeCell ref="C38:C40"/>
    <mergeCell ref="C32:C34"/>
    <mergeCell ref="C29:C31"/>
    <mergeCell ref="B32:B34"/>
    <mergeCell ref="B20:B28"/>
    <mergeCell ref="C20:C22"/>
    <mergeCell ref="C23:C25"/>
    <mergeCell ref="C26:C28"/>
    <mergeCell ref="B29:B31"/>
    <mergeCell ref="C2:C4"/>
    <mergeCell ref="B2:B10"/>
    <mergeCell ref="C5:C7"/>
    <mergeCell ref="C8:C10"/>
    <mergeCell ref="B11:B19"/>
    <mergeCell ref="C11:C13"/>
    <mergeCell ref="C14:C16"/>
    <mergeCell ref="C17:C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3"/>
  <sheetViews>
    <sheetView zoomScaleNormal="100" workbookViewId="0">
      <selection sqref="A1:XFD13"/>
    </sheetView>
  </sheetViews>
  <sheetFormatPr defaultRowHeight="15" x14ac:dyDescent="0.25"/>
  <cols>
    <col min="6" max="6" width="11.5703125" customWidth="1"/>
  </cols>
  <sheetData>
    <row r="1" spans="1:14" x14ac:dyDescent="0.25">
      <c r="A1" s="164" t="s">
        <v>5</v>
      </c>
      <c r="B1" s="166"/>
      <c r="C1" s="1" t="s">
        <v>14</v>
      </c>
      <c r="D1" s="1" t="s">
        <v>15</v>
      </c>
      <c r="E1" s="1" t="s">
        <v>6</v>
      </c>
      <c r="F1" s="1" t="s">
        <v>7</v>
      </c>
      <c r="L1" t="s">
        <v>37</v>
      </c>
    </row>
    <row r="2" spans="1:14" hidden="1" x14ac:dyDescent="0.25">
      <c r="A2" s="414">
        <v>15</v>
      </c>
      <c r="B2" s="414" t="s">
        <v>8</v>
      </c>
      <c r="C2" s="414">
        <v>0.26</v>
      </c>
      <c r="D2" s="3">
        <v>1</v>
      </c>
      <c r="E2" s="3">
        <v>2</v>
      </c>
      <c r="F2" s="3">
        <v>1.1000000000000001</v>
      </c>
    </row>
    <row r="3" spans="1:14" hidden="1" x14ac:dyDescent="0.25">
      <c r="A3" s="415"/>
      <c r="B3" s="415"/>
      <c r="C3" s="415"/>
      <c r="D3" s="3">
        <v>2</v>
      </c>
      <c r="E3" s="3">
        <v>30</v>
      </c>
      <c r="F3" s="3">
        <v>300</v>
      </c>
    </row>
    <row r="4" spans="1:14" hidden="1" x14ac:dyDescent="0.25">
      <c r="A4" s="414">
        <v>20</v>
      </c>
      <c r="B4" s="414" t="s">
        <v>9</v>
      </c>
      <c r="C4" s="414">
        <v>0.13</v>
      </c>
      <c r="D4" s="3">
        <v>1</v>
      </c>
      <c r="E4" s="3">
        <v>4</v>
      </c>
      <c r="F4" s="3">
        <v>0.6</v>
      </c>
    </row>
    <row r="5" spans="1:14" hidden="1" x14ac:dyDescent="0.25">
      <c r="A5" s="415"/>
      <c r="B5" s="415"/>
      <c r="C5" s="415"/>
      <c r="D5" s="3">
        <v>2</v>
      </c>
      <c r="E5" s="3">
        <v>100</v>
      </c>
      <c r="F5" s="3">
        <v>400</v>
      </c>
    </row>
    <row r="6" spans="1:14" x14ac:dyDescent="0.25">
      <c r="A6" s="414">
        <v>25</v>
      </c>
      <c r="B6" s="414" t="s">
        <v>10</v>
      </c>
      <c r="C6" s="414">
        <v>0.12</v>
      </c>
      <c r="D6" s="3">
        <v>1</v>
      </c>
      <c r="E6" s="3">
        <v>4</v>
      </c>
      <c r="F6" s="3">
        <v>0.3</v>
      </c>
      <c r="H6" t="s">
        <v>35</v>
      </c>
      <c r="I6">
        <v>-5.7424200000000001</v>
      </c>
      <c r="K6" s="4" t="s">
        <v>6</v>
      </c>
      <c r="L6" s="1"/>
      <c r="M6" s="4" t="s">
        <v>7</v>
      </c>
      <c r="N6" s="1"/>
    </row>
    <row r="7" spans="1:14" x14ac:dyDescent="0.25">
      <c r="A7" s="415"/>
      <c r="B7" s="415"/>
      <c r="C7" s="415"/>
      <c r="D7" s="3">
        <v>2</v>
      </c>
      <c r="E7" s="3">
        <v>70</v>
      </c>
      <c r="F7" s="3">
        <v>100</v>
      </c>
      <c r="H7" t="s">
        <v>36</v>
      </c>
      <c r="I7">
        <v>1.51061</v>
      </c>
      <c r="K7" s="1">
        <v>4</v>
      </c>
      <c r="L7" s="1"/>
      <c r="M7" s="30">
        <f>I7*K7+I6</f>
        <v>0.30001999999999995</v>
      </c>
      <c r="N7" s="1"/>
    </row>
    <row r="8" spans="1:14" x14ac:dyDescent="0.25">
      <c r="A8" s="414">
        <v>32</v>
      </c>
      <c r="B8" s="414" t="s">
        <v>11</v>
      </c>
      <c r="C8" s="414">
        <v>0.11</v>
      </c>
      <c r="D8" s="3">
        <v>1</v>
      </c>
      <c r="E8" s="3">
        <v>7</v>
      </c>
      <c r="F8" s="3">
        <v>0.3</v>
      </c>
      <c r="H8" t="s">
        <v>35</v>
      </c>
      <c r="I8">
        <v>-10.56995</v>
      </c>
      <c r="K8" s="4" t="s">
        <v>6</v>
      </c>
      <c r="L8" s="1"/>
      <c r="M8" s="26" t="s">
        <v>7</v>
      </c>
      <c r="N8" s="1"/>
    </row>
    <row r="9" spans="1:14" x14ac:dyDescent="0.25">
      <c r="A9" s="415"/>
      <c r="B9" s="415"/>
      <c r="C9" s="415"/>
      <c r="D9" s="3">
        <v>2</v>
      </c>
      <c r="E9" s="3">
        <v>200</v>
      </c>
      <c r="F9" s="3">
        <v>300</v>
      </c>
      <c r="H9" t="s">
        <v>36</v>
      </c>
      <c r="I9">
        <v>1.5528500000000001</v>
      </c>
      <c r="K9" s="1">
        <v>7</v>
      </c>
      <c r="L9" s="1"/>
      <c r="M9" s="30">
        <f>I9*K9+I8</f>
        <v>0.30000000000000071</v>
      </c>
      <c r="N9" s="1"/>
    </row>
    <row r="10" spans="1:14" x14ac:dyDescent="0.25">
      <c r="A10" s="416">
        <v>40</v>
      </c>
      <c r="B10" s="416" t="s">
        <v>12</v>
      </c>
      <c r="C10" s="416">
        <v>0.10299999999999999</v>
      </c>
      <c r="D10" s="3">
        <v>1</v>
      </c>
      <c r="E10" s="3">
        <v>9</v>
      </c>
      <c r="F10" s="3">
        <v>0.22</v>
      </c>
      <c r="H10" t="s">
        <v>35</v>
      </c>
      <c r="I10">
        <v>-14.439920000000001</v>
      </c>
      <c r="K10" s="4" t="s">
        <v>6</v>
      </c>
      <c r="L10" s="1"/>
      <c r="M10" s="26" t="s">
        <v>7</v>
      </c>
      <c r="N10" s="1"/>
    </row>
    <row r="11" spans="1:14" x14ac:dyDescent="0.25">
      <c r="A11" s="417"/>
      <c r="B11" s="417"/>
      <c r="C11" s="417"/>
      <c r="D11" s="3">
        <v>2</v>
      </c>
      <c r="E11" s="3">
        <v>500</v>
      </c>
      <c r="F11" s="3">
        <v>800</v>
      </c>
      <c r="H11" t="s">
        <v>36</v>
      </c>
      <c r="I11">
        <v>1.6288800000000001</v>
      </c>
      <c r="K11" s="1">
        <v>9</v>
      </c>
      <c r="L11" s="1"/>
      <c r="M11" s="30">
        <f>I11*K11+I10</f>
        <v>0.22000000000000064</v>
      </c>
      <c r="N11" s="1"/>
    </row>
    <row r="12" spans="1:14" x14ac:dyDescent="0.25">
      <c r="A12" s="414">
        <v>50</v>
      </c>
      <c r="B12" s="414" t="s">
        <v>13</v>
      </c>
      <c r="C12" s="414">
        <v>0.10100000000000001</v>
      </c>
      <c r="D12" s="3">
        <v>1</v>
      </c>
      <c r="E12" s="3">
        <v>15</v>
      </c>
      <c r="F12" s="3">
        <v>0.2</v>
      </c>
      <c r="H12" t="s">
        <v>35</v>
      </c>
      <c r="I12">
        <v>-5.0526299999999997</v>
      </c>
      <c r="K12" s="4" t="s">
        <v>6</v>
      </c>
      <c r="L12" s="1"/>
      <c r="M12" s="26" t="s">
        <v>7</v>
      </c>
      <c r="N12" s="1"/>
    </row>
    <row r="13" spans="1:14" x14ac:dyDescent="0.25">
      <c r="A13" s="415"/>
      <c r="B13" s="415"/>
      <c r="C13" s="415"/>
      <c r="D13" s="3">
        <v>2</v>
      </c>
      <c r="E13" s="3">
        <v>300</v>
      </c>
      <c r="F13" s="3">
        <v>100</v>
      </c>
      <c r="H13" t="s">
        <v>36</v>
      </c>
      <c r="I13">
        <v>0.35017999999999999</v>
      </c>
      <c r="K13" s="1">
        <v>15</v>
      </c>
      <c r="L13" s="1"/>
      <c r="M13" s="30">
        <f>I13*K13+I12</f>
        <v>0.20007000000000019</v>
      </c>
      <c r="N13" s="1"/>
    </row>
  </sheetData>
  <mergeCells count="19">
    <mergeCell ref="C12:C13"/>
    <mergeCell ref="C2:C3"/>
    <mergeCell ref="C4:C5"/>
    <mergeCell ref="C6:C7"/>
    <mergeCell ref="C8:C9"/>
    <mergeCell ref="C10:C11"/>
    <mergeCell ref="A10:A11"/>
    <mergeCell ref="A12:A13"/>
    <mergeCell ref="B2:B3"/>
    <mergeCell ref="B4:B5"/>
    <mergeCell ref="B6:B7"/>
    <mergeCell ref="B8:B9"/>
    <mergeCell ref="B10:B11"/>
    <mergeCell ref="B12:B13"/>
    <mergeCell ref="A1:B1"/>
    <mergeCell ref="A2:A3"/>
    <mergeCell ref="A4:A5"/>
    <mergeCell ref="A6:A7"/>
    <mergeCell ref="A8:A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7"/>
  <sheetViews>
    <sheetView zoomScaleNormal="100" workbookViewId="0">
      <selection activeCell="K4" sqref="K4:N5"/>
    </sheetView>
  </sheetViews>
  <sheetFormatPr defaultRowHeight="15" x14ac:dyDescent="0.25"/>
  <cols>
    <col min="4" max="4" width="6.28515625" style="2" customWidth="1"/>
    <col min="6" max="6" width="11.5703125" customWidth="1"/>
  </cols>
  <sheetData>
    <row r="1" spans="1:14" x14ac:dyDescent="0.25">
      <c r="A1" s="418" t="s">
        <v>5</v>
      </c>
      <c r="B1" s="209"/>
      <c r="C1" s="4" t="s">
        <v>14</v>
      </c>
      <c r="D1" s="5" t="s">
        <v>15</v>
      </c>
      <c r="E1" s="4" t="s">
        <v>6</v>
      </c>
      <c r="F1" s="4" t="s">
        <v>7</v>
      </c>
    </row>
    <row r="2" spans="1:14" x14ac:dyDescent="0.25">
      <c r="A2" s="396">
        <v>25</v>
      </c>
      <c r="B2" s="396" t="s">
        <v>10</v>
      </c>
      <c r="C2" s="396">
        <v>0.12</v>
      </c>
      <c r="D2" s="6">
        <v>1</v>
      </c>
      <c r="E2" s="3">
        <v>0.6</v>
      </c>
      <c r="F2" s="3">
        <v>1</v>
      </c>
      <c r="H2" s="19" t="s">
        <v>35</v>
      </c>
      <c r="I2" s="20">
        <v>-0.19597999999999999</v>
      </c>
    </row>
    <row r="3" spans="1:14" x14ac:dyDescent="0.25">
      <c r="A3" s="397"/>
      <c r="B3" s="397"/>
      <c r="C3" s="397"/>
      <c r="D3" s="2">
        <v>2</v>
      </c>
      <c r="E3" s="3">
        <v>1</v>
      </c>
      <c r="F3" s="3">
        <v>1.7</v>
      </c>
      <c r="H3" s="21" t="s">
        <v>36</v>
      </c>
      <c r="I3" s="22">
        <v>2.1796099999999998</v>
      </c>
    </row>
    <row r="4" spans="1:14" x14ac:dyDescent="0.25">
      <c r="A4" s="397"/>
      <c r="B4" s="397"/>
      <c r="C4" s="397"/>
      <c r="D4" s="6">
        <v>3</v>
      </c>
      <c r="E4" s="3">
        <v>3</v>
      </c>
      <c r="F4" s="3">
        <v>5</v>
      </c>
      <c r="H4" s="21" t="s">
        <v>38</v>
      </c>
      <c r="I4" s="22">
        <v>-0.35083999999999999</v>
      </c>
      <c r="K4" s="4" t="s">
        <v>6</v>
      </c>
      <c r="L4" s="1"/>
      <c r="M4" s="4" t="s">
        <v>7</v>
      </c>
      <c r="N4" s="1"/>
    </row>
    <row r="5" spans="1:14" x14ac:dyDescent="0.25">
      <c r="A5" s="398"/>
      <c r="B5" s="398"/>
      <c r="C5" s="398"/>
      <c r="D5" s="6">
        <v>4</v>
      </c>
      <c r="E5" s="3">
        <v>9</v>
      </c>
      <c r="F5" s="3">
        <v>40</v>
      </c>
      <c r="H5" s="23" t="s">
        <v>39</v>
      </c>
      <c r="I5" s="24">
        <v>6.7210000000000006E-2</v>
      </c>
      <c r="K5" s="1">
        <v>9</v>
      </c>
      <c r="L5" s="1"/>
      <c r="M5" s="1">
        <f>K5*K5*K5*I5+I4*K5*K5+I3*K5+I2</f>
        <v>39.998560000000005</v>
      </c>
      <c r="N5" s="1"/>
    </row>
    <row r="6" spans="1:14" x14ac:dyDescent="0.25">
      <c r="A6" s="396">
        <v>32</v>
      </c>
      <c r="B6" s="396" t="s">
        <v>11</v>
      </c>
      <c r="C6" s="396">
        <v>0.11</v>
      </c>
      <c r="D6" s="6">
        <v>1</v>
      </c>
      <c r="E6" s="3">
        <v>0.8</v>
      </c>
      <c r="F6" s="3">
        <v>0.5</v>
      </c>
      <c r="H6" s="19" t="s">
        <v>35</v>
      </c>
      <c r="I6" s="20">
        <v>-0.43773000000000001</v>
      </c>
    </row>
    <row r="7" spans="1:14" x14ac:dyDescent="0.25">
      <c r="A7" s="397"/>
      <c r="B7" s="397"/>
      <c r="C7" s="397"/>
      <c r="D7" s="2">
        <v>2</v>
      </c>
      <c r="E7" s="3">
        <v>2</v>
      </c>
      <c r="F7" s="3">
        <v>1.8</v>
      </c>
      <c r="H7" s="21" t="s">
        <v>36</v>
      </c>
      <c r="I7" s="22">
        <v>1.2275400000000001</v>
      </c>
    </row>
    <row r="8" spans="1:14" x14ac:dyDescent="0.25">
      <c r="A8" s="397"/>
      <c r="B8" s="397"/>
      <c r="C8" s="397"/>
      <c r="D8" s="6">
        <v>3</v>
      </c>
      <c r="E8" s="3">
        <v>4</v>
      </c>
      <c r="F8" s="3">
        <v>4</v>
      </c>
      <c r="H8" s="21" t="s">
        <v>38</v>
      </c>
      <c r="I8" s="22">
        <v>-7.9149999999999998E-2</v>
      </c>
      <c r="K8" s="4" t="s">
        <v>6</v>
      </c>
      <c r="L8" s="1"/>
      <c r="M8" s="4" t="s">
        <v>7</v>
      </c>
      <c r="N8" s="1"/>
    </row>
    <row r="9" spans="1:14" x14ac:dyDescent="0.25">
      <c r="A9" s="398"/>
      <c r="B9" s="398"/>
      <c r="C9" s="398"/>
      <c r="D9" s="6">
        <v>4</v>
      </c>
      <c r="E9" s="3">
        <v>11</v>
      </c>
      <c r="F9" s="3">
        <v>20</v>
      </c>
      <c r="H9" s="23" t="s">
        <v>39</v>
      </c>
      <c r="I9" s="24">
        <v>1.2409999999999999E-2</v>
      </c>
      <c r="K9" s="1">
        <v>11</v>
      </c>
      <c r="L9" s="1"/>
      <c r="M9" s="1">
        <f>K9*K9*K9*I9+I8*K9*K9+I7*K9+I6</f>
        <v>20.005770000000002</v>
      </c>
      <c r="N9" s="1"/>
    </row>
    <row r="10" spans="1:14" x14ac:dyDescent="0.25">
      <c r="A10" s="420">
        <v>40</v>
      </c>
      <c r="B10" s="420" t="s">
        <v>12</v>
      </c>
      <c r="C10" s="420">
        <v>0.10299999999999999</v>
      </c>
      <c r="D10" s="6">
        <v>1</v>
      </c>
      <c r="E10" s="3">
        <v>1</v>
      </c>
      <c r="F10" s="3">
        <v>0.25</v>
      </c>
      <c r="H10" s="19" t="s">
        <v>35</v>
      </c>
      <c r="I10" s="20">
        <v>-0.85333000000000003</v>
      </c>
    </row>
    <row r="11" spans="1:14" x14ac:dyDescent="0.25">
      <c r="A11" s="421"/>
      <c r="B11" s="421"/>
      <c r="C11" s="421"/>
      <c r="D11" s="2">
        <v>2</v>
      </c>
      <c r="E11" s="3">
        <v>2</v>
      </c>
      <c r="F11" s="3">
        <v>1.2</v>
      </c>
      <c r="H11" s="21" t="s">
        <v>36</v>
      </c>
      <c r="I11" s="22">
        <v>1.19286</v>
      </c>
    </row>
    <row r="12" spans="1:14" x14ac:dyDescent="0.25">
      <c r="A12" s="421"/>
      <c r="B12" s="421"/>
      <c r="C12" s="421"/>
      <c r="D12" s="6">
        <v>3</v>
      </c>
      <c r="E12" s="3">
        <v>7</v>
      </c>
      <c r="F12" s="3">
        <v>5</v>
      </c>
      <c r="H12" s="21" t="s">
        <v>38</v>
      </c>
      <c r="I12" s="22">
        <v>-9.5949999999999994E-2</v>
      </c>
      <c r="K12" s="4" t="s">
        <v>6</v>
      </c>
      <c r="L12" s="1"/>
      <c r="M12" s="4" t="s">
        <v>7</v>
      </c>
      <c r="N12" s="1"/>
    </row>
    <row r="13" spans="1:14" x14ac:dyDescent="0.25">
      <c r="A13" s="422"/>
      <c r="B13" s="422"/>
      <c r="C13" s="422"/>
      <c r="D13" s="6">
        <v>4</v>
      </c>
      <c r="E13" s="3">
        <v>16</v>
      </c>
      <c r="F13" s="3">
        <v>20</v>
      </c>
      <c r="H13" s="23" t="s">
        <v>39</v>
      </c>
      <c r="I13" s="24">
        <v>6.43E-3</v>
      </c>
      <c r="K13" s="1">
        <v>7</v>
      </c>
      <c r="L13" s="1"/>
      <c r="M13" s="1">
        <f>K13*K13*K13*I13+I12*K13*K13+I11*K13+I10</f>
        <v>5.000630000000001</v>
      </c>
      <c r="N13" s="1"/>
    </row>
    <row r="14" spans="1:14" x14ac:dyDescent="0.25">
      <c r="A14" s="419">
        <v>50</v>
      </c>
      <c r="B14" s="419" t="s">
        <v>13</v>
      </c>
      <c r="C14" s="419">
        <v>0.10100000000000001</v>
      </c>
      <c r="D14" s="6">
        <v>1</v>
      </c>
      <c r="E14" s="3">
        <v>2</v>
      </c>
      <c r="F14" s="3">
        <v>0.2</v>
      </c>
      <c r="H14" s="19" t="s">
        <v>35</v>
      </c>
      <c r="I14" s="20">
        <v>-1.3878600000000001</v>
      </c>
    </row>
    <row r="15" spans="1:14" x14ac:dyDescent="0.25">
      <c r="A15" s="419"/>
      <c r="B15" s="419"/>
      <c r="C15" s="419"/>
      <c r="D15" s="2">
        <v>2</v>
      </c>
      <c r="E15" s="3">
        <v>5</v>
      </c>
      <c r="F15" s="3">
        <v>1.95</v>
      </c>
      <c r="H15" s="21" t="s">
        <v>36</v>
      </c>
      <c r="I15" s="22">
        <v>0.89861999999999997</v>
      </c>
    </row>
    <row r="16" spans="1:14" x14ac:dyDescent="0.25">
      <c r="A16" s="419"/>
      <c r="B16" s="419"/>
      <c r="C16" s="419"/>
      <c r="D16" s="6">
        <v>3</v>
      </c>
      <c r="E16" s="3">
        <v>10</v>
      </c>
      <c r="F16" s="3">
        <v>4</v>
      </c>
      <c r="H16" s="21" t="s">
        <v>38</v>
      </c>
      <c r="I16" s="22">
        <v>-5.6439999999999997E-2</v>
      </c>
      <c r="K16" s="4" t="s">
        <v>6</v>
      </c>
      <c r="L16" s="1"/>
      <c r="M16" s="4" t="s">
        <v>7</v>
      </c>
      <c r="N16" s="1"/>
    </row>
    <row r="17" spans="1:14" x14ac:dyDescent="0.25">
      <c r="A17" s="419"/>
      <c r="B17" s="419"/>
      <c r="C17" s="419"/>
      <c r="D17" s="6">
        <v>4</v>
      </c>
      <c r="E17" s="3">
        <v>30</v>
      </c>
      <c r="F17" s="3">
        <v>30</v>
      </c>
      <c r="H17" s="23" t="s">
        <v>39</v>
      </c>
      <c r="I17" s="24">
        <v>2.0500000000000002E-3</v>
      </c>
      <c r="K17" s="1">
        <v>10</v>
      </c>
      <c r="L17" s="1"/>
      <c r="M17" s="1">
        <f>K17*K17*K17*I17+I16*K17*K17+I15*K17+I14</f>
        <v>4.0043400000000009</v>
      </c>
      <c r="N17" s="1"/>
    </row>
  </sheetData>
  <mergeCells count="13">
    <mergeCell ref="A1:B1"/>
    <mergeCell ref="C6:C9"/>
    <mergeCell ref="B6:B9"/>
    <mergeCell ref="B14:B17"/>
    <mergeCell ref="C14:C17"/>
    <mergeCell ref="A10:A13"/>
    <mergeCell ref="B10:B13"/>
    <mergeCell ref="C10:C13"/>
    <mergeCell ref="A14:A17"/>
    <mergeCell ref="A2:A5"/>
    <mergeCell ref="A6:A9"/>
    <mergeCell ref="B2:B5"/>
    <mergeCell ref="C2:C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3"/>
  <sheetViews>
    <sheetView workbookViewId="0">
      <selection activeCell="J24" sqref="J24"/>
    </sheetView>
  </sheetViews>
  <sheetFormatPr defaultRowHeight="15" x14ac:dyDescent="0.25"/>
  <cols>
    <col min="6" max="6" width="9.28515625" customWidth="1"/>
    <col min="7" max="7" width="11.28515625" customWidth="1"/>
  </cols>
  <sheetData>
    <row r="1" spans="1:15" x14ac:dyDescent="0.25">
      <c r="A1" s="418" t="s">
        <v>5</v>
      </c>
      <c r="B1" s="209"/>
      <c r="C1" s="4" t="s">
        <v>14</v>
      </c>
      <c r="D1" s="5" t="s">
        <v>15</v>
      </c>
      <c r="E1" s="4" t="s">
        <v>6</v>
      </c>
      <c r="F1" s="4" t="s">
        <v>66</v>
      </c>
      <c r="G1" s="4" t="s">
        <v>7</v>
      </c>
    </row>
    <row r="2" spans="1:15" x14ac:dyDescent="0.25">
      <c r="A2" s="396">
        <v>25</v>
      </c>
      <c r="B2" s="396" t="s">
        <v>10</v>
      </c>
      <c r="C2" s="396">
        <v>6.37</v>
      </c>
      <c r="D2" s="25">
        <v>1</v>
      </c>
      <c r="E2" s="3">
        <v>0.5</v>
      </c>
      <c r="F2" s="47">
        <f>E2/(PI()*(0.025)^2)/3600</f>
        <v>7.0735530263064589E-2</v>
      </c>
      <c r="G2" s="3">
        <f>6.37*(F2^2)*$G$23/2000</f>
        <v>1.5268469430222241E-2</v>
      </c>
      <c r="I2" s="19" t="s">
        <v>35</v>
      </c>
      <c r="J2" s="20">
        <v>-0.19597999999999999</v>
      </c>
    </row>
    <row r="3" spans="1:15" x14ac:dyDescent="0.25">
      <c r="A3" s="397"/>
      <c r="B3" s="397"/>
      <c r="C3" s="397"/>
      <c r="D3" s="2">
        <v>2</v>
      </c>
      <c r="E3" s="3">
        <v>1</v>
      </c>
      <c r="F3" s="47">
        <f>E3/(PI()*(0.025)^2)/3600</f>
        <v>0.14147106052612918</v>
      </c>
      <c r="G3" s="3">
        <f>6.37*(F3^2)*$G$23/2000</f>
        <v>6.1073877720888965E-2</v>
      </c>
      <c r="I3" s="21" t="s">
        <v>36</v>
      </c>
      <c r="J3" s="22">
        <v>2.1796099999999998</v>
      </c>
    </row>
    <row r="4" spans="1:15" x14ac:dyDescent="0.25">
      <c r="A4" s="397"/>
      <c r="B4" s="397"/>
      <c r="C4" s="397"/>
      <c r="D4" s="25">
        <v>3</v>
      </c>
      <c r="E4" s="3">
        <v>1.5</v>
      </c>
      <c r="F4" s="47">
        <f>E4/(PI()*(0.025)^2)/3600</f>
        <v>0.21220659078919377</v>
      </c>
      <c r="G4" s="3">
        <f t="shared" ref="G4:G5" si="0">6.37*(F4^2)*$G$23/2000</f>
        <v>0.13741622487200014</v>
      </c>
      <c r="I4" s="21" t="s">
        <v>38</v>
      </c>
      <c r="J4" s="22">
        <v>-0.35083999999999999</v>
      </c>
      <c r="L4" s="4" t="s">
        <v>6</v>
      </c>
      <c r="M4" s="1"/>
      <c r="N4" s="4" t="s">
        <v>7</v>
      </c>
      <c r="O4" s="1"/>
    </row>
    <row r="5" spans="1:15" x14ac:dyDescent="0.25">
      <c r="A5" s="398"/>
      <c r="B5" s="398"/>
      <c r="C5" s="398"/>
      <c r="D5" s="25">
        <v>4</v>
      </c>
      <c r="E5" s="3">
        <v>3</v>
      </c>
      <c r="F5" s="47">
        <f>E5/(PI()*(0.025)^2)/3600</f>
        <v>0.42441318157838753</v>
      </c>
      <c r="G5" s="3">
        <f t="shared" si="0"/>
        <v>0.54966489948800057</v>
      </c>
      <c r="I5" s="23" t="s">
        <v>39</v>
      </c>
      <c r="J5" s="24">
        <v>6.7210000000000006E-2</v>
      </c>
      <c r="L5" s="1">
        <v>9</v>
      </c>
      <c r="M5" s="1"/>
      <c r="N5" s="1">
        <f>L5*L5*L5*J5+J4*L5*L5+J3*L5+J2</f>
        <v>39.998560000000005</v>
      </c>
      <c r="O5" s="1"/>
    </row>
    <row r="6" spans="1:15" x14ac:dyDescent="0.25">
      <c r="A6" s="396">
        <v>32</v>
      </c>
      <c r="B6" s="396" t="s">
        <v>11</v>
      </c>
      <c r="C6" s="396">
        <v>7</v>
      </c>
      <c r="D6" s="25">
        <v>1</v>
      </c>
      <c r="E6" s="3">
        <v>0.8</v>
      </c>
      <c r="F6" s="3"/>
      <c r="G6" s="3">
        <v>0.5</v>
      </c>
      <c r="I6" s="19" t="s">
        <v>35</v>
      </c>
      <c r="J6" s="20">
        <v>-0.43773000000000001</v>
      </c>
    </row>
    <row r="7" spans="1:15" x14ac:dyDescent="0.25">
      <c r="A7" s="397"/>
      <c r="B7" s="397"/>
      <c r="C7" s="397"/>
      <c r="D7" s="2">
        <v>2</v>
      </c>
      <c r="E7" s="3">
        <v>2</v>
      </c>
      <c r="F7" s="3"/>
      <c r="G7" s="3">
        <v>1.8</v>
      </c>
      <c r="I7" s="21" t="s">
        <v>36</v>
      </c>
      <c r="J7" s="22">
        <v>1.2275400000000001</v>
      </c>
    </row>
    <row r="8" spans="1:15" x14ac:dyDescent="0.25">
      <c r="A8" s="397"/>
      <c r="B8" s="397"/>
      <c r="C8" s="397"/>
      <c r="D8" s="25">
        <v>3</v>
      </c>
      <c r="E8" s="3">
        <v>4</v>
      </c>
      <c r="F8" s="3"/>
      <c r="G8" s="3">
        <v>4</v>
      </c>
      <c r="I8" s="21" t="s">
        <v>38</v>
      </c>
      <c r="J8" s="22">
        <v>-7.9149999999999998E-2</v>
      </c>
      <c r="L8" s="4" t="s">
        <v>6</v>
      </c>
      <c r="M8" s="1"/>
      <c r="N8" s="4" t="s">
        <v>7</v>
      </c>
      <c r="O8" s="1"/>
    </row>
    <row r="9" spans="1:15" x14ac:dyDescent="0.25">
      <c r="A9" s="398"/>
      <c r="B9" s="398"/>
      <c r="C9" s="398"/>
      <c r="D9" s="25">
        <v>4</v>
      </c>
      <c r="E9" s="3">
        <v>11</v>
      </c>
      <c r="F9" s="3"/>
      <c r="G9" s="3">
        <v>20</v>
      </c>
      <c r="I9" s="23" t="s">
        <v>39</v>
      </c>
      <c r="J9" s="24">
        <v>1.2409999999999999E-2</v>
      </c>
      <c r="L9" s="1">
        <v>11</v>
      </c>
      <c r="M9" s="1"/>
      <c r="N9" s="1">
        <f>L9*L9*L9*J9+J8*L9*L9+J7*L9+J6</f>
        <v>20.005770000000002</v>
      </c>
      <c r="O9" s="1"/>
    </row>
    <row r="10" spans="1:15" x14ac:dyDescent="0.25">
      <c r="A10" s="420">
        <v>40</v>
      </c>
      <c r="B10" s="420" t="s">
        <v>12</v>
      </c>
      <c r="C10" s="420">
        <v>7.1</v>
      </c>
      <c r="D10" s="25">
        <v>1</v>
      </c>
      <c r="E10" s="3">
        <v>1</v>
      </c>
      <c r="F10" s="3"/>
      <c r="G10" s="3">
        <v>0.25</v>
      </c>
      <c r="I10" s="19" t="s">
        <v>35</v>
      </c>
      <c r="J10" s="20">
        <v>-0.85333000000000003</v>
      </c>
    </row>
    <row r="11" spans="1:15" x14ac:dyDescent="0.25">
      <c r="A11" s="421"/>
      <c r="B11" s="421"/>
      <c r="C11" s="421"/>
      <c r="D11" s="2">
        <v>2</v>
      </c>
      <c r="E11" s="3">
        <v>2</v>
      </c>
      <c r="F11" s="3"/>
      <c r="G11" s="3">
        <v>1.2</v>
      </c>
      <c r="I11" s="21" t="s">
        <v>36</v>
      </c>
      <c r="J11" s="22">
        <v>1.19286</v>
      </c>
    </row>
    <row r="12" spans="1:15" x14ac:dyDescent="0.25">
      <c r="A12" s="421"/>
      <c r="B12" s="421"/>
      <c r="C12" s="421"/>
      <c r="D12" s="25">
        <v>3</v>
      </c>
      <c r="E12" s="3">
        <v>7</v>
      </c>
      <c r="F12" s="3"/>
      <c r="G12" s="3">
        <v>5</v>
      </c>
      <c r="I12" s="21" t="s">
        <v>38</v>
      </c>
      <c r="J12" s="22">
        <v>-9.5949999999999994E-2</v>
      </c>
      <c r="L12" s="4" t="s">
        <v>6</v>
      </c>
      <c r="M12" s="1"/>
      <c r="N12" s="4" t="s">
        <v>7</v>
      </c>
      <c r="O12" s="1"/>
    </row>
    <row r="13" spans="1:15" x14ac:dyDescent="0.25">
      <c r="A13" s="422"/>
      <c r="B13" s="422"/>
      <c r="C13" s="422"/>
      <c r="D13" s="25">
        <v>4</v>
      </c>
      <c r="E13" s="3">
        <v>16</v>
      </c>
      <c r="F13" s="3"/>
      <c r="G13" s="3">
        <v>20</v>
      </c>
      <c r="I13" s="23" t="s">
        <v>39</v>
      </c>
      <c r="J13" s="24">
        <v>6.43E-3</v>
      </c>
      <c r="L13" s="1">
        <v>7</v>
      </c>
      <c r="M13" s="1"/>
      <c r="N13" s="1">
        <f>L13*L13*L13*J13+J12*L13*L13+J11*L13+J10</f>
        <v>5.000630000000001</v>
      </c>
      <c r="O13" s="1"/>
    </row>
    <row r="14" spans="1:15" x14ac:dyDescent="0.25">
      <c r="A14" s="419">
        <v>50</v>
      </c>
      <c r="B14" s="419" t="s">
        <v>13</v>
      </c>
      <c r="C14" s="396">
        <v>12.3</v>
      </c>
      <c r="D14" s="25">
        <v>1</v>
      </c>
      <c r="E14" s="3">
        <v>2</v>
      </c>
      <c r="F14" s="3"/>
      <c r="G14" s="3">
        <v>0.2</v>
      </c>
      <c r="I14" s="19" t="s">
        <v>35</v>
      </c>
      <c r="J14" s="20">
        <v>-1.3878600000000001</v>
      </c>
    </row>
    <row r="15" spans="1:15" x14ac:dyDescent="0.25">
      <c r="A15" s="419"/>
      <c r="B15" s="419"/>
      <c r="C15" s="397"/>
      <c r="D15" s="2">
        <v>2</v>
      </c>
      <c r="E15" s="3">
        <v>5</v>
      </c>
      <c r="F15" s="3"/>
      <c r="G15" s="3">
        <v>1.95</v>
      </c>
      <c r="I15" s="21" t="s">
        <v>36</v>
      </c>
      <c r="J15" s="22">
        <v>0.89861999999999997</v>
      </c>
    </row>
    <row r="16" spans="1:15" x14ac:dyDescent="0.25">
      <c r="A16" s="419"/>
      <c r="B16" s="419"/>
      <c r="C16" s="397"/>
      <c r="D16" s="25">
        <v>3</v>
      </c>
      <c r="E16" s="3">
        <v>10</v>
      </c>
      <c r="F16" s="3"/>
      <c r="G16" s="3">
        <v>4</v>
      </c>
      <c r="I16" s="21" t="s">
        <v>38</v>
      </c>
      <c r="J16" s="22">
        <v>-5.6439999999999997E-2</v>
      </c>
      <c r="L16" s="4" t="s">
        <v>6</v>
      </c>
      <c r="M16" s="1"/>
      <c r="N16" s="4" t="s">
        <v>7</v>
      </c>
      <c r="O16" s="1"/>
    </row>
    <row r="17" spans="1:15" x14ac:dyDescent="0.25">
      <c r="A17" s="419"/>
      <c r="B17" s="419"/>
      <c r="C17" s="398"/>
      <c r="D17" s="25">
        <v>4</v>
      </c>
      <c r="E17" s="3">
        <v>30</v>
      </c>
      <c r="F17" s="3"/>
      <c r="G17" s="3">
        <v>30</v>
      </c>
      <c r="I17" s="23" t="s">
        <v>39</v>
      </c>
      <c r="J17" s="24">
        <v>2.0500000000000002E-3</v>
      </c>
      <c r="L17" s="1">
        <v>10</v>
      </c>
      <c r="M17" s="1"/>
      <c r="N17" s="1">
        <f>L17*L17*L17*J17+J16*L17*L17+J15*L17+J14</f>
        <v>4.0043400000000009</v>
      </c>
      <c r="O17" s="1"/>
    </row>
    <row r="21" spans="1:15" ht="15.75" x14ac:dyDescent="0.25">
      <c r="F21" s="63" t="s">
        <v>29</v>
      </c>
      <c r="G21" s="64"/>
    </row>
    <row r="22" spans="1:15" ht="18.75" x14ac:dyDescent="0.3">
      <c r="F22" s="39" t="s">
        <v>32</v>
      </c>
      <c r="G22" s="39" t="s">
        <v>55</v>
      </c>
    </row>
    <row r="23" spans="1:15" ht="18.75" x14ac:dyDescent="0.3">
      <c r="F23" s="39">
        <v>90</v>
      </c>
      <c r="G23" s="65">
        <v>958.1</v>
      </c>
    </row>
  </sheetData>
  <mergeCells count="13">
    <mergeCell ref="A1:B1"/>
    <mergeCell ref="A2:A5"/>
    <mergeCell ref="B2:B5"/>
    <mergeCell ref="C2:C5"/>
    <mergeCell ref="A6:A9"/>
    <mergeCell ref="B6:B9"/>
    <mergeCell ref="C6:C9"/>
    <mergeCell ref="A10:A13"/>
    <mergeCell ref="B10:B13"/>
    <mergeCell ref="C10:C13"/>
    <mergeCell ref="A14:A17"/>
    <mergeCell ref="B14:B17"/>
    <mergeCell ref="C14:C1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35"/>
  <sheetViews>
    <sheetView zoomScale="70" zoomScaleNormal="70" workbookViewId="0">
      <selection activeCell="H10" sqref="H10"/>
    </sheetView>
  </sheetViews>
  <sheetFormatPr defaultRowHeight="15" x14ac:dyDescent="0.25"/>
  <cols>
    <col min="1" max="1" width="64.140625" customWidth="1"/>
    <col min="3" max="3" width="11.28515625" customWidth="1"/>
    <col min="4" max="4" width="10.5703125" customWidth="1"/>
    <col min="11" max="11" width="12.85546875" bestFit="1" customWidth="1"/>
  </cols>
  <sheetData>
    <row r="1" spans="1:29" ht="21" x14ac:dyDescent="0.35">
      <c r="A1" s="33"/>
      <c r="B1" s="33" t="s">
        <v>27</v>
      </c>
      <c r="C1" s="33"/>
      <c r="D1" s="33"/>
      <c r="E1" s="33"/>
      <c r="F1" s="33"/>
      <c r="G1" s="33"/>
    </row>
    <row r="2" spans="1:29" ht="21" x14ac:dyDescent="0.35">
      <c r="A2" s="34" t="s">
        <v>26</v>
      </c>
      <c r="B2" s="37"/>
      <c r="C2" s="37" t="s">
        <v>53</v>
      </c>
      <c r="D2" s="44">
        <v>25</v>
      </c>
      <c r="E2" s="44">
        <v>32</v>
      </c>
      <c r="F2" s="44">
        <v>40</v>
      </c>
      <c r="G2" s="44">
        <v>50</v>
      </c>
    </row>
    <row r="3" spans="1:29" ht="21" x14ac:dyDescent="0.35">
      <c r="A3" s="35" t="s">
        <v>49</v>
      </c>
      <c r="B3" s="36"/>
      <c r="C3" s="36"/>
      <c r="D3" s="43">
        <v>0.5</v>
      </c>
      <c r="E3" s="43">
        <v>0.5</v>
      </c>
      <c r="F3" s="43">
        <v>0.5</v>
      </c>
      <c r="G3" s="43">
        <v>0.5</v>
      </c>
    </row>
    <row r="4" spans="1:29" ht="21" x14ac:dyDescent="0.35">
      <c r="A4" s="35" t="s">
        <v>50</v>
      </c>
      <c r="B4" s="36"/>
      <c r="C4" s="36"/>
      <c r="D4" s="43">
        <v>1</v>
      </c>
      <c r="E4" s="43">
        <v>1</v>
      </c>
      <c r="F4" s="43">
        <v>1</v>
      </c>
      <c r="G4" s="43">
        <v>1</v>
      </c>
    </row>
    <row r="5" spans="1:29" ht="21" x14ac:dyDescent="0.35">
      <c r="A5" s="35" t="s">
        <v>47</v>
      </c>
      <c r="B5" s="36"/>
      <c r="C5" s="36"/>
      <c r="D5" s="43">
        <v>1.5</v>
      </c>
      <c r="E5" s="43">
        <v>1.5</v>
      </c>
      <c r="F5" s="43">
        <v>1.5</v>
      </c>
      <c r="G5" s="43">
        <v>1.5</v>
      </c>
    </row>
    <row r="6" spans="1:29" ht="21" x14ac:dyDescent="0.35">
      <c r="A6" s="35" t="s">
        <v>28</v>
      </c>
      <c r="B6" s="36"/>
      <c r="C6" s="36"/>
      <c r="D6" s="43">
        <v>6.37</v>
      </c>
      <c r="E6" s="43">
        <v>7</v>
      </c>
      <c r="F6" s="43">
        <v>7.1</v>
      </c>
      <c r="G6" s="43">
        <v>12.3</v>
      </c>
    </row>
    <row r="7" spans="1:29" s="17" customFormat="1" ht="18.75" x14ac:dyDescent="0.3">
      <c r="A7" s="16" t="s">
        <v>30</v>
      </c>
    </row>
    <row r="8" spans="1:29" s="17" customFormat="1" ht="18.75" x14ac:dyDescent="0.3">
      <c r="A8" s="15" t="s">
        <v>29</v>
      </c>
    </row>
    <row r="9" spans="1:29" s="17" customFormat="1" ht="56.25" x14ac:dyDescent="0.3">
      <c r="A9" s="18" t="s">
        <v>54</v>
      </c>
    </row>
    <row r="10" spans="1:29" s="17" customFormat="1" ht="37.5" x14ac:dyDescent="0.3">
      <c r="A10" s="18" t="s">
        <v>31</v>
      </c>
    </row>
    <row r="11" spans="1:29" ht="21" x14ac:dyDescent="0.25">
      <c r="C11" s="27" t="s">
        <v>28</v>
      </c>
      <c r="D11" s="13"/>
      <c r="J11" s="27" t="s">
        <v>47</v>
      </c>
      <c r="R11" s="35" t="s">
        <v>49</v>
      </c>
      <c r="Z11" s="35" t="s">
        <v>52</v>
      </c>
    </row>
    <row r="12" spans="1:29" ht="18.75" x14ac:dyDescent="0.3">
      <c r="A12" s="41"/>
      <c r="B12" t="s">
        <v>46</v>
      </c>
      <c r="C12" s="17" t="s">
        <v>45</v>
      </c>
      <c r="D12" s="17"/>
      <c r="E12" s="28">
        <v>2.5000000000000001E-2</v>
      </c>
      <c r="J12" t="s">
        <v>46</v>
      </c>
      <c r="K12" s="17" t="s">
        <v>45</v>
      </c>
      <c r="L12" s="17"/>
      <c r="M12" s="28">
        <v>2.5000000000000001E-2</v>
      </c>
      <c r="R12" t="s">
        <v>46</v>
      </c>
      <c r="S12" s="17" t="s">
        <v>45</v>
      </c>
      <c r="T12" s="17"/>
      <c r="U12" s="28">
        <v>2.5000000000000001E-2</v>
      </c>
      <c r="Z12" t="s">
        <v>46</v>
      </c>
      <c r="AA12" s="17" t="s">
        <v>45</v>
      </c>
      <c r="AB12" s="17"/>
      <c r="AC12" s="28">
        <v>2.5000000000000001E-2</v>
      </c>
    </row>
    <row r="13" spans="1:29" ht="18.75" x14ac:dyDescent="0.3">
      <c r="C13" s="17" t="s">
        <v>41</v>
      </c>
      <c r="D13" s="17"/>
      <c r="E13" s="28">
        <v>10</v>
      </c>
      <c r="K13" s="17" t="s">
        <v>41</v>
      </c>
      <c r="L13" s="17"/>
      <c r="M13" s="28">
        <v>10</v>
      </c>
      <c r="S13" s="17" t="s">
        <v>41</v>
      </c>
      <c r="T13" s="17"/>
      <c r="U13" s="28">
        <v>10</v>
      </c>
      <c r="AA13" s="17" t="s">
        <v>41</v>
      </c>
      <c r="AB13" s="17"/>
      <c r="AC13" s="28">
        <v>10</v>
      </c>
    </row>
    <row r="14" spans="1:29" ht="18.75" x14ac:dyDescent="0.3">
      <c r="B14" s="17"/>
      <c r="C14" s="17" t="s">
        <v>42</v>
      </c>
      <c r="D14" s="17" t="s">
        <v>40</v>
      </c>
      <c r="E14" s="17">
        <f>E13/(PI()*E12^2)/3600</f>
        <v>1.4147106052612917</v>
      </c>
      <c r="J14" s="17"/>
      <c r="K14" s="17" t="s">
        <v>42</v>
      </c>
      <c r="L14" s="17" t="s">
        <v>40</v>
      </c>
      <c r="M14" s="17">
        <f>M13/(PI()*M12^2)/3600</f>
        <v>1.4147106052612917</v>
      </c>
      <c r="R14" s="17"/>
      <c r="S14" s="17" t="s">
        <v>42</v>
      </c>
      <c r="T14" s="17" t="s">
        <v>40</v>
      </c>
      <c r="U14" s="17">
        <f>U13/(PI()*U12^2)/3600</f>
        <v>1.4147106052612917</v>
      </c>
      <c r="Z14" s="17"/>
      <c r="AA14" s="17" t="s">
        <v>42</v>
      </c>
      <c r="AB14" s="17" t="s">
        <v>40</v>
      </c>
      <c r="AC14" s="17">
        <f>AC13/(PI()*AC12^2)/3600</f>
        <v>1.4147106052612917</v>
      </c>
    </row>
    <row r="15" spans="1:29" ht="18.75" x14ac:dyDescent="0.3">
      <c r="B15" s="17"/>
      <c r="C15" s="17" t="s">
        <v>43</v>
      </c>
      <c r="D15" s="17" t="s">
        <v>44</v>
      </c>
      <c r="E15" s="17" t="s">
        <v>51</v>
      </c>
      <c r="J15" s="17"/>
      <c r="K15" s="17" t="s">
        <v>43</v>
      </c>
      <c r="L15" s="17" t="s">
        <v>44</v>
      </c>
      <c r="M15" s="17" t="s">
        <v>48</v>
      </c>
      <c r="R15" s="17"/>
      <c r="S15" s="17" t="s">
        <v>43</v>
      </c>
      <c r="T15" s="17" t="s">
        <v>44</v>
      </c>
      <c r="U15" s="17" t="s">
        <v>48</v>
      </c>
      <c r="Z15" s="17"/>
      <c r="AA15" s="17" t="s">
        <v>43</v>
      </c>
      <c r="AB15" s="17" t="s">
        <v>44</v>
      </c>
      <c r="AC15" s="17" t="s">
        <v>48</v>
      </c>
    </row>
    <row r="16" spans="1:29" x14ac:dyDescent="0.25">
      <c r="A16" s="42"/>
    </row>
    <row r="17" spans="1:8" x14ac:dyDescent="0.25">
      <c r="A17" s="42"/>
    </row>
    <row r="18" spans="1:8" x14ac:dyDescent="0.25">
      <c r="A18" s="42"/>
    </row>
    <row r="19" spans="1:8" x14ac:dyDescent="0.25">
      <c r="A19" s="42"/>
    </row>
    <row r="20" spans="1:8" ht="18.75" x14ac:dyDescent="0.3">
      <c r="C20" s="32" t="s">
        <v>33</v>
      </c>
      <c r="D20" s="17"/>
      <c r="E20" s="17"/>
      <c r="F20" s="17"/>
      <c r="G20" s="17"/>
      <c r="H20" s="17"/>
    </row>
    <row r="21" spans="1:8" ht="18.75" x14ac:dyDescent="0.3">
      <c r="C21" s="38" t="s">
        <v>32</v>
      </c>
      <c r="D21" s="38" t="s">
        <v>55</v>
      </c>
      <c r="E21" s="17"/>
      <c r="F21" s="17"/>
      <c r="G21" s="17"/>
      <c r="H21" s="17"/>
    </row>
    <row r="22" spans="1:8" ht="18.75" x14ac:dyDescent="0.3">
      <c r="C22" s="39">
        <v>0</v>
      </c>
      <c r="D22" s="40">
        <v>999.8</v>
      </c>
      <c r="E22" s="17"/>
      <c r="F22" s="17"/>
      <c r="G22" s="17"/>
      <c r="H22" s="17"/>
    </row>
    <row r="23" spans="1:8" ht="18.75" x14ac:dyDescent="0.3">
      <c r="C23" s="39">
        <v>10</v>
      </c>
      <c r="D23" s="40">
        <v>999.7</v>
      </c>
      <c r="E23" s="17"/>
      <c r="F23" s="17"/>
      <c r="G23" s="17"/>
      <c r="H23" s="17"/>
    </row>
    <row r="24" spans="1:8" ht="18.75" x14ac:dyDescent="0.3">
      <c r="C24" s="39">
        <v>20</v>
      </c>
      <c r="D24" s="40">
        <v>998.3</v>
      </c>
      <c r="E24" s="17"/>
      <c r="F24" s="17"/>
      <c r="G24" s="17"/>
      <c r="H24" s="17"/>
    </row>
    <row r="25" spans="1:8" ht="18.75" x14ac:dyDescent="0.3">
      <c r="C25" s="39">
        <v>30</v>
      </c>
      <c r="D25" s="40">
        <v>995.7</v>
      </c>
      <c r="E25" s="17"/>
      <c r="F25" s="17"/>
      <c r="G25" s="17"/>
      <c r="H25" s="17"/>
    </row>
    <row r="26" spans="1:8" ht="18.75" x14ac:dyDescent="0.3">
      <c r="C26" s="39">
        <v>40</v>
      </c>
      <c r="D26" s="40">
        <v>992.3</v>
      </c>
      <c r="E26" s="17"/>
      <c r="F26" s="17"/>
      <c r="G26" s="17"/>
      <c r="H26" s="17"/>
    </row>
    <row r="27" spans="1:8" ht="18.75" x14ac:dyDescent="0.3">
      <c r="C27" s="39">
        <v>50</v>
      </c>
      <c r="D27" s="40">
        <v>988</v>
      </c>
      <c r="E27" s="17"/>
      <c r="F27" s="17"/>
      <c r="G27" s="17"/>
      <c r="H27" s="17"/>
    </row>
    <row r="28" spans="1:8" ht="18.75" x14ac:dyDescent="0.3">
      <c r="C28" s="39">
        <v>60</v>
      </c>
      <c r="D28" s="40">
        <v>983.2</v>
      </c>
      <c r="E28" s="17"/>
      <c r="F28" s="17"/>
      <c r="G28" s="17"/>
      <c r="H28" s="17"/>
    </row>
    <row r="29" spans="1:8" ht="18.75" x14ac:dyDescent="0.3">
      <c r="C29" s="39">
        <v>70</v>
      </c>
      <c r="D29" s="40">
        <v>971.6</v>
      </c>
      <c r="E29" s="17"/>
      <c r="F29" s="17"/>
      <c r="G29" s="17"/>
      <c r="H29" s="17"/>
    </row>
    <row r="30" spans="1:8" ht="18.75" x14ac:dyDescent="0.3">
      <c r="C30" s="39">
        <v>80</v>
      </c>
      <c r="D30" s="40">
        <v>965.2</v>
      </c>
      <c r="E30" s="17"/>
      <c r="F30" s="17"/>
      <c r="G30" s="17"/>
      <c r="H30" s="17"/>
    </row>
    <row r="31" spans="1:8" ht="18.75" x14ac:dyDescent="0.3">
      <c r="C31" s="39">
        <v>90</v>
      </c>
      <c r="D31" s="40">
        <v>958.1</v>
      </c>
      <c r="E31" s="17"/>
      <c r="F31" s="17"/>
      <c r="G31" s="17"/>
      <c r="H31" s="17"/>
    </row>
    <row r="32" spans="1:8" ht="18.75" x14ac:dyDescent="0.3">
      <c r="C32" s="39">
        <v>100</v>
      </c>
      <c r="D32" s="40">
        <v>950.7</v>
      </c>
      <c r="E32" s="17"/>
      <c r="F32" s="17"/>
      <c r="G32" s="17"/>
      <c r="H32" s="17"/>
    </row>
    <row r="33" spans="3:8" ht="18.75" x14ac:dyDescent="0.3">
      <c r="C33" s="39">
        <v>110</v>
      </c>
      <c r="D33" s="40">
        <f>HARMEAN(D32,D34)</f>
        <v>946.78393536121678</v>
      </c>
      <c r="E33" s="17"/>
      <c r="F33" s="17"/>
      <c r="G33" s="17"/>
      <c r="H33" s="17"/>
    </row>
    <row r="34" spans="3:8" ht="18.75" x14ac:dyDescent="0.3">
      <c r="C34" s="39">
        <v>120</v>
      </c>
      <c r="D34" s="40">
        <v>942.9</v>
      </c>
      <c r="E34" s="17"/>
      <c r="F34" s="17"/>
      <c r="G34" s="17"/>
      <c r="H34" s="17"/>
    </row>
    <row r="35" spans="3:8" x14ac:dyDescent="0.25">
      <c r="C35" s="14"/>
    </row>
  </sheetData>
  <sortState ref="A3:G17">
    <sortCondition ref="A3"/>
  </sortState>
  <pageMargins left="0.7" right="0.7" top="0.75" bottom="0.75" header="0.3" footer="0.3"/>
  <pageSetup paperSize="9"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Лист2</vt:lpstr>
      <vt:lpstr>КлапанVAI61.. VBI61..</vt:lpstr>
      <vt:lpstr>КлапанVAI61.. VBI61 ..</vt:lpstr>
      <vt:lpstr>Unipump UPC</vt:lpstr>
      <vt:lpstr>Краны шаровые BASE</vt:lpstr>
      <vt:lpstr>Клапан обратный VT.161</vt:lpstr>
      <vt:lpstr>Фильтр сетчатый косой</vt:lpstr>
      <vt:lpstr>КМС арматуры при диаметре</vt:lpstr>
      <vt:lpstr>.</vt:lpstr>
    </vt:vector>
  </TitlesOfParts>
  <Company>techvent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</dc:creator>
  <cp:lastModifiedBy>Дарья</cp:lastModifiedBy>
  <dcterms:created xsi:type="dcterms:W3CDTF">2015-09-16T06:16:08Z</dcterms:created>
  <dcterms:modified xsi:type="dcterms:W3CDTF">2021-10-07T10:51:29Z</dcterms:modified>
</cp:coreProperties>
</file>