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905" windowHeight="12435" tabRatio="875" firstSheet="8" activeTab="8"/>
  </bookViews>
  <sheets>
    <sheet name="Matriz ressuprimento (2)" sheetId="93" r:id="rId1"/>
    <sheet name="Atenção - Metodologia" sheetId="83" r:id="rId2"/>
    <sheet name="Valores Tabelados" sheetId="84" r:id="rId3"/>
    <sheet name="Modelos de Textos" sheetId="87" r:id="rId4"/>
    <sheet name="AAA" sheetId="92" r:id="rId5"/>
    <sheet name="Matriz" sheetId="28" r:id="rId6"/>
    <sheet name="Matriz Conjunto 10" sheetId="85" r:id="rId7"/>
    <sheet name="Exemplo FQ.CER-17" sheetId="89" r:id="rId8"/>
    <sheet name="planilha" sheetId="104" r:id="rId9"/>
  </sheets>
  <calcPr calcId="124519"/>
</workbook>
</file>

<file path=xl/calcChain.xml><?xml version="1.0" encoding="utf-8"?>
<calcChain xmlns="http://schemas.openxmlformats.org/spreadsheetml/2006/main">
  <c r="C24" i="104"/>
  <c r="G20"/>
  <c r="G21" l="1"/>
  <c r="A24" s="1"/>
  <c r="C33" i="93"/>
  <c r="G29"/>
  <c r="G30"/>
  <c r="A33"/>
  <c r="H33"/>
  <c r="B25"/>
  <c r="E33"/>
  <c r="I16"/>
  <c r="D20"/>
  <c r="D14"/>
  <c r="D13"/>
  <c r="G34"/>
  <c r="G35"/>
  <c r="I9"/>
  <c r="E34" i="92"/>
  <c r="H34" s="1"/>
  <c r="E33"/>
  <c r="H33" s="1"/>
  <c r="E35"/>
  <c r="H35" s="1"/>
  <c r="E36"/>
  <c r="H36" s="1"/>
  <c r="E37"/>
  <c r="H37" s="1"/>
  <c r="H272"/>
  <c r="E271"/>
  <c r="H271" s="1"/>
  <c r="B264"/>
  <c r="H258"/>
  <c r="H257"/>
  <c r="E256"/>
  <c r="H256" s="1"/>
  <c r="E255"/>
  <c r="H255" s="1"/>
  <c r="E254"/>
  <c r="E253"/>
  <c r="H253" s="1"/>
  <c r="E252"/>
  <c r="E251"/>
  <c r="E246"/>
  <c r="H246" s="1"/>
  <c r="E245"/>
  <c r="H245" s="1"/>
  <c r="E243"/>
  <c r="H243" s="1"/>
  <c r="E242"/>
  <c r="H242" s="1"/>
  <c r="E241"/>
  <c r="H241" s="1"/>
  <c r="E240"/>
  <c r="H240" s="1"/>
  <c r="E239"/>
  <c r="H239" s="1"/>
  <c r="H234"/>
  <c r="G231"/>
  <c r="G230"/>
  <c r="B233"/>
  <c r="B223"/>
  <c r="H217"/>
  <c r="H216"/>
  <c r="E215"/>
  <c r="H215" s="1"/>
  <c r="E214"/>
  <c r="H214" s="1"/>
  <c r="E213"/>
  <c r="H213" s="1"/>
  <c r="E212"/>
  <c r="E211"/>
  <c r="H211"/>
  <c r="E210"/>
  <c r="E205"/>
  <c r="H205" s="1"/>
  <c r="E204"/>
  <c r="H204" s="1"/>
  <c r="E202"/>
  <c r="H202" s="1"/>
  <c r="E201"/>
  <c r="H201" s="1"/>
  <c r="E200"/>
  <c r="H200" s="1"/>
  <c r="E199"/>
  <c r="H199" s="1"/>
  <c r="E198"/>
  <c r="H198" s="1"/>
  <c r="H193"/>
  <c r="G190"/>
  <c r="G189"/>
  <c r="B182"/>
  <c r="H176"/>
  <c r="H175"/>
  <c r="E174"/>
  <c r="H174" s="1"/>
  <c r="E173"/>
  <c r="H173" s="1"/>
  <c r="E172"/>
  <c r="E171"/>
  <c r="E170"/>
  <c r="H170" s="1"/>
  <c r="E169"/>
  <c r="H169" s="1"/>
  <c r="E164"/>
  <c r="H164" s="1"/>
  <c r="E163"/>
  <c r="H163" s="1"/>
  <c r="E161"/>
  <c r="H161" s="1"/>
  <c r="E160"/>
  <c r="H160" s="1"/>
  <c r="E159"/>
  <c r="H159" s="1"/>
  <c r="E158"/>
  <c r="H158" s="1"/>
  <c r="E157"/>
  <c r="H157" s="1"/>
  <c r="H152"/>
  <c r="G149"/>
  <c r="G148"/>
  <c r="B140"/>
  <c r="H134"/>
  <c r="H133"/>
  <c r="E132"/>
  <c r="H132" s="1"/>
  <c r="E131"/>
  <c r="H131" s="1"/>
  <c r="E130"/>
  <c r="E129"/>
  <c r="E128"/>
  <c r="E127"/>
  <c r="E122"/>
  <c r="H122" s="1"/>
  <c r="H121"/>
  <c r="E119"/>
  <c r="H119"/>
  <c r="E118"/>
  <c r="H118"/>
  <c r="E117"/>
  <c r="H117" s="1"/>
  <c r="E116"/>
  <c r="H116" s="1"/>
  <c r="E115"/>
  <c r="H115"/>
  <c r="H110"/>
  <c r="G107"/>
  <c r="G106"/>
  <c r="B109"/>
  <c r="B99"/>
  <c r="H93"/>
  <c r="H92"/>
  <c r="E91"/>
  <c r="H91" s="1"/>
  <c r="E90"/>
  <c r="H90" s="1"/>
  <c r="E89"/>
  <c r="E88"/>
  <c r="E87"/>
  <c r="E86"/>
  <c r="H86" s="1"/>
  <c r="E81"/>
  <c r="H81"/>
  <c r="E80"/>
  <c r="H80"/>
  <c r="E78"/>
  <c r="H78" s="1"/>
  <c r="E77"/>
  <c r="H77" s="1"/>
  <c r="E76"/>
  <c r="H76"/>
  <c r="E75"/>
  <c r="H75"/>
  <c r="E74"/>
  <c r="H74" s="1"/>
  <c r="H69"/>
  <c r="G66"/>
  <c r="G65"/>
  <c r="B58"/>
  <c r="H52"/>
  <c r="H51"/>
  <c r="E50"/>
  <c r="H50" s="1"/>
  <c r="E49"/>
  <c r="H49" s="1"/>
  <c r="E48"/>
  <c r="E47"/>
  <c r="E46"/>
  <c r="E45"/>
  <c r="H45" s="1"/>
  <c r="E40"/>
  <c r="H40" s="1"/>
  <c r="E39"/>
  <c r="H39" s="1"/>
  <c r="H28"/>
  <c r="G25"/>
  <c r="B27"/>
  <c r="G24"/>
  <c r="B15"/>
  <c r="H10"/>
  <c r="B56" i="89"/>
  <c r="H50"/>
  <c r="H49"/>
  <c r="E48"/>
  <c r="H48" s="1"/>
  <c r="E47"/>
  <c r="H47" s="1"/>
  <c r="E46"/>
  <c r="H46" s="1"/>
  <c r="E45"/>
  <c r="H45" s="1"/>
  <c r="E44"/>
  <c r="H44"/>
  <c r="E43"/>
  <c r="H43" s="1"/>
  <c r="E38"/>
  <c r="H38" s="1"/>
  <c r="E37"/>
  <c r="H37" s="1"/>
  <c r="E35"/>
  <c r="H35" s="1"/>
  <c r="E34"/>
  <c r="H34" s="1"/>
  <c r="E33"/>
  <c r="H33" s="1"/>
  <c r="E32"/>
  <c r="H32" s="1"/>
  <c r="E31"/>
  <c r="H31" s="1"/>
  <c r="H26"/>
  <c r="G23"/>
  <c r="G22"/>
  <c r="B15"/>
  <c r="H10"/>
  <c r="H10" i="85"/>
  <c r="H10" i="28"/>
  <c r="H422" i="85"/>
  <c r="H381"/>
  <c r="H340"/>
  <c r="H299"/>
  <c r="H258"/>
  <c r="H217"/>
  <c r="H176"/>
  <c r="H134"/>
  <c r="H93"/>
  <c r="H52"/>
  <c r="H50" i="28"/>
  <c r="H436" i="85"/>
  <c r="E435"/>
  <c r="H435" s="1"/>
  <c r="H441"/>
  <c r="H19" s="1"/>
  <c r="H430"/>
  <c r="H389"/>
  <c r="H348"/>
  <c r="H307"/>
  <c r="H266"/>
  <c r="H225"/>
  <c r="H184"/>
  <c r="H142"/>
  <c r="H101"/>
  <c r="H60"/>
  <c r="H58" i="28"/>
  <c r="H19" s="1"/>
  <c r="B428" i="85"/>
  <c r="H421"/>
  <c r="E420"/>
  <c r="H420" s="1"/>
  <c r="E419"/>
  <c r="H419" s="1"/>
  <c r="E418"/>
  <c r="H418" s="1"/>
  <c r="E417"/>
  <c r="E416"/>
  <c r="H416" s="1"/>
  <c r="E415"/>
  <c r="H415"/>
  <c r="E410"/>
  <c r="H410"/>
  <c r="E409"/>
  <c r="H409" s="1"/>
  <c r="E407"/>
  <c r="H407" s="1"/>
  <c r="E406"/>
  <c r="H406"/>
  <c r="E405"/>
  <c r="H405"/>
  <c r="E404"/>
  <c r="H404" s="1"/>
  <c r="E403"/>
  <c r="H403" s="1"/>
  <c r="H398"/>
  <c r="G395"/>
  <c r="G394"/>
  <c r="B397"/>
  <c r="B387"/>
  <c r="H380"/>
  <c r="E379"/>
  <c r="H379" s="1"/>
  <c r="E378"/>
  <c r="H378"/>
  <c r="E377"/>
  <c r="H377"/>
  <c r="E376"/>
  <c r="H376" s="1"/>
  <c r="E375"/>
  <c r="E374"/>
  <c r="H374" s="1"/>
  <c r="E369"/>
  <c r="H369"/>
  <c r="E368"/>
  <c r="H368"/>
  <c r="E366"/>
  <c r="H366" s="1"/>
  <c r="E365"/>
  <c r="H365" s="1"/>
  <c r="E364"/>
  <c r="H364"/>
  <c r="E363"/>
  <c r="H363"/>
  <c r="E362"/>
  <c r="H362" s="1"/>
  <c r="H357"/>
  <c r="G354"/>
  <c r="G353"/>
  <c r="B356"/>
  <c r="B346"/>
  <c r="H339"/>
  <c r="E338"/>
  <c r="H338" s="1"/>
  <c r="E337"/>
  <c r="H337" s="1"/>
  <c r="E336"/>
  <c r="H336"/>
  <c r="E335"/>
  <c r="H335"/>
  <c r="E334"/>
  <c r="H334" s="1"/>
  <c r="E333"/>
  <c r="E328"/>
  <c r="H328" s="1"/>
  <c r="E327"/>
  <c r="H327" s="1"/>
  <c r="E325"/>
  <c r="H325" s="1"/>
  <c r="E324"/>
  <c r="H324" s="1"/>
  <c r="E323"/>
  <c r="H323" s="1"/>
  <c r="E322"/>
  <c r="H322" s="1"/>
  <c r="E321"/>
  <c r="H321" s="1"/>
  <c r="H316"/>
  <c r="G313"/>
  <c r="G312"/>
  <c r="B315"/>
  <c r="B305"/>
  <c r="H298"/>
  <c r="E297"/>
  <c r="H297" s="1"/>
  <c r="E296"/>
  <c r="H296" s="1"/>
  <c r="E295"/>
  <c r="H295" s="1"/>
  <c r="E294"/>
  <c r="H294" s="1"/>
  <c r="E293"/>
  <c r="E292"/>
  <c r="H292" s="1"/>
  <c r="E287"/>
  <c r="H287" s="1"/>
  <c r="E286"/>
  <c r="H286" s="1"/>
  <c r="E284"/>
  <c r="H284" s="1"/>
  <c r="E283"/>
  <c r="H283" s="1"/>
  <c r="E282"/>
  <c r="H282" s="1"/>
  <c r="E281"/>
  <c r="H281" s="1"/>
  <c r="E280"/>
  <c r="H280" s="1"/>
  <c r="H275"/>
  <c r="G272"/>
  <c r="G271"/>
  <c r="B274"/>
  <c r="B264"/>
  <c r="H257"/>
  <c r="E256"/>
  <c r="H256"/>
  <c r="E255"/>
  <c r="H255"/>
  <c r="E254"/>
  <c r="H254" s="1"/>
  <c r="E253"/>
  <c r="H253" s="1"/>
  <c r="E252"/>
  <c r="H252" s="1"/>
  <c r="E251"/>
  <c r="H251" s="1"/>
  <c r="E246"/>
  <c r="H246"/>
  <c r="E245"/>
  <c r="H245"/>
  <c r="E243"/>
  <c r="H243" s="1"/>
  <c r="E242"/>
  <c r="H242" s="1"/>
  <c r="E241"/>
  <c r="H241"/>
  <c r="E240"/>
  <c r="H240"/>
  <c r="E239"/>
  <c r="H239" s="1"/>
  <c r="H234"/>
  <c r="G231"/>
  <c r="G230"/>
  <c r="B233"/>
  <c r="B223"/>
  <c r="H216"/>
  <c r="E215"/>
  <c r="H215" s="1"/>
  <c r="E214"/>
  <c r="H214" s="1"/>
  <c r="E213"/>
  <c r="E212"/>
  <c r="H212" s="1"/>
  <c r="E211"/>
  <c r="E210"/>
  <c r="H210" s="1"/>
  <c r="E205"/>
  <c r="H205" s="1"/>
  <c r="E204"/>
  <c r="H204" s="1"/>
  <c r="E202"/>
  <c r="H202" s="1"/>
  <c r="E201"/>
  <c r="H201" s="1"/>
  <c r="E200"/>
  <c r="H200" s="1"/>
  <c r="E199"/>
  <c r="H199" s="1"/>
  <c r="E198"/>
  <c r="H198" s="1"/>
  <c r="H193"/>
  <c r="G190"/>
  <c r="G189"/>
  <c r="B192"/>
  <c r="B182"/>
  <c r="H175"/>
  <c r="E174"/>
  <c r="H174" s="1"/>
  <c r="E173"/>
  <c r="H173"/>
  <c r="E172"/>
  <c r="H172"/>
  <c r="E171"/>
  <c r="H171" s="1"/>
  <c r="E170"/>
  <c r="E169"/>
  <c r="H169" s="1"/>
  <c r="E164"/>
  <c r="H164"/>
  <c r="E163"/>
  <c r="H163"/>
  <c r="E161"/>
  <c r="H161" s="1"/>
  <c r="E160"/>
  <c r="H160" s="1"/>
  <c r="E159"/>
  <c r="H159"/>
  <c r="E158"/>
  <c r="H158"/>
  <c r="E157"/>
  <c r="H157" s="1"/>
  <c r="H162" s="1"/>
  <c r="H165" s="1"/>
  <c r="H166" s="1"/>
  <c r="H152"/>
  <c r="H170"/>
  <c r="G149"/>
  <c r="G148"/>
  <c r="B151"/>
  <c r="B140"/>
  <c r="H133"/>
  <c r="E132"/>
  <c r="H132" s="1"/>
  <c r="E131"/>
  <c r="H131" s="1"/>
  <c r="E130"/>
  <c r="H130" s="1"/>
  <c r="E129"/>
  <c r="H129" s="1"/>
  <c r="E128"/>
  <c r="H128" s="1"/>
  <c r="E127"/>
  <c r="H127"/>
  <c r="E122"/>
  <c r="H122" s="1"/>
  <c r="E121"/>
  <c r="H121"/>
  <c r="E119"/>
  <c r="H119"/>
  <c r="E118"/>
  <c r="H118"/>
  <c r="E117"/>
  <c r="H117" s="1"/>
  <c r="E116"/>
  <c r="H116"/>
  <c r="E115"/>
  <c r="H115"/>
  <c r="H110"/>
  <c r="G107"/>
  <c r="B109"/>
  <c r="G106"/>
  <c r="B99"/>
  <c r="H92"/>
  <c r="E91"/>
  <c r="H91" s="1"/>
  <c r="E90"/>
  <c r="H90" s="1"/>
  <c r="E89"/>
  <c r="H89" s="1"/>
  <c r="E88"/>
  <c r="H88" s="1"/>
  <c r="E87"/>
  <c r="E86"/>
  <c r="E81"/>
  <c r="H81"/>
  <c r="E80"/>
  <c r="H80"/>
  <c r="E78"/>
  <c r="H78"/>
  <c r="E77"/>
  <c r="H77" s="1"/>
  <c r="H79" s="1"/>
  <c r="H82" s="1"/>
  <c r="H83" s="1"/>
  <c r="E76"/>
  <c r="H76"/>
  <c r="E75"/>
  <c r="H75"/>
  <c r="E74"/>
  <c r="H74"/>
  <c r="H69"/>
  <c r="H86"/>
  <c r="G66"/>
  <c r="G65"/>
  <c r="B68"/>
  <c r="B73"/>
  <c r="H73"/>
  <c r="E50"/>
  <c r="H50" s="1"/>
  <c r="E49"/>
  <c r="H49" s="1"/>
  <c r="E48"/>
  <c r="H48"/>
  <c r="E47"/>
  <c r="H47" s="1"/>
  <c r="E46"/>
  <c r="H46" s="1"/>
  <c r="E45"/>
  <c r="H45" s="1"/>
  <c r="E48" i="28"/>
  <c r="H48" s="1"/>
  <c r="E47"/>
  <c r="H47"/>
  <c r="E46"/>
  <c r="E45"/>
  <c r="H45" s="1"/>
  <c r="E44"/>
  <c r="H44"/>
  <c r="E43"/>
  <c r="H43" s="1"/>
  <c r="H51" s="1"/>
  <c r="E40" i="85"/>
  <c r="H40"/>
  <c r="E39"/>
  <c r="H39"/>
  <c r="E38" i="28"/>
  <c r="H38"/>
  <c r="E37"/>
  <c r="H37" s="1"/>
  <c r="E37" i="85"/>
  <c r="H37"/>
  <c r="E36"/>
  <c r="H36"/>
  <c r="E35"/>
  <c r="H35"/>
  <c r="E34"/>
  <c r="H34" s="1"/>
  <c r="E33"/>
  <c r="H33"/>
  <c r="E35" i="28"/>
  <c r="H35"/>
  <c r="E34"/>
  <c r="H34"/>
  <c r="E33"/>
  <c r="H33" s="1"/>
  <c r="E32"/>
  <c r="H32"/>
  <c r="E31"/>
  <c r="H31"/>
  <c r="H26"/>
  <c r="B15"/>
  <c r="H60"/>
  <c r="H61" s="1"/>
  <c r="B58" i="85"/>
  <c r="H51"/>
  <c r="H28"/>
  <c r="G25"/>
  <c r="G24"/>
  <c r="B27"/>
  <c r="B15"/>
  <c r="H443"/>
  <c r="H444" s="1"/>
  <c r="B56" i="28"/>
  <c r="H49"/>
  <c r="G23"/>
  <c r="G22"/>
  <c r="B25"/>
  <c r="B30"/>
  <c r="H30"/>
  <c r="B25" i="89"/>
  <c r="B27"/>
  <c r="H47" i="92"/>
  <c r="H46"/>
  <c r="H89"/>
  <c r="H48"/>
  <c r="H87"/>
  <c r="H129"/>
  <c r="B68"/>
  <c r="B73"/>
  <c r="H73"/>
  <c r="B151"/>
  <c r="B153"/>
  <c r="B192"/>
  <c r="B197"/>
  <c r="H197"/>
  <c r="H251"/>
  <c r="H130"/>
  <c r="H128"/>
  <c r="H88"/>
  <c r="B194"/>
  <c r="H266"/>
  <c r="H210"/>
  <c r="H254"/>
  <c r="H212"/>
  <c r="B70"/>
  <c r="H87" i="85"/>
  <c r="H68" i="92"/>
  <c r="H171"/>
  <c r="H172"/>
  <c r="B30" i="89"/>
  <c r="H30"/>
  <c r="H252" i="92"/>
  <c r="B111" i="85"/>
  <c r="H109"/>
  <c r="B114"/>
  <c r="H114"/>
  <c r="H315"/>
  <c r="B320"/>
  <c r="H320"/>
  <c r="H326" s="1"/>
  <c r="H329" s="1"/>
  <c r="H330" s="1"/>
  <c r="B317"/>
  <c r="H109" i="92"/>
  <c r="B111"/>
  <c r="B114"/>
  <c r="H114"/>
  <c r="B238" i="85"/>
  <c r="H238"/>
  <c r="B235"/>
  <c r="H233"/>
  <c r="H151"/>
  <c r="B156"/>
  <c r="H156"/>
  <c r="B153"/>
  <c r="H27" i="92"/>
  <c r="B32"/>
  <c r="H32"/>
  <c r="B29"/>
  <c r="B361" i="85"/>
  <c r="H361"/>
  <c r="H356"/>
  <c r="B358"/>
  <c r="B238" i="92"/>
  <c r="H238"/>
  <c r="H233"/>
  <c r="B235"/>
  <c r="B194" i="85"/>
  <c r="H192"/>
  <c r="B197"/>
  <c r="H197"/>
  <c r="B279"/>
  <c r="H279"/>
  <c r="B276"/>
  <c r="H274"/>
  <c r="H27"/>
  <c r="B29"/>
  <c r="B32"/>
  <c r="H32"/>
  <c r="B402"/>
  <c r="H402"/>
  <c r="B399"/>
  <c r="H397"/>
  <c r="B70"/>
  <c r="H192" i="92"/>
  <c r="H25" i="89"/>
  <c r="H25" i="28"/>
  <c r="H213" i="85"/>
  <c r="B156" i="92"/>
  <c r="H156"/>
  <c r="B27" i="28"/>
  <c r="H151" i="92"/>
  <c r="H68" i="85"/>
  <c r="H293"/>
  <c r="H417"/>
  <c r="H211"/>
  <c r="H375"/>
  <c r="H46" i="28"/>
  <c r="H333" i="85"/>
  <c r="H341" l="1"/>
  <c r="H344" s="1"/>
  <c r="H346" s="1"/>
  <c r="H120" i="92"/>
  <c r="H123" s="1"/>
  <c r="H124" s="1"/>
  <c r="H180" i="85"/>
  <c r="H182" s="1"/>
  <c r="H244"/>
  <c r="H247" s="1"/>
  <c r="H248" s="1"/>
  <c r="H382"/>
  <c r="H38"/>
  <c r="H41" s="1"/>
  <c r="H42" s="1"/>
  <c r="H177"/>
  <c r="H244" i="92"/>
  <c r="H247" s="1"/>
  <c r="H248" s="1"/>
  <c r="H259"/>
  <c r="H79"/>
  <c r="H82" s="1"/>
  <c r="H83" s="1"/>
  <c r="H36" i="28"/>
  <c r="H39" s="1"/>
  <c r="H40" s="1"/>
  <c r="H54" s="1"/>
  <c r="H56" s="1"/>
  <c r="H135" i="85"/>
  <c r="H423"/>
  <c r="H408"/>
  <c r="H411" s="1"/>
  <c r="H412" s="1"/>
  <c r="H426" s="1"/>
  <c r="H428" s="1"/>
  <c r="H259"/>
  <c r="H53" i="92"/>
  <c r="H367" i="85"/>
  <c r="H370" s="1"/>
  <c r="H371" s="1"/>
  <c r="H385" s="1"/>
  <c r="H387" s="1"/>
  <c r="H94"/>
  <c r="H97" s="1"/>
  <c r="H99" s="1"/>
  <c r="H51" i="89"/>
  <c r="H120" i="85"/>
  <c r="H123" s="1"/>
  <c r="H124" s="1"/>
  <c r="H138"/>
  <c r="H140" s="1"/>
  <c r="H135" i="92"/>
  <c r="H138" s="1"/>
  <c r="H140" s="1"/>
  <c r="H142" s="1"/>
  <c r="H262" i="85"/>
  <c r="H264" s="1"/>
  <c r="H94" i="92"/>
  <c r="H53" i="85"/>
  <c r="H56" s="1"/>
  <c r="H58" s="1"/>
  <c r="H300"/>
  <c r="H177" i="92"/>
  <c r="H203"/>
  <c r="H206" s="1"/>
  <c r="H207" s="1"/>
  <c r="H97"/>
  <c r="H99" s="1"/>
  <c r="H101" s="1"/>
  <c r="H285" i="85"/>
  <c r="H288" s="1"/>
  <c r="H289" s="1"/>
  <c r="H303" s="1"/>
  <c r="H305" s="1"/>
  <c r="H162" i="92"/>
  <c r="H165" s="1"/>
  <c r="H166" s="1"/>
  <c r="H180" s="1"/>
  <c r="H182" s="1"/>
  <c r="H184" s="1"/>
  <c r="H203" i="85"/>
  <c r="H206" s="1"/>
  <c r="H207" s="1"/>
  <c r="H36" i="89"/>
  <c r="H39" s="1"/>
  <c r="H40" s="1"/>
  <c r="H54" s="1"/>
  <c r="H56" s="1"/>
  <c r="H58" s="1"/>
  <c r="H218" i="85"/>
  <c r="H218" i="92"/>
  <c r="H38"/>
  <c r="H41" s="1"/>
  <c r="H42" s="1"/>
  <c r="H56" s="1"/>
  <c r="H58" s="1"/>
  <c r="H24" i="104" l="1"/>
  <c r="E24" s="1"/>
  <c r="H221" i="85"/>
  <c r="H223" s="1"/>
  <c r="H439" s="1"/>
  <c r="H262" i="92"/>
  <c r="H60"/>
  <c r="H60" i="89"/>
  <c r="H61" s="1"/>
  <c r="H19"/>
  <c r="H221" i="92"/>
  <c r="H223" s="1"/>
  <c r="H225" s="1"/>
  <c r="H275" l="1"/>
  <c r="H277" s="1"/>
  <c r="H19" l="1"/>
  <c r="H279"/>
  <c r="H280" s="1"/>
</calcChain>
</file>

<file path=xl/comments1.xml><?xml version="1.0" encoding="utf-8"?>
<comments xmlns="http://schemas.openxmlformats.org/spreadsheetml/2006/main">
  <authors>
    <author>Professor</author>
    <author>034.Cel R1 Ulisses (Adjunto NCER)</author>
  </authors>
  <commentList>
    <comment ref="A33" authorId="0">
      <text>
        <r>
          <rPr>
            <b/>
            <sz val="9"/>
            <color indexed="81"/>
            <rFont val="Tahoma"/>
            <family val="2"/>
          </rPr>
          <t>torno mecânico e revólver, fresa, laminadora de rosca, furadeira, rosqueadeira, etc.</t>
        </r>
      </text>
    </comment>
    <comment ref="A34" authorId="0">
      <text>
        <r>
          <rPr>
            <b/>
            <sz val="9"/>
            <color indexed="81"/>
            <rFont val="Tahoma"/>
            <family val="2"/>
          </rPr>
          <t>eletroerosão, retífica, brunidora, etc.</t>
        </r>
      </text>
    </comment>
    <comment ref="A42" authorId="0">
      <text>
        <r>
          <rPr>
            <b/>
            <sz val="9"/>
            <color indexed="81"/>
            <rFont val="Tahoma"/>
            <family val="2"/>
          </rPr>
          <t>0% a 50%</t>
        </r>
      </text>
    </comment>
    <comment ref="A45" authorId="0">
      <text>
        <r>
          <rPr>
            <b/>
            <sz val="9"/>
            <color indexed="81"/>
            <rFont val="Tahoma"/>
            <family val="2"/>
          </rPr>
          <t>Lote mínimo: 20Kg.</t>
        </r>
      </text>
    </comment>
    <comment ref="A46" authorId="0">
      <text>
        <r>
          <rPr>
            <b/>
            <sz val="9"/>
            <color indexed="81"/>
            <rFont val="Tahoma"/>
            <family val="2"/>
          </rPr>
          <t>Lote mínimo: 10 Kg.</t>
        </r>
      </text>
    </comment>
    <comment ref="A47" authorId="0">
      <text>
        <r>
          <rPr>
            <b/>
            <sz val="9"/>
            <color indexed="81"/>
            <rFont val="Tahoma"/>
            <family val="2"/>
          </rPr>
          <t>Lote mínimo: 10 Kg.</t>
        </r>
      </text>
    </comment>
    <comment ref="A48" authorId="0">
      <text>
        <r>
          <rPr>
            <b/>
            <sz val="9"/>
            <color indexed="81"/>
            <rFont val="Tahoma"/>
            <family val="2"/>
          </rPr>
          <t>Lote mínimo: 10 Kg.</t>
        </r>
      </text>
    </comment>
    <comment ref="A56" authorId="1">
      <text>
        <r>
          <rPr>
            <b/>
            <sz val="9"/>
            <color indexed="81"/>
            <rFont val="Tahoma"/>
            <family val="2"/>
          </rPr>
          <t>16 a 20 %</t>
        </r>
        <r>
          <rPr>
            <sz val="9"/>
            <color indexed="81"/>
            <rFont val="Tahoma"/>
            <family val="2"/>
          </rPr>
          <t xml:space="preserve">
</t>
        </r>
      </text>
    </comment>
    <comment ref="A58" authorId="0">
      <text>
        <r>
          <rPr>
            <b/>
            <sz val="9"/>
            <color indexed="81"/>
            <rFont val="Tahoma"/>
            <family val="2"/>
          </rPr>
          <t>20 a 40 % em cima do subtotal (B)</t>
        </r>
      </text>
    </comment>
    <comment ref="A74" authorId="0">
      <text>
        <r>
          <rPr>
            <b/>
            <sz val="9"/>
            <color indexed="81"/>
            <rFont val="Tahoma"/>
            <family val="2"/>
          </rPr>
          <t>torno mecânico e revólver, fresa, laminadora de rosca, furadeira, rosqueadeira, etc.</t>
        </r>
      </text>
    </comment>
    <comment ref="A75" authorId="0">
      <text>
        <r>
          <rPr>
            <b/>
            <sz val="9"/>
            <color indexed="81"/>
            <rFont val="Tahoma"/>
            <family val="2"/>
          </rPr>
          <t>eletroerosão, retífica, brunidora, etc.</t>
        </r>
      </text>
    </comment>
    <comment ref="A83" authorId="0">
      <text>
        <r>
          <rPr>
            <b/>
            <sz val="9"/>
            <color indexed="81"/>
            <rFont val="Tahoma"/>
            <family val="2"/>
          </rPr>
          <t>0% a 50%</t>
        </r>
      </text>
    </comment>
    <comment ref="A86" authorId="0">
      <text>
        <r>
          <rPr>
            <b/>
            <sz val="9"/>
            <color indexed="81"/>
            <rFont val="Tahoma"/>
            <family val="2"/>
          </rPr>
          <t>Lote mínimo: 20Kg.</t>
        </r>
      </text>
    </comment>
    <comment ref="A87" authorId="0">
      <text>
        <r>
          <rPr>
            <b/>
            <sz val="9"/>
            <color indexed="81"/>
            <rFont val="Tahoma"/>
            <family val="2"/>
          </rPr>
          <t>Lote mínimo: 10 Kg.</t>
        </r>
      </text>
    </comment>
    <comment ref="A88" authorId="0">
      <text>
        <r>
          <rPr>
            <b/>
            <sz val="9"/>
            <color indexed="81"/>
            <rFont val="Tahoma"/>
            <family val="2"/>
          </rPr>
          <t>Lote mínimo: 10 Kg.</t>
        </r>
      </text>
    </comment>
    <comment ref="A89" authorId="0">
      <text>
        <r>
          <rPr>
            <b/>
            <sz val="9"/>
            <color indexed="81"/>
            <rFont val="Tahoma"/>
            <family val="2"/>
          </rPr>
          <t>Lote mínimo: 10 Kg.</t>
        </r>
      </text>
    </comment>
    <comment ref="A97" authorId="1">
      <text>
        <r>
          <rPr>
            <b/>
            <sz val="9"/>
            <color indexed="81"/>
            <rFont val="Tahoma"/>
            <family val="2"/>
          </rPr>
          <t>16 a 20 %</t>
        </r>
        <r>
          <rPr>
            <sz val="9"/>
            <color indexed="81"/>
            <rFont val="Tahoma"/>
            <family val="2"/>
          </rPr>
          <t xml:space="preserve">
</t>
        </r>
      </text>
    </comment>
    <comment ref="A99" authorId="0">
      <text>
        <r>
          <rPr>
            <b/>
            <sz val="9"/>
            <color indexed="81"/>
            <rFont val="Tahoma"/>
            <family val="2"/>
          </rPr>
          <t>20 a 40 % em cima do subtotal (B)</t>
        </r>
      </text>
    </comment>
    <comment ref="A115" authorId="0">
      <text>
        <r>
          <rPr>
            <b/>
            <sz val="9"/>
            <color indexed="81"/>
            <rFont val="Tahoma"/>
            <family val="2"/>
          </rPr>
          <t>torno mecânico e revólver, fresa, laminadora de rosca, furadeira, rosqueadeira, etc.</t>
        </r>
      </text>
    </comment>
    <comment ref="A116" authorId="0">
      <text>
        <r>
          <rPr>
            <b/>
            <sz val="9"/>
            <color indexed="81"/>
            <rFont val="Tahoma"/>
            <family val="2"/>
          </rPr>
          <t>eletroerosão, retífica, brunidora, etc.</t>
        </r>
      </text>
    </comment>
    <comment ref="A124" authorId="0">
      <text>
        <r>
          <rPr>
            <b/>
            <sz val="9"/>
            <color indexed="81"/>
            <rFont val="Tahoma"/>
            <family val="2"/>
          </rPr>
          <t>0% a 50%</t>
        </r>
      </text>
    </comment>
    <comment ref="A127" authorId="0">
      <text>
        <r>
          <rPr>
            <b/>
            <sz val="9"/>
            <color indexed="81"/>
            <rFont val="Tahoma"/>
            <family val="2"/>
          </rPr>
          <t>Lote mínimo: 20Kg.</t>
        </r>
      </text>
    </comment>
    <comment ref="A128" authorId="0">
      <text>
        <r>
          <rPr>
            <b/>
            <sz val="9"/>
            <color indexed="81"/>
            <rFont val="Tahoma"/>
            <family val="2"/>
          </rPr>
          <t>Lote mínimo: 10 Kg.</t>
        </r>
      </text>
    </comment>
    <comment ref="A129" authorId="0">
      <text>
        <r>
          <rPr>
            <b/>
            <sz val="9"/>
            <color indexed="81"/>
            <rFont val="Tahoma"/>
            <family val="2"/>
          </rPr>
          <t>Lote mínimo: 10 Kg.</t>
        </r>
      </text>
    </comment>
    <comment ref="A130" authorId="0">
      <text>
        <r>
          <rPr>
            <b/>
            <sz val="9"/>
            <color indexed="81"/>
            <rFont val="Tahoma"/>
            <family val="2"/>
          </rPr>
          <t>Lote mínimo: 10 Kg.</t>
        </r>
      </text>
    </comment>
    <comment ref="A138" authorId="1">
      <text>
        <r>
          <rPr>
            <b/>
            <sz val="9"/>
            <color indexed="81"/>
            <rFont val="Tahoma"/>
            <family val="2"/>
          </rPr>
          <t>16 a 20 %</t>
        </r>
        <r>
          <rPr>
            <sz val="9"/>
            <color indexed="81"/>
            <rFont val="Tahoma"/>
            <family val="2"/>
          </rPr>
          <t xml:space="preserve">
</t>
        </r>
      </text>
    </comment>
    <comment ref="A140" authorId="0">
      <text>
        <r>
          <rPr>
            <b/>
            <sz val="9"/>
            <color indexed="81"/>
            <rFont val="Tahoma"/>
            <family val="2"/>
          </rPr>
          <t>20 a 40 % em cima do subtotal (B)</t>
        </r>
      </text>
    </comment>
    <comment ref="A157" authorId="0">
      <text>
        <r>
          <rPr>
            <b/>
            <sz val="9"/>
            <color indexed="81"/>
            <rFont val="Tahoma"/>
            <family val="2"/>
          </rPr>
          <t>torno mecânico e revólver, fresa, laminadora de rosca, furadeira, rosqueadeira, etc.</t>
        </r>
      </text>
    </comment>
    <comment ref="A158" authorId="0">
      <text>
        <r>
          <rPr>
            <b/>
            <sz val="9"/>
            <color indexed="81"/>
            <rFont val="Tahoma"/>
            <family val="2"/>
          </rPr>
          <t>eletroerosão, retífica, brunidora, etc.</t>
        </r>
      </text>
    </comment>
    <comment ref="A166" authorId="0">
      <text>
        <r>
          <rPr>
            <b/>
            <sz val="9"/>
            <color indexed="81"/>
            <rFont val="Tahoma"/>
            <family val="2"/>
          </rPr>
          <t>0% a 50%</t>
        </r>
      </text>
    </comment>
    <comment ref="A169" authorId="0">
      <text>
        <r>
          <rPr>
            <b/>
            <sz val="9"/>
            <color indexed="81"/>
            <rFont val="Tahoma"/>
            <family val="2"/>
          </rPr>
          <t>Lote mínimo: 20Kg.</t>
        </r>
      </text>
    </comment>
    <comment ref="A170" authorId="0">
      <text>
        <r>
          <rPr>
            <b/>
            <sz val="9"/>
            <color indexed="81"/>
            <rFont val="Tahoma"/>
            <family val="2"/>
          </rPr>
          <t>Lote mínimo: 10 Kg.</t>
        </r>
      </text>
    </comment>
    <comment ref="A171" authorId="0">
      <text>
        <r>
          <rPr>
            <b/>
            <sz val="9"/>
            <color indexed="81"/>
            <rFont val="Tahoma"/>
            <family val="2"/>
          </rPr>
          <t>Lote mínimo: 10 Kg.</t>
        </r>
      </text>
    </comment>
    <comment ref="A172" authorId="0">
      <text>
        <r>
          <rPr>
            <b/>
            <sz val="9"/>
            <color indexed="81"/>
            <rFont val="Tahoma"/>
            <family val="2"/>
          </rPr>
          <t>Lote mínimo: 10 Kg.</t>
        </r>
      </text>
    </comment>
    <comment ref="A180" authorId="1">
      <text>
        <r>
          <rPr>
            <b/>
            <sz val="9"/>
            <color indexed="81"/>
            <rFont val="Tahoma"/>
            <family val="2"/>
          </rPr>
          <t>16 a 20 %</t>
        </r>
        <r>
          <rPr>
            <sz val="9"/>
            <color indexed="81"/>
            <rFont val="Tahoma"/>
            <family val="2"/>
          </rPr>
          <t xml:space="preserve">
</t>
        </r>
      </text>
    </comment>
    <comment ref="A182" authorId="0">
      <text>
        <r>
          <rPr>
            <b/>
            <sz val="9"/>
            <color indexed="81"/>
            <rFont val="Tahoma"/>
            <family val="2"/>
          </rPr>
          <t>20 a 40 % em cima do subtotal (B)</t>
        </r>
      </text>
    </comment>
    <comment ref="A198" authorId="0">
      <text>
        <r>
          <rPr>
            <b/>
            <sz val="9"/>
            <color indexed="81"/>
            <rFont val="Tahoma"/>
            <family val="2"/>
          </rPr>
          <t>torno mecânico e revólver, fresa, laminadora de rosca, furadeira, rosqueadeira, etc.</t>
        </r>
      </text>
    </comment>
    <comment ref="A199" authorId="0">
      <text>
        <r>
          <rPr>
            <b/>
            <sz val="9"/>
            <color indexed="81"/>
            <rFont val="Tahoma"/>
            <family val="2"/>
          </rPr>
          <t>eletroerosão, retífica, brunidora, etc.</t>
        </r>
      </text>
    </comment>
    <comment ref="A207" authorId="0">
      <text>
        <r>
          <rPr>
            <b/>
            <sz val="9"/>
            <color indexed="81"/>
            <rFont val="Tahoma"/>
            <family val="2"/>
          </rPr>
          <t>0% a 50%</t>
        </r>
      </text>
    </comment>
    <comment ref="A210" authorId="0">
      <text>
        <r>
          <rPr>
            <b/>
            <sz val="9"/>
            <color indexed="81"/>
            <rFont val="Tahoma"/>
            <family val="2"/>
          </rPr>
          <t>Lote mínimo: 20Kg.</t>
        </r>
      </text>
    </comment>
    <comment ref="A211" authorId="0">
      <text>
        <r>
          <rPr>
            <b/>
            <sz val="9"/>
            <color indexed="81"/>
            <rFont val="Tahoma"/>
            <family val="2"/>
          </rPr>
          <t>Lote mínimo: 10 Kg.</t>
        </r>
      </text>
    </comment>
    <comment ref="A212" authorId="0">
      <text>
        <r>
          <rPr>
            <b/>
            <sz val="9"/>
            <color indexed="81"/>
            <rFont val="Tahoma"/>
            <family val="2"/>
          </rPr>
          <t>Lote mínimo: 10 Kg.</t>
        </r>
      </text>
    </comment>
    <comment ref="A213" authorId="0">
      <text>
        <r>
          <rPr>
            <b/>
            <sz val="9"/>
            <color indexed="81"/>
            <rFont val="Tahoma"/>
            <family val="2"/>
          </rPr>
          <t>Lote mínimo: 10 Kg.</t>
        </r>
      </text>
    </comment>
    <comment ref="A221" authorId="1">
      <text>
        <r>
          <rPr>
            <b/>
            <sz val="9"/>
            <color indexed="81"/>
            <rFont val="Tahoma"/>
            <family val="2"/>
          </rPr>
          <t>16 a 20 %</t>
        </r>
        <r>
          <rPr>
            <sz val="9"/>
            <color indexed="81"/>
            <rFont val="Tahoma"/>
            <family val="2"/>
          </rPr>
          <t xml:space="preserve">
</t>
        </r>
      </text>
    </comment>
    <comment ref="A223" authorId="0">
      <text>
        <r>
          <rPr>
            <b/>
            <sz val="9"/>
            <color indexed="81"/>
            <rFont val="Tahoma"/>
            <family val="2"/>
          </rPr>
          <t>20 a 40 % em cima do subtotal (B)</t>
        </r>
      </text>
    </comment>
    <comment ref="A239" authorId="0">
      <text>
        <r>
          <rPr>
            <b/>
            <sz val="9"/>
            <color indexed="81"/>
            <rFont val="Tahoma"/>
            <family val="2"/>
          </rPr>
          <t>torno mecânico e revólver, fresa, laminadora de rosca, furadeira, rosqueadeira, etc.</t>
        </r>
      </text>
    </comment>
    <comment ref="A240" authorId="0">
      <text>
        <r>
          <rPr>
            <b/>
            <sz val="9"/>
            <color indexed="81"/>
            <rFont val="Tahoma"/>
            <family val="2"/>
          </rPr>
          <t>eletroerosão, retífica, brunidora, etc.</t>
        </r>
      </text>
    </comment>
    <comment ref="A248" authorId="0">
      <text>
        <r>
          <rPr>
            <b/>
            <sz val="9"/>
            <color indexed="81"/>
            <rFont val="Tahoma"/>
            <family val="2"/>
          </rPr>
          <t>0% a 50%</t>
        </r>
      </text>
    </comment>
    <comment ref="A251" authorId="0">
      <text>
        <r>
          <rPr>
            <b/>
            <sz val="9"/>
            <color indexed="81"/>
            <rFont val="Tahoma"/>
            <family val="2"/>
          </rPr>
          <t>Lote mínimo: 20Kg.</t>
        </r>
      </text>
    </comment>
    <comment ref="A252" authorId="0">
      <text>
        <r>
          <rPr>
            <b/>
            <sz val="9"/>
            <color indexed="81"/>
            <rFont val="Tahoma"/>
            <family val="2"/>
          </rPr>
          <t>Lote mínimo: 10 Kg.</t>
        </r>
      </text>
    </comment>
    <comment ref="A253" authorId="0">
      <text>
        <r>
          <rPr>
            <b/>
            <sz val="9"/>
            <color indexed="81"/>
            <rFont val="Tahoma"/>
            <family val="2"/>
          </rPr>
          <t>Lote mínimo: 10 Kg.</t>
        </r>
      </text>
    </comment>
    <comment ref="A254" authorId="0">
      <text>
        <r>
          <rPr>
            <b/>
            <sz val="9"/>
            <color indexed="81"/>
            <rFont val="Tahoma"/>
            <family val="2"/>
          </rPr>
          <t>Lote mínimo: 10 Kg.</t>
        </r>
      </text>
    </comment>
    <comment ref="A262" authorId="1">
      <text>
        <r>
          <rPr>
            <b/>
            <sz val="9"/>
            <color indexed="81"/>
            <rFont val="Tahoma"/>
            <family val="2"/>
          </rPr>
          <t>16 a 20 %</t>
        </r>
        <r>
          <rPr>
            <sz val="9"/>
            <color indexed="81"/>
            <rFont val="Tahoma"/>
            <family val="2"/>
          </rPr>
          <t xml:space="preserve">
</t>
        </r>
      </text>
    </comment>
    <comment ref="A264" authorId="0">
      <text>
        <r>
          <rPr>
            <b/>
            <sz val="9"/>
            <color indexed="81"/>
            <rFont val="Tahoma"/>
            <family val="2"/>
          </rPr>
          <t>20 a 40 % em cima do subtotal (B)</t>
        </r>
      </text>
    </comment>
  </commentList>
</comments>
</file>

<file path=xl/comments2.xml><?xml version="1.0" encoding="utf-8"?>
<comments xmlns="http://schemas.openxmlformats.org/spreadsheetml/2006/main">
  <authors>
    <author>Professor</author>
    <author>034.Cel R1 Ulisses (Adjunto NCER)</author>
  </authors>
  <commentList>
    <comment ref="A31" authorId="0">
      <text>
        <r>
          <rPr>
            <b/>
            <sz val="9"/>
            <color indexed="81"/>
            <rFont val="Tahoma"/>
            <family val="2"/>
          </rPr>
          <t>torno mecânico e revólver, fresa, laminadora de rosca, furadeira, rosqueadeira, etc.</t>
        </r>
      </text>
    </comment>
    <comment ref="A32" authorId="0">
      <text>
        <r>
          <rPr>
            <b/>
            <sz val="9"/>
            <color indexed="81"/>
            <rFont val="Tahoma"/>
            <family val="2"/>
          </rPr>
          <t>eletroerosão, retífica, brunidora, etc.</t>
        </r>
      </text>
    </comment>
    <comment ref="A40" authorId="0">
      <text>
        <r>
          <rPr>
            <b/>
            <sz val="9"/>
            <color indexed="81"/>
            <rFont val="Tahoma"/>
            <family val="2"/>
          </rPr>
          <t>0% a 50%</t>
        </r>
      </text>
    </comment>
    <comment ref="A43" authorId="0">
      <text>
        <r>
          <rPr>
            <b/>
            <sz val="9"/>
            <color indexed="81"/>
            <rFont val="Tahoma"/>
            <family val="2"/>
          </rPr>
          <t>Lote mínimo: 20Kg.</t>
        </r>
      </text>
    </comment>
    <comment ref="A44" authorId="0">
      <text>
        <r>
          <rPr>
            <b/>
            <sz val="9"/>
            <color indexed="81"/>
            <rFont val="Tahoma"/>
            <family val="2"/>
          </rPr>
          <t>Lote mínimo: 10 Kg.</t>
        </r>
      </text>
    </comment>
    <comment ref="A45" authorId="0">
      <text>
        <r>
          <rPr>
            <b/>
            <sz val="9"/>
            <color indexed="81"/>
            <rFont val="Tahoma"/>
            <family val="2"/>
          </rPr>
          <t>Lote mínimo: 10 Kg.</t>
        </r>
      </text>
    </comment>
    <comment ref="A46" authorId="0">
      <text>
        <r>
          <rPr>
            <b/>
            <sz val="9"/>
            <color indexed="81"/>
            <rFont val="Tahoma"/>
            <family val="2"/>
          </rPr>
          <t>Lote mínimo: 10 Kg.</t>
        </r>
      </text>
    </comment>
    <comment ref="A54" authorId="1">
      <text>
        <r>
          <rPr>
            <b/>
            <sz val="9"/>
            <color indexed="81"/>
            <rFont val="Tahoma"/>
            <family val="2"/>
          </rPr>
          <t>16 a 20 %</t>
        </r>
        <r>
          <rPr>
            <sz val="9"/>
            <color indexed="81"/>
            <rFont val="Tahoma"/>
            <family val="2"/>
          </rPr>
          <t xml:space="preserve">
</t>
        </r>
      </text>
    </comment>
    <comment ref="A56" authorId="0">
      <text>
        <r>
          <rPr>
            <b/>
            <sz val="9"/>
            <color indexed="81"/>
            <rFont val="Tahoma"/>
            <family val="2"/>
          </rPr>
          <t>20 a 40 % em cima do subtotal (B)</t>
        </r>
      </text>
    </comment>
  </commentList>
</comments>
</file>

<file path=xl/comments3.xml><?xml version="1.0" encoding="utf-8"?>
<comments xmlns="http://schemas.openxmlformats.org/spreadsheetml/2006/main">
  <authors>
    <author>Professor</author>
    <author>034.Cel R1 Ulisses (Adjunto NCER)</author>
  </authors>
  <commentList>
    <comment ref="A33" authorId="0">
      <text>
        <r>
          <rPr>
            <b/>
            <sz val="9"/>
            <color indexed="81"/>
            <rFont val="Tahoma"/>
            <family val="2"/>
          </rPr>
          <t>torno mecânico e revólver, fresa, laminadora de rosca, furadeira, rosqueadeira, etc.</t>
        </r>
      </text>
    </comment>
    <comment ref="A34" authorId="0">
      <text>
        <r>
          <rPr>
            <b/>
            <sz val="9"/>
            <color indexed="81"/>
            <rFont val="Tahoma"/>
            <family val="2"/>
          </rPr>
          <t>eletroerosão, retífica, brunidora, etc.</t>
        </r>
      </text>
    </comment>
    <comment ref="A42" authorId="0">
      <text>
        <r>
          <rPr>
            <b/>
            <sz val="9"/>
            <color indexed="81"/>
            <rFont val="Tahoma"/>
            <family val="2"/>
          </rPr>
          <t>0% a 50%</t>
        </r>
      </text>
    </comment>
    <comment ref="A45" authorId="0">
      <text>
        <r>
          <rPr>
            <b/>
            <sz val="9"/>
            <color indexed="81"/>
            <rFont val="Tahoma"/>
            <family val="2"/>
          </rPr>
          <t>Lote mínimo: 20Kg.</t>
        </r>
      </text>
    </comment>
    <comment ref="A46" authorId="0">
      <text>
        <r>
          <rPr>
            <b/>
            <sz val="9"/>
            <color indexed="81"/>
            <rFont val="Tahoma"/>
            <family val="2"/>
          </rPr>
          <t>Lote mínimo: 10 Kg.</t>
        </r>
      </text>
    </comment>
    <comment ref="A47" authorId="0">
      <text>
        <r>
          <rPr>
            <b/>
            <sz val="9"/>
            <color indexed="81"/>
            <rFont val="Tahoma"/>
            <family val="2"/>
          </rPr>
          <t>Lote mínimo: 10 Kg.</t>
        </r>
      </text>
    </comment>
    <comment ref="A48" authorId="0">
      <text>
        <r>
          <rPr>
            <b/>
            <sz val="9"/>
            <color indexed="81"/>
            <rFont val="Tahoma"/>
            <family val="2"/>
          </rPr>
          <t>Lote mínimo: 10 Kg.</t>
        </r>
      </text>
    </comment>
    <comment ref="A56" authorId="1">
      <text>
        <r>
          <rPr>
            <b/>
            <sz val="9"/>
            <color indexed="81"/>
            <rFont val="Tahoma"/>
            <family val="2"/>
          </rPr>
          <t>16 a 20 %</t>
        </r>
        <r>
          <rPr>
            <sz val="9"/>
            <color indexed="81"/>
            <rFont val="Tahoma"/>
            <family val="2"/>
          </rPr>
          <t xml:space="preserve">
</t>
        </r>
      </text>
    </comment>
    <comment ref="A58" authorId="0">
      <text>
        <r>
          <rPr>
            <b/>
            <sz val="9"/>
            <color indexed="81"/>
            <rFont val="Tahoma"/>
            <family val="2"/>
          </rPr>
          <t>20 a 40 % em cima do subtotal (B)</t>
        </r>
      </text>
    </comment>
    <comment ref="A74" authorId="0">
      <text>
        <r>
          <rPr>
            <b/>
            <sz val="9"/>
            <color indexed="81"/>
            <rFont val="Tahoma"/>
            <family val="2"/>
          </rPr>
          <t>torno mecânico e revólver, fresa, laminadora de rosca, furadeira, rosqueadeira, etc.</t>
        </r>
      </text>
    </comment>
    <comment ref="A75" authorId="0">
      <text>
        <r>
          <rPr>
            <b/>
            <sz val="9"/>
            <color indexed="81"/>
            <rFont val="Tahoma"/>
            <family val="2"/>
          </rPr>
          <t>eletroerosão, retífica, brunidora, etc.</t>
        </r>
      </text>
    </comment>
    <comment ref="A83" authorId="0">
      <text>
        <r>
          <rPr>
            <b/>
            <sz val="9"/>
            <color indexed="81"/>
            <rFont val="Tahoma"/>
            <family val="2"/>
          </rPr>
          <t>0% a 50%</t>
        </r>
      </text>
    </comment>
    <comment ref="A86" authorId="0">
      <text>
        <r>
          <rPr>
            <b/>
            <sz val="9"/>
            <color indexed="81"/>
            <rFont val="Tahoma"/>
            <family val="2"/>
          </rPr>
          <t>Lote mínimo: 20Kg.</t>
        </r>
      </text>
    </comment>
    <comment ref="A87" authorId="0">
      <text>
        <r>
          <rPr>
            <b/>
            <sz val="9"/>
            <color indexed="81"/>
            <rFont val="Tahoma"/>
            <family val="2"/>
          </rPr>
          <t>Lote mínimo: 10 Kg.</t>
        </r>
      </text>
    </comment>
    <comment ref="A88" authorId="0">
      <text>
        <r>
          <rPr>
            <b/>
            <sz val="9"/>
            <color indexed="81"/>
            <rFont val="Tahoma"/>
            <family val="2"/>
          </rPr>
          <t>Lote mínimo: 10 Kg.</t>
        </r>
      </text>
    </comment>
    <comment ref="A89" authorId="0">
      <text>
        <r>
          <rPr>
            <b/>
            <sz val="9"/>
            <color indexed="81"/>
            <rFont val="Tahoma"/>
            <family val="2"/>
          </rPr>
          <t>Lote mínimo: 10 Kg.</t>
        </r>
      </text>
    </comment>
    <comment ref="A97" authorId="1">
      <text>
        <r>
          <rPr>
            <b/>
            <sz val="9"/>
            <color indexed="81"/>
            <rFont val="Tahoma"/>
            <family val="2"/>
          </rPr>
          <t>16 a 20 %</t>
        </r>
        <r>
          <rPr>
            <sz val="9"/>
            <color indexed="81"/>
            <rFont val="Tahoma"/>
            <family val="2"/>
          </rPr>
          <t xml:space="preserve">
</t>
        </r>
      </text>
    </comment>
    <comment ref="A99" authorId="0">
      <text>
        <r>
          <rPr>
            <b/>
            <sz val="9"/>
            <color indexed="81"/>
            <rFont val="Tahoma"/>
            <family val="2"/>
          </rPr>
          <t>20 a 40 % em cima do subtotal (B)</t>
        </r>
      </text>
    </comment>
    <comment ref="A115" authorId="0">
      <text>
        <r>
          <rPr>
            <b/>
            <sz val="9"/>
            <color indexed="81"/>
            <rFont val="Tahoma"/>
            <family val="2"/>
          </rPr>
          <t>torno mecânico e revólver, fresa, laminadora de rosca, furadeira, rosqueadeira, etc.</t>
        </r>
      </text>
    </comment>
    <comment ref="A116" authorId="0">
      <text>
        <r>
          <rPr>
            <b/>
            <sz val="9"/>
            <color indexed="81"/>
            <rFont val="Tahoma"/>
            <family val="2"/>
          </rPr>
          <t>eletroerosão, retífica, brunidora, etc.</t>
        </r>
      </text>
    </comment>
    <comment ref="A124" authorId="0">
      <text>
        <r>
          <rPr>
            <b/>
            <sz val="9"/>
            <color indexed="81"/>
            <rFont val="Tahoma"/>
            <family val="2"/>
          </rPr>
          <t>0% a 50%</t>
        </r>
      </text>
    </comment>
    <comment ref="A127" authorId="0">
      <text>
        <r>
          <rPr>
            <b/>
            <sz val="9"/>
            <color indexed="81"/>
            <rFont val="Tahoma"/>
            <family val="2"/>
          </rPr>
          <t>Lote mínimo: 20Kg.</t>
        </r>
      </text>
    </comment>
    <comment ref="A128" authorId="0">
      <text>
        <r>
          <rPr>
            <b/>
            <sz val="9"/>
            <color indexed="81"/>
            <rFont val="Tahoma"/>
            <family val="2"/>
          </rPr>
          <t>Lote mínimo: 10 Kg.</t>
        </r>
      </text>
    </comment>
    <comment ref="A129" authorId="0">
      <text>
        <r>
          <rPr>
            <b/>
            <sz val="9"/>
            <color indexed="81"/>
            <rFont val="Tahoma"/>
            <family val="2"/>
          </rPr>
          <t>Lote mínimo: 10 Kg.</t>
        </r>
      </text>
    </comment>
    <comment ref="A130" authorId="0">
      <text>
        <r>
          <rPr>
            <b/>
            <sz val="9"/>
            <color indexed="81"/>
            <rFont val="Tahoma"/>
            <family val="2"/>
          </rPr>
          <t>Lote mínimo: 10 Kg.</t>
        </r>
      </text>
    </comment>
    <comment ref="A138" authorId="1">
      <text>
        <r>
          <rPr>
            <b/>
            <sz val="9"/>
            <color indexed="81"/>
            <rFont val="Tahoma"/>
            <family val="2"/>
          </rPr>
          <t>16 a 20 %</t>
        </r>
        <r>
          <rPr>
            <sz val="9"/>
            <color indexed="81"/>
            <rFont val="Tahoma"/>
            <family val="2"/>
          </rPr>
          <t xml:space="preserve">
</t>
        </r>
      </text>
    </comment>
    <comment ref="A140" authorId="0">
      <text>
        <r>
          <rPr>
            <b/>
            <sz val="9"/>
            <color indexed="81"/>
            <rFont val="Tahoma"/>
            <family val="2"/>
          </rPr>
          <t>20 a 40 % em cima do subtotal (B)</t>
        </r>
      </text>
    </comment>
    <comment ref="A157" authorId="0">
      <text>
        <r>
          <rPr>
            <b/>
            <sz val="9"/>
            <color indexed="81"/>
            <rFont val="Tahoma"/>
            <family val="2"/>
          </rPr>
          <t>torno mecânico e revólver, fresa, laminadora de rosca, furadeira, rosqueadeira, etc.</t>
        </r>
      </text>
    </comment>
    <comment ref="A158" authorId="0">
      <text>
        <r>
          <rPr>
            <b/>
            <sz val="9"/>
            <color indexed="81"/>
            <rFont val="Tahoma"/>
            <family val="2"/>
          </rPr>
          <t>eletroerosão, retífica, brunidora, etc.</t>
        </r>
      </text>
    </comment>
    <comment ref="A166" authorId="0">
      <text>
        <r>
          <rPr>
            <b/>
            <sz val="9"/>
            <color indexed="81"/>
            <rFont val="Tahoma"/>
            <family val="2"/>
          </rPr>
          <t>0% a 50%</t>
        </r>
      </text>
    </comment>
    <comment ref="A169" authorId="0">
      <text>
        <r>
          <rPr>
            <b/>
            <sz val="9"/>
            <color indexed="81"/>
            <rFont val="Tahoma"/>
            <family val="2"/>
          </rPr>
          <t>Lote mínimo: 20Kg.</t>
        </r>
      </text>
    </comment>
    <comment ref="A170" authorId="0">
      <text>
        <r>
          <rPr>
            <b/>
            <sz val="9"/>
            <color indexed="81"/>
            <rFont val="Tahoma"/>
            <family val="2"/>
          </rPr>
          <t>Lote mínimo: 10 Kg.</t>
        </r>
      </text>
    </comment>
    <comment ref="A171" authorId="0">
      <text>
        <r>
          <rPr>
            <b/>
            <sz val="9"/>
            <color indexed="81"/>
            <rFont val="Tahoma"/>
            <family val="2"/>
          </rPr>
          <t>Lote mínimo: 10 Kg.</t>
        </r>
      </text>
    </comment>
    <comment ref="A172" authorId="0">
      <text>
        <r>
          <rPr>
            <b/>
            <sz val="9"/>
            <color indexed="81"/>
            <rFont val="Tahoma"/>
            <family val="2"/>
          </rPr>
          <t>Lote mínimo: 10 Kg.</t>
        </r>
      </text>
    </comment>
    <comment ref="A180" authorId="1">
      <text>
        <r>
          <rPr>
            <b/>
            <sz val="9"/>
            <color indexed="81"/>
            <rFont val="Tahoma"/>
            <family val="2"/>
          </rPr>
          <t>16 a 20 %</t>
        </r>
        <r>
          <rPr>
            <sz val="9"/>
            <color indexed="81"/>
            <rFont val="Tahoma"/>
            <family val="2"/>
          </rPr>
          <t xml:space="preserve">
</t>
        </r>
      </text>
    </comment>
    <comment ref="A182" authorId="0">
      <text>
        <r>
          <rPr>
            <b/>
            <sz val="9"/>
            <color indexed="81"/>
            <rFont val="Tahoma"/>
            <family val="2"/>
          </rPr>
          <t>20 a 40 % em cima do subtotal (B)</t>
        </r>
      </text>
    </comment>
    <comment ref="A198" authorId="0">
      <text>
        <r>
          <rPr>
            <b/>
            <sz val="9"/>
            <color indexed="81"/>
            <rFont val="Tahoma"/>
            <family val="2"/>
          </rPr>
          <t>torno mecânico e revólver, fresa, laminadora de rosca, furadeira, rosqueadeira, etc.</t>
        </r>
      </text>
    </comment>
    <comment ref="A199" authorId="0">
      <text>
        <r>
          <rPr>
            <b/>
            <sz val="9"/>
            <color indexed="81"/>
            <rFont val="Tahoma"/>
            <family val="2"/>
          </rPr>
          <t>eletroerosão, retífica, brunidora, etc.</t>
        </r>
      </text>
    </comment>
    <comment ref="A207" authorId="0">
      <text>
        <r>
          <rPr>
            <b/>
            <sz val="9"/>
            <color indexed="81"/>
            <rFont val="Tahoma"/>
            <family val="2"/>
          </rPr>
          <t>0% a 50%</t>
        </r>
      </text>
    </comment>
    <comment ref="A210" authorId="0">
      <text>
        <r>
          <rPr>
            <b/>
            <sz val="9"/>
            <color indexed="81"/>
            <rFont val="Tahoma"/>
            <family val="2"/>
          </rPr>
          <t>Lote mínimo: 20Kg.</t>
        </r>
      </text>
    </comment>
    <comment ref="A211" authorId="0">
      <text>
        <r>
          <rPr>
            <b/>
            <sz val="9"/>
            <color indexed="81"/>
            <rFont val="Tahoma"/>
            <family val="2"/>
          </rPr>
          <t>Lote mínimo: 10 Kg.</t>
        </r>
      </text>
    </comment>
    <comment ref="A212" authorId="0">
      <text>
        <r>
          <rPr>
            <b/>
            <sz val="9"/>
            <color indexed="81"/>
            <rFont val="Tahoma"/>
            <family val="2"/>
          </rPr>
          <t>Lote mínimo: 10 Kg.</t>
        </r>
      </text>
    </comment>
    <comment ref="A213" authorId="0">
      <text>
        <r>
          <rPr>
            <b/>
            <sz val="9"/>
            <color indexed="81"/>
            <rFont val="Tahoma"/>
            <family val="2"/>
          </rPr>
          <t>Lote mínimo: 10 Kg.</t>
        </r>
      </text>
    </comment>
    <comment ref="A221" authorId="1">
      <text>
        <r>
          <rPr>
            <b/>
            <sz val="9"/>
            <color indexed="81"/>
            <rFont val="Tahoma"/>
            <family val="2"/>
          </rPr>
          <t>16 a 20 %</t>
        </r>
        <r>
          <rPr>
            <sz val="9"/>
            <color indexed="81"/>
            <rFont val="Tahoma"/>
            <family val="2"/>
          </rPr>
          <t xml:space="preserve">
</t>
        </r>
      </text>
    </comment>
    <comment ref="A223" authorId="0">
      <text>
        <r>
          <rPr>
            <b/>
            <sz val="9"/>
            <color indexed="81"/>
            <rFont val="Tahoma"/>
            <family val="2"/>
          </rPr>
          <t>20 a 40 % em cima do subtotal (B)</t>
        </r>
      </text>
    </comment>
    <comment ref="A239" authorId="0">
      <text>
        <r>
          <rPr>
            <b/>
            <sz val="9"/>
            <color indexed="81"/>
            <rFont val="Tahoma"/>
            <family val="2"/>
          </rPr>
          <t>torno mecânico e revólver, fresa, laminadora de rosca, furadeira, rosqueadeira, etc.</t>
        </r>
      </text>
    </comment>
    <comment ref="A240" authorId="0">
      <text>
        <r>
          <rPr>
            <b/>
            <sz val="9"/>
            <color indexed="81"/>
            <rFont val="Tahoma"/>
            <family val="2"/>
          </rPr>
          <t>eletroerosão, retífica, brunidora, etc.</t>
        </r>
      </text>
    </comment>
    <comment ref="A248" authorId="0">
      <text>
        <r>
          <rPr>
            <b/>
            <sz val="9"/>
            <color indexed="81"/>
            <rFont val="Tahoma"/>
            <family val="2"/>
          </rPr>
          <t>0% a 50%</t>
        </r>
      </text>
    </comment>
    <comment ref="A251" authorId="0">
      <text>
        <r>
          <rPr>
            <b/>
            <sz val="9"/>
            <color indexed="81"/>
            <rFont val="Tahoma"/>
            <family val="2"/>
          </rPr>
          <t>Lote mínimo: 20Kg.</t>
        </r>
      </text>
    </comment>
    <comment ref="A252" authorId="0">
      <text>
        <r>
          <rPr>
            <b/>
            <sz val="9"/>
            <color indexed="81"/>
            <rFont val="Tahoma"/>
            <family val="2"/>
          </rPr>
          <t>Lote mínimo: 10 Kg.</t>
        </r>
      </text>
    </comment>
    <comment ref="A253" authorId="0">
      <text>
        <r>
          <rPr>
            <b/>
            <sz val="9"/>
            <color indexed="81"/>
            <rFont val="Tahoma"/>
            <family val="2"/>
          </rPr>
          <t>Lote mínimo: 10 Kg.</t>
        </r>
      </text>
    </comment>
    <comment ref="A254" authorId="0">
      <text>
        <r>
          <rPr>
            <b/>
            <sz val="9"/>
            <color indexed="81"/>
            <rFont val="Tahoma"/>
            <family val="2"/>
          </rPr>
          <t>Lote mínimo: 10 Kg.</t>
        </r>
      </text>
    </comment>
    <comment ref="A262" authorId="1">
      <text>
        <r>
          <rPr>
            <b/>
            <sz val="9"/>
            <color indexed="81"/>
            <rFont val="Tahoma"/>
            <family val="2"/>
          </rPr>
          <t>16 a 20 %</t>
        </r>
        <r>
          <rPr>
            <sz val="9"/>
            <color indexed="81"/>
            <rFont val="Tahoma"/>
            <family val="2"/>
          </rPr>
          <t xml:space="preserve">
</t>
        </r>
      </text>
    </comment>
    <comment ref="A264" authorId="0">
      <text>
        <r>
          <rPr>
            <b/>
            <sz val="9"/>
            <color indexed="81"/>
            <rFont val="Tahoma"/>
            <family val="2"/>
          </rPr>
          <t>20 a 40 % em cima do subtotal (B)</t>
        </r>
      </text>
    </comment>
    <comment ref="A280" authorId="0">
      <text>
        <r>
          <rPr>
            <b/>
            <sz val="9"/>
            <color indexed="81"/>
            <rFont val="Tahoma"/>
            <family val="2"/>
          </rPr>
          <t>torno mecânico e revólver, fresa, laminadora de rosca, furadeira, rosqueadeira, etc.</t>
        </r>
      </text>
    </comment>
    <comment ref="A281" authorId="0">
      <text>
        <r>
          <rPr>
            <b/>
            <sz val="9"/>
            <color indexed="81"/>
            <rFont val="Tahoma"/>
            <family val="2"/>
          </rPr>
          <t>eletroerosão, retífica, brunidora, etc.</t>
        </r>
      </text>
    </comment>
    <comment ref="A289" authorId="0">
      <text>
        <r>
          <rPr>
            <b/>
            <sz val="9"/>
            <color indexed="81"/>
            <rFont val="Tahoma"/>
            <family val="2"/>
          </rPr>
          <t>0% a 50%</t>
        </r>
      </text>
    </comment>
    <comment ref="A292" authorId="0">
      <text>
        <r>
          <rPr>
            <b/>
            <sz val="9"/>
            <color indexed="81"/>
            <rFont val="Tahoma"/>
            <family val="2"/>
          </rPr>
          <t>Lote mínimo: 20Kg.</t>
        </r>
      </text>
    </comment>
    <comment ref="A293" authorId="0">
      <text>
        <r>
          <rPr>
            <b/>
            <sz val="9"/>
            <color indexed="81"/>
            <rFont val="Tahoma"/>
            <family val="2"/>
          </rPr>
          <t>Lote mínimo: 10 Kg.</t>
        </r>
      </text>
    </comment>
    <comment ref="A294" authorId="0">
      <text>
        <r>
          <rPr>
            <b/>
            <sz val="9"/>
            <color indexed="81"/>
            <rFont val="Tahoma"/>
            <family val="2"/>
          </rPr>
          <t>Lote mínimo: 10 Kg.</t>
        </r>
      </text>
    </comment>
    <comment ref="A295" authorId="0">
      <text>
        <r>
          <rPr>
            <b/>
            <sz val="9"/>
            <color indexed="81"/>
            <rFont val="Tahoma"/>
            <family val="2"/>
          </rPr>
          <t>Lote mínimo: 10 Kg.</t>
        </r>
      </text>
    </comment>
    <comment ref="A303" authorId="1">
      <text>
        <r>
          <rPr>
            <b/>
            <sz val="9"/>
            <color indexed="81"/>
            <rFont val="Tahoma"/>
            <family val="2"/>
          </rPr>
          <t>16 a 20 %</t>
        </r>
        <r>
          <rPr>
            <sz val="9"/>
            <color indexed="81"/>
            <rFont val="Tahoma"/>
            <family val="2"/>
          </rPr>
          <t xml:space="preserve">
</t>
        </r>
      </text>
    </comment>
    <comment ref="A305" authorId="0">
      <text>
        <r>
          <rPr>
            <b/>
            <sz val="9"/>
            <color indexed="81"/>
            <rFont val="Tahoma"/>
            <family val="2"/>
          </rPr>
          <t>20 a 40 % em cima do subtotal (B)</t>
        </r>
      </text>
    </comment>
    <comment ref="A321" authorId="0">
      <text>
        <r>
          <rPr>
            <b/>
            <sz val="9"/>
            <color indexed="81"/>
            <rFont val="Tahoma"/>
            <family val="2"/>
          </rPr>
          <t>torno mecânico e revólver, fresa, laminadora de rosca, furadeira, rosqueadeira, etc.</t>
        </r>
      </text>
    </comment>
    <comment ref="A322" authorId="0">
      <text>
        <r>
          <rPr>
            <b/>
            <sz val="9"/>
            <color indexed="81"/>
            <rFont val="Tahoma"/>
            <family val="2"/>
          </rPr>
          <t>eletroerosão, retífica, brunidora, etc.</t>
        </r>
      </text>
    </comment>
    <comment ref="A330" authorId="0">
      <text>
        <r>
          <rPr>
            <b/>
            <sz val="9"/>
            <color indexed="81"/>
            <rFont val="Tahoma"/>
            <family val="2"/>
          </rPr>
          <t>0% a 50%</t>
        </r>
      </text>
    </comment>
    <comment ref="A333" authorId="0">
      <text>
        <r>
          <rPr>
            <b/>
            <sz val="9"/>
            <color indexed="81"/>
            <rFont val="Tahoma"/>
            <family val="2"/>
          </rPr>
          <t>Lote mínimo: 20Kg.</t>
        </r>
      </text>
    </comment>
    <comment ref="A334" authorId="0">
      <text>
        <r>
          <rPr>
            <b/>
            <sz val="9"/>
            <color indexed="81"/>
            <rFont val="Tahoma"/>
            <family val="2"/>
          </rPr>
          <t>Lote mínimo: 10 Kg.</t>
        </r>
      </text>
    </comment>
    <comment ref="A335" authorId="0">
      <text>
        <r>
          <rPr>
            <b/>
            <sz val="9"/>
            <color indexed="81"/>
            <rFont val="Tahoma"/>
            <family val="2"/>
          </rPr>
          <t>Lote mínimo: 10 Kg.</t>
        </r>
      </text>
    </comment>
    <comment ref="A336" authorId="0">
      <text>
        <r>
          <rPr>
            <b/>
            <sz val="9"/>
            <color indexed="81"/>
            <rFont val="Tahoma"/>
            <family val="2"/>
          </rPr>
          <t>Lote mínimo: 10 Kg.</t>
        </r>
      </text>
    </comment>
    <comment ref="A344" authorId="1">
      <text>
        <r>
          <rPr>
            <b/>
            <sz val="9"/>
            <color indexed="81"/>
            <rFont val="Tahoma"/>
            <family val="2"/>
          </rPr>
          <t>16 a 20 %</t>
        </r>
        <r>
          <rPr>
            <sz val="9"/>
            <color indexed="81"/>
            <rFont val="Tahoma"/>
            <family val="2"/>
          </rPr>
          <t xml:space="preserve">
</t>
        </r>
      </text>
    </comment>
    <comment ref="A346" authorId="0">
      <text>
        <r>
          <rPr>
            <b/>
            <sz val="9"/>
            <color indexed="81"/>
            <rFont val="Tahoma"/>
            <family val="2"/>
          </rPr>
          <t>20 a 40 % em cima do subtotal (B)</t>
        </r>
      </text>
    </comment>
    <comment ref="A362" authorId="0">
      <text>
        <r>
          <rPr>
            <b/>
            <sz val="9"/>
            <color indexed="81"/>
            <rFont val="Tahoma"/>
            <family val="2"/>
          </rPr>
          <t>torno mecânico e revólver, fresa, laminadora de rosca, furadeira, rosqueadeira, etc.</t>
        </r>
      </text>
    </comment>
    <comment ref="A363" authorId="0">
      <text>
        <r>
          <rPr>
            <b/>
            <sz val="9"/>
            <color indexed="81"/>
            <rFont val="Tahoma"/>
            <family val="2"/>
          </rPr>
          <t>eletroerosão, retífica, brunidora, etc.</t>
        </r>
      </text>
    </comment>
    <comment ref="A371" authorId="0">
      <text>
        <r>
          <rPr>
            <b/>
            <sz val="9"/>
            <color indexed="81"/>
            <rFont val="Tahoma"/>
            <family val="2"/>
          </rPr>
          <t>0% a 50%</t>
        </r>
      </text>
    </comment>
    <comment ref="A374" authorId="0">
      <text>
        <r>
          <rPr>
            <b/>
            <sz val="9"/>
            <color indexed="81"/>
            <rFont val="Tahoma"/>
            <family val="2"/>
          </rPr>
          <t>Lote mínimo: 20Kg.</t>
        </r>
      </text>
    </comment>
    <comment ref="A375" authorId="0">
      <text>
        <r>
          <rPr>
            <b/>
            <sz val="9"/>
            <color indexed="81"/>
            <rFont val="Tahoma"/>
            <family val="2"/>
          </rPr>
          <t>Lote mínimo: 10 Kg.</t>
        </r>
      </text>
    </comment>
    <comment ref="A376" authorId="0">
      <text>
        <r>
          <rPr>
            <b/>
            <sz val="9"/>
            <color indexed="81"/>
            <rFont val="Tahoma"/>
            <family val="2"/>
          </rPr>
          <t>Lote mínimo: 10 Kg.</t>
        </r>
      </text>
    </comment>
    <comment ref="A377" authorId="0">
      <text>
        <r>
          <rPr>
            <b/>
            <sz val="9"/>
            <color indexed="81"/>
            <rFont val="Tahoma"/>
            <family val="2"/>
          </rPr>
          <t>Lote mínimo: 10 Kg.</t>
        </r>
      </text>
    </comment>
    <comment ref="A385" authorId="1">
      <text>
        <r>
          <rPr>
            <b/>
            <sz val="9"/>
            <color indexed="81"/>
            <rFont val="Tahoma"/>
            <family val="2"/>
          </rPr>
          <t>16 a 20 %</t>
        </r>
        <r>
          <rPr>
            <sz val="9"/>
            <color indexed="81"/>
            <rFont val="Tahoma"/>
            <family val="2"/>
          </rPr>
          <t xml:space="preserve">
</t>
        </r>
      </text>
    </comment>
    <comment ref="A387" authorId="0">
      <text>
        <r>
          <rPr>
            <b/>
            <sz val="9"/>
            <color indexed="81"/>
            <rFont val="Tahoma"/>
            <family val="2"/>
          </rPr>
          <t>20 a 40 % em cima do subtotal (B)</t>
        </r>
      </text>
    </comment>
    <comment ref="A403" authorId="0">
      <text>
        <r>
          <rPr>
            <b/>
            <sz val="9"/>
            <color indexed="81"/>
            <rFont val="Tahoma"/>
            <family val="2"/>
          </rPr>
          <t>torno mecânico e revólver, fresa, laminadora de rosca, furadeira, rosqueadeira, etc.</t>
        </r>
      </text>
    </comment>
    <comment ref="A404" authorId="0">
      <text>
        <r>
          <rPr>
            <b/>
            <sz val="9"/>
            <color indexed="81"/>
            <rFont val="Tahoma"/>
            <family val="2"/>
          </rPr>
          <t>eletroerosão, retífica, brunidora, etc.</t>
        </r>
      </text>
    </comment>
    <comment ref="A412" authorId="0">
      <text>
        <r>
          <rPr>
            <b/>
            <sz val="9"/>
            <color indexed="81"/>
            <rFont val="Tahoma"/>
            <family val="2"/>
          </rPr>
          <t>0% a 50%</t>
        </r>
      </text>
    </comment>
    <comment ref="A415" authorId="0">
      <text>
        <r>
          <rPr>
            <b/>
            <sz val="9"/>
            <color indexed="81"/>
            <rFont val="Tahoma"/>
            <family val="2"/>
          </rPr>
          <t>Lote mínimo: 20Kg.</t>
        </r>
      </text>
    </comment>
    <comment ref="A416" authorId="0">
      <text>
        <r>
          <rPr>
            <b/>
            <sz val="9"/>
            <color indexed="81"/>
            <rFont val="Tahoma"/>
            <family val="2"/>
          </rPr>
          <t>Lote mínimo: 10 Kg.</t>
        </r>
      </text>
    </comment>
    <comment ref="A417" authorId="0">
      <text>
        <r>
          <rPr>
            <b/>
            <sz val="9"/>
            <color indexed="81"/>
            <rFont val="Tahoma"/>
            <family val="2"/>
          </rPr>
          <t>Lote mínimo: 10 Kg.</t>
        </r>
      </text>
    </comment>
    <comment ref="A418" authorId="0">
      <text>
        <r>
          <rPr>
            <b/>
            <sz val="9"/>
            <color indexed="81"/>
            <rFont val="Tahoma"/>
            <family val="2"/>
          </rPr>
          <t>Lote mínimo: 10 Kg.</t>
        </r>
      </text>
    </comment>
    <comment ref="A426" authorId="1">
      <text>
        <r>
          <rPr>
            <b/>
            <sz val="9"/>
            <color indexed="81"/>
            <rFont val="Tahoma"/>
            <family val="2"/>
          </rPr>
          <t>16 a 20 %</t>
        </r>
        <r>
          <rPr>
            <sz val="9"/>
            <color indexed="81"/>
            <rFont val="Tahoma"/>
            <family val="2"/>
          </rPr>
          <t xml:space="preserve">
</t>
        </r>
      </text>
    </comment>
    <comment ref="A428" authorId="0">
      <text>
        <r>
          <rPr>
            <b/>
            <sz val="9"/>
            <color indexed="81"/>
            <rFont val="Tahoma"/>
            <family val="2"/>
          </rPr>
          <t>20 a 40 % em cima do subtotal (B)</t>
        </r>
      </text>
    </comment>
  </commentList>
</comments>
</file>

<file path=xl/comments4.xml><?xml version="1.0" encoding="utf-8"?>
<comments xmlns="http://schemas.openxmlformats.org/spreadsheetml/2006/main">
  <authors>
    <author>Professor</author>
    <author>034.Cel R1 Ulisses (Adjunto NCER)</author>
  </authors>
  <commentList>
    <comment ref="A31" authorId="0">
      <text>
        <r>
          <rPr>
            <b/>
            <sz val="9"/>
            <color indexed="81"/>
            <rFont val="Tahoma"/>
            <family val="2"/>
          </rPr>
          <t>torno mecânico e revólver, fresa, laminadora de rosca, furadeira, rosqueadeira, etc.</t>
        </r>
      </text>
    </comment>
    <comment ref="A32" authorId="0">
      <text>
        <r>
          <rPr>
            <b/>
            <sz val="9"/>
            <color indexed="81"/>
            <rFont val="Tahoma"/>
            <family val="2"/>
          </rPr>
          <t>eletroerosão, retífica, brunidora, etc.</t>
        </r>
      </text>
    </comment>
    <comment ref="A40" authorId="0">
      <text>
        <r>
          <rPr>
            <b/>
            <sz val="9"/>
            <color indexed="81"/>
            <rFont val="Tahoma"/>
            <family val="2"/>
          </rPr>
          <t>0% a 50%</t>
        </r>
      </text>
    </comment>
    <comment ref="A43" authorId="0">
      <text>
        <r>
          <rPr>
            <b/>
            <sz val="9"/>
            <color indexed="81"/>
            <rFont val="Tahoma"/>
            <family val="2"/>
          </rPr>
          <t>Lote mínimo: 20Kg.</t>
        </r>
      </text>
    </comment>
    <comment ref="A44" authorId="0">
      <text>
        <r>
          <rPr>
            <b/>
            <sz val="9"/>
            <color indexed="81"/>
            <rFont val="Tahoma"/>
            <family val="2"/>
          </rPr>
          <t>Lote mínimo: 10 Kg.</t>
        </r>
      </text>
    </comment>
    <comment ref="A45" authorId="0">
      <text>
        <r>
          <rPr>
            <b/>
            <sz val="9"/>
            <color indexed="81"/>
            <rFont val="Tahoma"/>
            <family val="2"/>
          </rPr>
          <t>Lote mínimo: 10 Kg.</t>
        </r>
      </text>
    </comment>
    <comment ref="A46" authorId="0">
      <text>
        <r>
          <rPr>
            <b/>
            <sz val="9"/>
            <color indexed="81"/>
            <rFont val="Tahoma"/>
            <family val="2"/>
          </rPr>
          <t>Lote mínimo: 10 Kg.</t>
        </r>
      </text>
    </comment>
    <comment ref="A54" authorId="1">
      <text>
        <r>
          <rPr>
            <b/>
            <sz val="9"/>
            <color indexed="81"/>
            <rFont val="Tahoma"/>
            <family val="2"/>
          </rPr>
          <t>16 a 20 %</t>
        </r>
        <r>
          <rPr>
            <sz val="9"/>
            <color indexed="81"/>
            <rFont val="Tahoma"/>
            <family val="2"/>
          </rPr>
          <t xml:space="preserve">
</t>
        </r>
      </text>
    </comment>
    <comment ref="A56" authorId="0">
      <text>
        <r>
          <rPr>
            <b/>
            <sz val="9"/>
            <color indexed="81"/>
            <rFont val="Tahoma"/>
            <family val="2"/>
          </rPr>
          <t>20 a 40 % em cima do subtotal (B)</t>
        </r>
      </text>
    </comment>
  </commentList>
</comments>
</file>

<file path=xl/sharedStrings.xml><?xml version="1.0" encoding="utf-8"?>
<sst xmlns="http://schemas.openxmlformats.org/spreadsheetml/2006/main" count="2110" uniqueCount="253">
  <si>
    <t>PN:</t>
  </si>
  <si>
    <t>%</t>
  </si>
  <si>
    <t>SUBTOTAL</t>
  </si>
  <si>
    <t>SUBTOTAL (B)</t>
  </si>
  <si>
    <t>Projeto:</t>
  </si>
  <si>
    <t>Quantidade:</t>
  </si>
  <si>
    <t>Requisição:</t>
  </si>
  <si>
    <t>Preço do item original</t>
  </si>
  <si>
    <t>Preço CAI</t>
  </si>
  <si>
    <t>Preço indicação individual</t>
  </si>
  <si>
    <t>Torno CNC</t>
  </si>
  <si>
    <t>R$/kg</t>
  </si>
  <si>
    <t>Custo Unitário</t>
  </si>
  <si>
    <t>TOTAL</t>
  </si>
  <si>
    <t>Peso unitário do item</t>
  </si>
  <si>
    <t>kg</t>
  </si>
  <si>
    <t>R$</t>
  </si>
  <si>
    <t>US$</t>
  </si>
  <si>
    <t>Cotação do dólar</t>
  </si>
  <si>
    <t>Perda de material na produção</t>
  </si>
  <si>
    <t>Peso unitário do bloco/tarugo</t>
  </si>
  <si>
    <t>Densidade do material</t>
  </si>
  <si>
    <t>Ensaios não-destrutivos</t>
  </si>
  <si>
    <t>h</t>
  </si>
  <si>
    <t>Subtotal de usinagem - por peça</t>
  </si>
  <si>
    <t>R$/h</t>
  </si>
  <si>
    <t>Centro de usinagem especial CNC</t>
  </si>
  <si>
    <t>Subtotal de usinagem - lote</t>
  </si>
  <si>
    <t>Dimensões do bloco (cm)</t>
  </si>
  <si>
    <t>Matéria prima</t>
  </si>
  <si>
    <t>Usinagem convencional/produção</t>
  </si>
  <si>
    <t>Usinagem máquinas especiais</t>
  </si>
  <si>
    <t>Fresa/centro de usinagem comum CNC</t>
  </si>
  <si>
    <t>Tratamento térmico</t>
  </si>
  <si>
    <t>Proteção superficial regular</t>
  </si>
  <si>
    <t>Banho de cromo duro</t>
  </si>
  <si>
    <t>Eliminação de hidrogênio</t>
  </si>
  <si>
    <t>Taxa administrativa e lucro</t>
  </si>
  <si>
    <t>Dados do Item</t>
  </si>
  <si>
    <t>Matéria-prima</t>
  </si>
  <si>
    <t>Custos finais</t>
  </si>
  <si>
    <t>Total para o lote</t>
  </si>
  <si>
    <t>exec.</t>
  </si>
  <si>
    <t>DCN</t>
  </si>
  <si>
    <t>% de economia prevista em relação ao item original</t>
  </si>
  <si>
    <t>Unid</t>
  </si>
  <si>
    <t>Custo Unit</t>
  </si>
  <si>
    <t>Custo Peça</t>
  </si>
  <si>
    <t>Custo Lote</t>
  </si>
  <si>
    <t>Total de Economia Prevista</t>
  </si>
  <si>
    <r>
      <t>Dimensões do tarugo (cm) (</t>
    </r>
    <r>
      <rPr>
        <sz val="11"/>
        <rFont val="Calibri"/>
        <family val="2"/>
      </rPr>
      <t>Ø</t>
    </r>
    <r>
      <rPr>
        <sz val="10.8"/>
        <rFont val="Arial"/>
        <family val="2"/>
      </rPr>
      <t>, compr.)</t>
    </r>
  </si>
  <si>
    <t>Impostos</t>
  </si>
  <si>
    <r>
      <t>g/cm</t>
    </r>
    <r>
      <rPr>
        <vertAlign val="superscript"/>
        <sz val="9"/>
        <rFont val="Arial"/>
        <family val="2"/>
      </rPr>
      <t>3</t>
    </r>
  </si>
  <si>
    <r>
      <t>Vol (cm</t>
    </r>
    <r>
      <rPr>
        <vertAlign val="superscript"/>
        <sz val="10"/>
        <rFont val="Arial"/>
        <family val="2"/>
      </rPr>
      <t>3</t>
    </r>
    <r>
      <rPr>
        <sz val="10"/>
        <rFont val="Arial"/>
        <family val="2"/>
      </rPr>
      <t>)</t>
    </r>
  </si>
  <si>
    <t xml:space="preserve">Subitem - </t>
  </si>
  <si>
    <t>Qtd por conjunto</t>
  </si>
  <si>
    <t>Fator de complexidade</t>
  </si>
  <si>
    <t xml:space="preserve">DATA DE AVALIAÇÃO </t>
  </si>
  <si>
    <t>Custo Unitário do Subitem</t>
  </si>
  <si>
    <t>FQ.AQU.XX - PLANILHA PARA CÁLCULO DE PREÇO ESTIMATIVO DE REFERÊNCIA</t>
  </si>
  <si>
    <t>1 - Cálculo</t>
  </si>
  <si>
    <r>
      <t xml:space="preserve">2 - O Item é considerado de </t>
    </r>
    <r>
      <rPr>
        <b/>
        <i/>
        <u/>
        <sz val="12"/>
        <rFont val="Arial"/>
        <family val="2"/>
      </rPr>
      <t>comum</t>
    </r>
    <r>
      <rPr>
        <b/>
        <sz val="12"/>
        <rFont val="Arial"/>
        <family val="2"/>
      </rPr>
      <t xml:space="preserve"> aquisição no território nacional?</t>
    </r>
  </si>
  <si>
    <t>SIM</t>
  </si>
  <si>
    <t>NÃO</t>
  </si>
  <si>
    <t>Pregão eletrônico não presencial</t>
  </si>
  <si>
    <t>Pregão eletrônico presencial</t>
  </si>
  <si>
    <t>Carta convite</t>
  </si>
  <si>
    <t>Tomada de preço</t>
  </si>
  <si>
    <t>Concorrència</t>
  </si>
  <si>
    <t>3 - Modalidade licitatória sugerida para aquisição do Item:</t>
  </si>
  <si>
    <t>4 - Observações:</t>
  </si>
  <si>
    <t>NOME</t>
  </si>
  <si>
    <t>SETOR</t>
  </si>
  <si>
    <t>ASSINATURA</t>
  </si>
  <si>
    <t xml:space="preserve">     Justificativa (caso necessário):</t>
  </si>
  <si>
    <t xml:space="preserve">     Justificativa adicional para o preço (caso necessário):</t>
  </si>
  <si>
    <t>Aço Inox</t>
  </si>
  <si>
    <t>Inclui torno mecânico e revólver, fresa, laminadora de rosca, furadeira, rosqueadeira, etc.</t>
  </si>
  <si>
    <t>Inclui eletroerosão, retífica, brunidora, etc.</t>
  </si>
  <si>
    <t>Horas adicionais para preparação</t>
  </si>
  <si>
    <t>Tratamentos complementares</t>
  </si>
  <si>
    <t>OBS</t>
  </si>
  <si>
    <t>Programação de máquinas CNC</t>
  </si>
  <si>
    <t>Shot peening</t>
  </si>
  <si>
    <t>Lote Mínimo</t>
  </si>
  <si>
    <t>Usinagem</t>
  </si>
  <si>
    <t>Qtd p/ peça</t>
  </si>
  <si>
    <t>Qtd p/ lote</t>
  </si>
  <si>
    <t>Programação de máquinas CNC p/ lote</t>
  </si>
  <si>
    <t>Horas adicionais (preparação) p/ lote</t>
  </si>
  <si>
    <t xml:space="preserve">VALORES ATUALIZADOS EM </t>
  </si>
  <si>
    <t>CUSTOS DE USINAGEM</t>
  </si>
  <si>
    <t>TRATAMENTOS COMPLEMENTARES</t>
  </si>
  <si>
    <t>CUSTO DE MATÉRIA PRIMA</t>
  </si>
  <si>
    <t>Montagem dos conjuntos</t>
  </si>
  <si>
    <t>Mão de obra para montagem do lote</t>
  </si>
  <si>
    <t>MONTAGEM DOS CONJUNTOS</t>
  </si>
  <si>
    <t>Elevado valor de custo unitário em função do reduzido tamanho do lote.  O CELOG fornecerá o material, e, portanto, o custo deste material não foi incluído na estimativa.</t>
  </si>
  <si>
    <t>Item fabricado de forma exclusiva para a Força Aérea Brasileira, tendo que atender a requisitos especiais previstos em desenho técnico.</t>
  </si>
  <si>
    <t xml:space="preserve">Item considerado não comum.  A presença dos possíveis fornecedores se torna necessária para entendimento dos requisitos (incluindo normas e testes aplicáveis).  </t>
  </si>
  <si>
    <t xml:space="preserve">Custo unitário estimado com base no valor da última aquisição, realizada em 2005 por R$0,09 cada.  Foram realizados os ajustes pertinentes devidos à atualização monetária e ao diferente tamanho de lote. </t>
  </si>
  <si>
    <t>Item fabricado no Brasil, com utilização geral pela indústria.</t>
  </si>
  <si>
    <t>Elevado valor de custo unitário em função do reduzido tamanho do lote.</t>
  </si>
  <si>
    <t>Custo unitário estimado com base nos lances observados durante pregão realizado em 2011.  Foram aplicadas as atualizações monetárias pertinentes.</t>
  </si>
  <si>
    <t>Item com processo de fabricação já consagrado no meio industrial.</t>
  </si>
  <si>
    <t xml:space="preserve"> NÃO ALTERAR OS VALORES DESTA PLANILHA !</t>
  </si>
  <si>
    <t xml:space="preserve">Custo unitário estimado com base em cotação de março de 2013, a R$ 0,543 o metro.  Foram realizados os ajustes pertinentes devidos aos diferentes tamanhos de lote. </t>
  </si>
  <si>
    <t>Aço 4340</t>
  </si>
  <si>
    <t>g/cm3</t>
  </si>
  <si>
    <t>Aço carbono</t>
  </si>
  <si>
    <t>Alumínio 2024</t>
  </si>
  <si>
    <t>Borracha EPDM</t>
  </si>
  <si>
    <t>Borracha nitrílica</t>
  </si>
  <si>
    <t>Borracha viton</t>
  </si>
  <si>
    <t>Bronze fosforoso</t>
  </si>
  <si>
    <t>Bronze-manganês SAE 430A</t>
  </si>
  <si>
    <t>Latão</t>
  </si>
  <si>
    <t>Neoprene</t>
  </si>
  <si>
    <t>Silicone</t>
  </si>
  <si>
    <t>Densi dade</t>
  </si>
  <si>
    <t>Custo Unitário Estimado do Item - Conjunto completo</t>
  </si>
  <si>
    <t>Custo Unitário Estimado</t>
  </si>
  <si>
    <t>Conjunto completo - Estimativa</t>
  </si>
  <si>
    <t>Na DOMA, em 2011: Partículas magnéticas - R$ 100,00 / h,  R-X - R$ 200,00 / chapa,  Líquido Penetrante - R$ 80,00 / h.</t>
  </si>
  <si>
    <t>Bronze alumínio TM 630 / ASTM 150</t>
  </si>
  <si>
    <t>Ferro fundido</t>
  </si>
  <si>
    <t>Teflon</t>
  </si>
  <si>
    <t>Alumínio 1100</t>
  </si>
  <si>
    <t>Alumínio 7050-T7451</t>
  </si>
  <si>
    <t>Custo Unitário Estimado do Item</t>
  </si>
  <si>
    <t>1 - DADOS DO ITEM:</t>
  </si>
  <si>
    <t>PN</t>
  </si>
  <si>
    <t>Projeto</t>
  </si>
  <si>
    <t>Requisição</t>
  </si>
  <si>
    <t>Quantidade</t>
  </si>
  <si>
    <t>2 - ÚLTIMA AQUISIÇÃO:</t>
  </si>
  <si>
    <t>Data</t>
  </si>
  <si>
    <t xml:space="preserve">Fonte: </t>
  </si>
  <si>
    <t>www.comprasgovernamentais.gov.br</t>
  </si>
  <si>
    <t>3 - AQUISIÇÃO ATUAL:</t>
  </si>
  <si>
    <t>Fator de oportunidade de aquisição</t>
  </si>
  <si>
    <t>https://www3.bcb.gov.br/CALCIDADAO/publico/exibirFormCorrecaoValores.do?method=exibirFormCorrecaoValores&amp;aba=1</t>
  </si>
  <si>
    <t>4 - ESTIMATIVA DO PREÇO:</t>
  </si>
  <si>
    <t>Valores finais de Preço Estimado</t>
  </si>
  <si>
    <t>Fixa</t>
  </si>
  <si>
    <t>Variável</t>
  </si>
  <si>
    <t>5 - OBSERVAÇÕES:</t>
  </si>
  <si>
    <t>6 - PARTICIPANTES:</t>
  </si>
  <si>
    <t>DATA DE AVALIAÇÃO:</t>
  </si>
  <si>
    <t>Fator de atualização - IGP-M</t>
  </si>
  <si>
    <t>Parcelas do Custo</t>
  </si>
  <si>
    <t>Preço de referência baseado no Inciso I do Artigo 2º da Instrução Normativa nº 5, de 27 de junho de 2014, complementado pelo fator de oportunidade de aquisição e pelo IGP-M.</t>
  </si>
  <si>
    <r>
      <t>Quantidade - q</t>
    </r>
    <r>
      <rPr>
        <vertAlign val="subscript"/>
        <sz val="11"/>
        <color indexed="8"/>
        <rFont val="Arial"/>
        <family val="2"/>
      </rPr>
      <t>1</t>
    </r>
  </si>
  <si>
    <r>
      <t>Preço unitário - P</t>
    </r>
    <r>
      <rPr>
        <vertAlign val="subscript"/>
        <sz val="11"/>
        <color indexed="8"/>
        <rFont val="Arial"/>
        <family val="2"/>
      </rPr>
      <t>U,1</t>
    </r>
  </si>
  <si>
    <r>
      <t>Preço total - P</t>
    </r>
    <r>
      <rPr>
        <vertAlign val="subscript"/>
        <sz val="11"/>
        <color indexed="8"/>
        <rFont val="Arial"/>
        <family val="2"/>
      </rPr>
      <t>T,1</t>
    </r>
  </si>
  <si>
    <r>
      <t>Quantidade - q</t>
    </r>
    <r>
      <rPr>
        <vertAlign val="subscript"/>
        <sz val="11"/>
        <color indexed="8"/>
        <rFont val="Arial"/>
        <family val="2"/>
      </rPr>
      <t>2</t>
    </r>
  </si>
  <si>
    <r>
      <t>F</t>
    </r>
    <r>
      <rPr>
        <vertAlign val="subscript"/>
        <sz val="11"/>
        <color indexed="8"/>
        <rFont val="Arial"/>
        <family val="2"/>
      </rPr>
      <t>op</t>
    </r>
  </si>
  <si>
    <r>
      <t>f</t>
    </r>
    <r>
      <rPr>
        <vertAlign val="subscript"/>
        <sz val="10"/>
        <rFont val="Arial"/>
        <family val="2"/>
      </rPr>
      <t>1,2</t>
    </r>
  </si>
  <si>
    <r>
      <t>Relação entre as quantidades de aquisição - q</t>
    </r>
    <r>
      <rPr>
        <vertAlign val="subscript"/>
        <sz val="10"/>
        <rFont val="Arial"/>
        <family val="2"/>
      </rPr>
      <t>2</t>
    </r>
    <r>
      <rPr>
        <sz val="10"/>
        <rFont val="Arial"/>
        <family val="2"/>
      </rPr>
      <t>/q</t>
    </r>
    <r>
      <rPr>
        <vertAlign val="subscript"/>
        <sz val="11"/>
        <color indexed="8"/>
        <rFont val="Arial"/>
        <family val="2"/>
      </rPr>
      <t>1</t>
    </r>
  </si>
  <si>
    <r>
      <t>Fator referente ao Custo Fixo - f</t>
    </r>
    <r>
      <rPr>
        <vertAlign val="subscript"/>
        <sz val="11"/>
        <color indexed="8"/>
        <rFont val="Arial"/>
        <family val="2"/>
      </rPr>
      <t>fixo</t>
    </r>
  </si>
  <si>
    <r>
      <t>Preço unitário - P</t>
    </r>
    <r>
      <rPr>
        <b/>
        <vertAlign val="subscript"/>
        <sz val="11"/>
        <color indexed="8"/>
        <rFont val="Arial"/>
        <family val="2"/>
      </rPr>
      <t>U,2</t>
    </r>
  </si>
  <si>
    <r>
      <t>Preço total - P</t>
    </r>
    <r>
      <rPr>
        <b/>
        <vertAlign val="subscript"/>
        <sz val="11"/>
        <color indexed="8"/>
        <rFont val="Arial"/>
        <family val="2"/>
      </rPr>
      <t>T,2</t>
    </r>
  </si>
  <si>
    <t>Acrílico</t>
  </si>
  <si>
    <t>Borracha policloropreno ( CR )</t>
  </si>
  <si>
    <t>Borracha natural</t>
  </si>
  <si>
    <t>Celeron</t>
  </si>
  <si>
    <t>Papelão hidráulico (Klinger Sil C-4400)</t>
  </si>
  <si>
    <t>Borracha esponjosa</t>
  </si>
  <si>
    <t>Courvin</t>
  </si>
  <si>
    <t>Poliamida (Nylon)</t>
  </si>
  <si>
    <t>Polietileno média densidade</t>
  </si>
  <si>
    <t>Borosilicato</t>
  </si>
  <si>
    <t>Cobre</t>
  </si>
  <si>
    <t>Preço no histórico do SILOMS</t>
  </si>
  <si>
    <t>Ferramental para montagem do lote</t>
  </si>
  <si>
    <t xml:space="preserve">DCN   </t>
  </si>
  <si>
    <t>2 - Observações:</t>
  </si>
  <si>
    <t>3 - Participantes:</t>
  </si>
  <si>
    <t>Eng. Natália Beck Sanches</t>
  </si>
  <si>
    <t>NTDC</t>
  </si>
  <si>
    <t>Eng. Adriano Ricardo Ferreira de Araujo</t>
  </si>
  <si>
    <t>Eng. Ricardo José Santos</t>
  </si>
  <si>
    <t>Eng. Antonio Luiz Dal Bello Santos</t>
  </si>
  <si>
    <t>Eng. Cláudio Roberto Nóbrega</t>
  </si>
  <si>
    <t>NCGI</t>
  </si>
  <si>
    <t>Eng. Eduardo Baliulevicius</t>
  </si>
  <si>
    <t>NCPR</t>
  </si>
  <si>
    <t>Eng. Ulisses de Oliveira Bonasser</t>
  </si>
  <si>
    <t>NCER</t>
  </si>
  <si>
    <t>Ferramental</t>
  </si>
  <si>
    <t>Protótipos</t>
  </si>
  <si>
    <t xml:space="preserve">Nomenclatura   </t>
  </si>
  <si>
    <t>NTDE</t>
  </si>
  <si>
    <t>Policarbonato</t>
  </si>
  <si>
    <t>Teflon PTFE</t>
  </si>
  <si>
    <t>Papelão hidráulico (Klinger Sil C-4243)</t>
  </si>
  <si>
    <t>AMPCO M4</t>
  </si>
  <si>
    <t>AMPCO 45</t>
  </si>
  <si>
    <t>PTN  -  Nacionalização Inicial</t>
  </si>
  <si>
    <t>CÁLCULO DE PREÇO ESTIMATIVO DE REFERÊNCIA</t>
  </si>
  <si>
    <t>Ressuprimento</t>
  </si>
  <si>
    <t>DCN1-23456</t>
  </si>
  <si>
    <t>PN Original</t>
  </si>
  <si>
    <t>FX-10</t>
  </si>
  <si>
    <t>MNH123001FX</t>
  </si>
  <si>
    <t>Eng. Edwardos Dekanovicius</t>
  </si>
  <si>
    <t>Eng. Odysséas Eliás</t>
  </si>
  <si>
    <t>Exemplo de PTN</t>
  </si>
  <si>
    <t>Cel R1 Jundiaí Dalla Squadra Santos</t>
  </si>
  <si>
    <t>Engª. Weihnachten Senchances</t>
  </si>
  <si>
    <t>Subitem - Anel trava</t>
  </si>
  <si>
    <t>DCN3-11420-2</t>
  </si>
  <si>
    <t>Subitem - Anel</t>
  </si>
  <si>
    <t>DCN4-11420-3</t>
  </si>
  <si>
    <t>Vulcanização</t>
  </si>
  <si>
    <t>Estufa</t>
  </si>
  <si>
    <t>Subitem - Acoplador</t>
  </si>
  <si>
    <t>DCN2-11420-4</t>
  </si>
  <si>
    <t>Subitem - Anel de vedação</t>
  </si>
  <si>
    <t>DCN4-11420-7</t>
  </si>
  <si>
    <t>Subitem - Miscelânea</t>
  </si>
  <si>
    <t>DCN Diversos</t>
  </si>
  <si>
    <r>
      <t xml:space="preserve">1º Ten Henrique </t>
    </r>
    <r>
      <rPr>
        <b/>
        <sz val="11"/>
        <rFont val="Arial"/>
        <family val="2"/>
      </rPr>
      <t>Kazuya</t>
    </r>
    <r>
      <rPr>
        <sz val="11"/>
        <rFont val="Arial"/>
        <family val="2"/>
      </rPr>
      <t xml:space="preserve"> Kikuchi</t>
    </r>
  </si>
  <si>
    <r>
      <t xml:space="preserve">1º Ten Lucas Gribel </t>
    </r>
    <r>
      <rPr>
        <b/>
        <sz val="11"/>
        <rFont val="Arial"/>
        <family val="2"/>
      </rPr>
      <t>dos Reis</t>
    </r>
  </si>
  <si>
    <r>
      <t xml:space="preserve">1º Ten Felipe Guedes </t>
    </r>
    <r>
      <rPr>
        <b/>
        <sz val="11"/>
        <rFont val="Arial"/>
        <family val="2"/>
      </rPr>
      <t>Ariza</t>
    </r>
  </si>
  <si>
    <t>NTCP</t>
  </si>
  <si>
    <r>
      <t xml:space="preserve">2º Ten Gustavo de Camargo </t>
    </r>
    <r>
      <rPr>
        <b/>
        <sz val="11"/>
        <rFont val="Arial"/>
        <family val="2"/>
      </rPr>
      <t>Costa</t>
    </r>
  </si>
  <si>
    <t>NTCR</t>
  </si>
  <si>
    <t>NCGQ</t>
  </si>
  <si>
    <t>DCN3-11337</t>
  </si>
  <si>
    <t>Cj. da Semitesoura Inferior</t>
  </si>
  <si>
    <t>C-95</t>
  </si>
  <si>
    <t>AFK032001A7</t>
  </si>
  <si>
    <t>Subitem - Semitesoura inferior</t>
  </si>
  <si>
    <t>DCN0-11337-1</t>
  </si>
  <si>
    <t>NTPJ</t>
  </si>
  <si>
    <t>1T Costa</t>
  </si>
  <si>
    <t>1T Kazuya</t>
  </si>
  <si>
    <t>Conforme assinatura eletrônica no SILOMS</t>
  </si>
  <si>
    <t>Requisição de referência</t>
  </si>
  <si>
    <t>Part Number:</t>
  </si>
  <si>
    <t>Nomenclatura:</t>
  </si>
  <si>
    <t>2 - AQUISIÇÃO DE REFERÊNCIA:</t>
  </si>
  <si>
    <t>Qtd - q1</t>
  </si>
  <si>
    <t>Preço unitário - Pu,1</t>
  </si>
  <si>
    <t>Fonte: www.comprasgovernamentais.gov.br</t>
  </si>
  <si>
    <t>Qtd - q2</t>
  </si>
  <si>
    <t>Fator de atualização (IGP-M)</t>
  </si>
  <si>
    <t>Fator de oportunidade</t>
  </si>
  <si>
    <t>Fonte: https://www3.bcb.gov.br/CALCIDADAO/publico/exibirFormCorrecaoValores.do?method=exibirFormCorrecaoValores</t>
  </si>
  <si>
    <t>Fop</t>
  </si>
  <si>
    <t>f1,2</t>
  </si>
  <si>
    <t>Unidade</t>
  </si>
</sst>
</file>

<file path=xl/styles.xml><?xml version="1.0" encoding="utf-8"?>
<styleSheet xmlns="http://schemas.openxmlformats.org/spreadsheetml/2006/main">
  <numFmts count="8">
    <numFmt numFmtId="164" formatCode="_(* #,##0.00_);_(* \(#,##0.00\);_(* &quot;-&quot;??_);_(@_)"/>
    <numFmt numFmtId="165" formatCode="0.0"/>
    <numFmt numFmtId="166" formatCode="0.0%"/>
    <numFmt numFmtId="167" formatCode="#,##0.0"/>
    <numFmt numFmtId="168" formatCode="#,##0.000"/>
    <numFmt numFmtId="169" formatCode="dd/mm/yy;@"/>
    <numFmt numFmtId="170" formatCode="[$-416]dd\ mmm\ yy;@"/>
    <numFmt numFmtId="171" formatCode="#,##0.00000"/>
  </numFmts>
  <fonts count="27">
    <font>
      <sz val="10"/>
      <name val="Arial"/>
    </font>
    <font>
      <b/>
      <sz val="12"/>
      <name val="Arial"/>
      <family val="2"/>
    </font>
    <font>
      <sz val="12"/>
      <name val="Arial"/>
      <family val="2"/>
    </font>
    <font>
      <sz val="10"/>
      <name val="Arial"/>
      <family val="2"/>
    </font>
    <font>
      <b/>
      <sz val="9"/>
      <color indexed="81"/>
      <name val="Tahoma"/>
      <family val="2"/>
    </font>
    <font>
      <sz val="11"/>
      <name val="Arial"/>
      <family val="2"/>
    </font>
    <font>
      <sz val="11"/>
      <name val="Calibri"/>
      <family val="2"/>
    </font>
    <font>
      <sz val="10.8"/>
      <name val="Arial"/>
      <family val="2"/>
    </font>
    <font>
      <b/>
      <sz val="11"/>
      <name val="Arial"/>
      <family val="2"/>
    </font>
    <font>
      <vertAlign val="superscript"/>
      <sz val="10"/>
      <name val="Arial"/>
      <family val="2"/>
    </font>
    <font>
      <sz val="9"/>
      <name val="Arial"/>
      <family val="2"/>
    </font>
    <font>
      <vertAlign val="superscript"/>
      <sz val="9"/>
      <name val="Arial"/>
      <family val="2"/>
    </font>
    <font>
      <sz val="8"/>
      <name val="Arial"/>
      <family val="2"/>
    </font>
    <font>
      <b/>
      <i/>
      <u/>
      <sz val="12"/>
      <name val="Arial"/>
      <family val="2"/>
    </font>
    <font>
      <b/>
      <sz val="14"/>
      <name val="Arial"/>
      <family val="2"/>
    </font>
    <font>
      <b/>
      <sz val="10"/>
      <name val="Arial"/>
      <family val="2"/>
    </font>
    <font>
      <i/>
      <sz val="11"/>
      <name val="Arial"/>
      <family val="2"/>
    </font>
    <font>
      <sz val="9"/>
      <color indexed="81"/>
      <name val="Tahoma"/>
      <family val="2"/>
    </font>
    <font>
      <vertAlign val="subscript"/>
      <sz val="11"/>
      <color indexed="8"/>
      <name val="Arial"/>
      <family val="2"/>
    </font>
    <font>
      <vertAlign val="subscript"/>
      <sz val="10"/>
      <name val="Arial"/>
      <family val="2"/>
    </font>
    <font>
      <b/>
      <vertAlign val="subscript"/>
      <sz val="11"/>
      <color indexed="8"/>
      <name val="Arial"/>
      <family val="2"/>
    </font>
    <font>
      <b/>
      <sz val="11"/>
      <color theme="1"/>
      <name val="Arial"/>
      <family val="2"/>
    </font>
    <font>
      <sz val="12"/>
      <color theme="1"/>
      <name val="Arial"/>
      <family val="2"/>
    </font>
    <font>
      <sz val="10"/>
      <color theme="1"/>
      <name val="Arial"/>
      <family val="2"/>
    </font>
    <font>
      <sz val="11"/>
      <color theme="1"/>
      <name val="Arial"/>
      <family val="2"/>
    </font>
    <font>
      <i/>
      <sz val="10"/>
      <name val="Arial"/>
      <family val="2"/>
    </font>
    <font>
      <b/>
      <i/>
      <sz val="11"/>
      <color theme="1"/>
      <name val="Arial"/>
      <family val="2"/>
    </font>
  </fonts>
  <fills count="15">
    <fill>
      <patternFill patternType="none"/>
    </fill>
    <fill>
      <patternFill patternType="gray125"/>
    </fill>
    <fill>
      <patternFill patternType="solid">
        <fgColor indexed="26"/>
        <bgColor indexed="64"/>
      </patternFill>
    </fill>
    <fill>
      <patternFill patternType="solid">
        <fgColor rgb="FFFFEAD5"/>
        <bgColor indexed="64"/>
      </patternFill>
    </fill>
    <fill>
      <patternFill patternType="solid">
        <fgColor rgb="FFD9FFD9"/>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EF2E8"/>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16">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1" fillId="0" borderId="0" xfId="0" applyFont="1" applyAlignment="1">
      <alignment horizontal="left" vertical="center"/>
    </xf>
    <xf numFmtId="0" fontId="2" fillId="0" borderId="0" xfId="0" applyFont="1" applyBorder="1" applyAlignment="1">
      <alignment vertical="center"/>
    </xf>
    <xf numFmtId="4" fontId="2" fillId="0" borderId="0" xfId="0" applyNumberFormat="1" applyFont="1" applyBorder="1" applyAlignment="1">
      <alignment vertical="center"/>
    </xf>
    <xf numFmtId="9" fontId="2" fillId="0" borderId="0" xfId="0" applyNumberFormat="1" applyFont="1" applyFill="1" applyBorder="1" applyAlignment="1">
      <alignment vertical="center"/>
    </xf>
    <xf numFmtId="0" fontId="2" fillId="0" borderId="0" xfId="0" applyFont="1" applyBorder="1" applyAlignment="1">
      <alignment horizontal="center" vertical="center"/>
    </xf>
    <xf numFmtId="0" fontId="2" fillId="0" borderId="0" xfId="0" applyFont="1" applyFill="1" applyBorder="1" applyAlignment="1">
      <alignment horizontal="center" vertical="center"/>
    </xf>
    <xf numFmtId="4" fontId="2" fillId="0" borderId="0" xfId="0" applyNumberFormat="1" applyFont="1" applyFill="1" applyBorder="1" applyAlignment="1">
      <alignment vertical="center"/>
    </xf>
    <xf numFmtId="0" fontId="2" fillId="0" borderId="0" xfId="0" applyFont="1" applyBorder="1" applyAlignment="1">
      <alignment horizontal="left" vertical="center"/>
    </xf>
    <xf numFmtId="9" fontId="2" fillId="0" borderId="0" xfId="0" applyNumberFormat="1" applyFont="1" applyBorder="1" applyAlignment="1">
      <alignment vertical="center"/>
    </xf>
    <xf numFmtId="0" fontId="1" fillId="0" borderId="0" xfId="0" applyFont="1" applyBorder="1" applyAlignment="1">
      <alignment vertical="center"/>
    </xf>
    <xf numFmtId="0" fontId="2" fillId="0" borderId="0" xfId="0" applyFont="1" applyBorder="1" applyAlignment="1">
      <alignment horizontal="right" vertical="center"/>
    </xf>
    <xf numFmtId="0" fontId="1" fillId="0" borderId="0" xfId="0" applyFont="1" applyBorder="1" applyAlignment="1">
      <alignment horizontal="left" vertical="center"/>
    </xf>
    <xf numFmtId="0" fontId="2" fillId="0" borderId="0" xfId="0" applyFont="1" applyFill="1" applyBorder="1" applyAlignment="1">
      <alignment vertical="center"/>
    </xf>
    <xf numFmtId="9" fontId="2" fillId="0" borderId="0" xfId="0" applyNumberFormat="1" applyFon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horizontal="center" vertical="center"/>
    </xf>
    <xf numFmtId="4" fontId="2" fillId="0" borderId="0" xfId="0" applyNumberFormat="1" applyFont="1" applyFill="1" applyBorder="1" applyAlignment="1">
      <alignment horizontal="right" vertical="center"/>
    </xf>
    <xf numFmtId="4" fontId="2" fillId="0" borderId="0" xfId="0" applyNumberFormat="1" applyFont="1" applyBorder="1" applyAlignment="1">
      <alignment horizontal="right" vertical="center"/>
    </xf>
    <xf numFmtId="0" fontId="5" fillId="0" borderId="1" xfId="0" applyFont="1" applyBorder="1" applyAlignment="1">
      <alignment vertical="center"/>
    </xf>
    <xf numFmtId="0" fontId="5" fillId="0" borderId="0" xfId="0" applyFont="1" applyBorder="1" applyAlignment="1">
      <alignment vertical="center"/>
    </xf>
    <xf numFmtId="0" fontId="5" fillId="0" borderId="0" xfId="0" applyFont="1" applyBorder="1" applyAlignment="1">
      <alignment horizontal="center" vertical="center"/>
    </xf>
    <xf numFmtId="0" fontId="5" fillId="0" borderId="0" xfId="0" applyFont="1" applyFill="1" applyBorder="1" applyAlignment="1">
      <alignment horizontal="center" vertical="center"/>
    </xf>
    <xf numFmtId="0" fontId="5" fillId="0" borderId="2" xfId="0" applyFont="1" applyBorder="1" applyAlignment="1">
      <alignment vertical="center"/>
    </xf>
    <xf numFmtId="0" fontId="5" fillId="0" borderId="0" xfId="0" applyFont="1" applyAlignment="1">
      <alignment vertical="center"/>
    </xf>
    <xf numFmtId="0" fontId="5" fillId="0" borderId="0" xfId="0" applyFont="1" applyBorder="1" applyAlignment="1">
      <alignment horizontal="right" vertical="center"/>
    </xf>
    <xf numFmtId="0" fontId="5" fillId="0" borderId="1" xfId="0" applyFont="1" applyBorder="1" applyAlignment="1">
      <alignment horizontal="center" vertical="center"/>
    </xf>
    <xf numFmtId="0" fontId="5" fillId="0" borderId="0" xfId="0" applyFont="1" applyAlignment="1">
      <alignment horizontal="center" vertical="center"/>
    </xf>
    <xf numFmtId="4" fontId="5" fillId="0" borderId="0" xfId="0" applyNumberFormat="1" applyFont="1" applyBorder="1" applyAlignment="1">
      <alignment vertical="center"/>
    </xf>
    <xf numFmtId="0" fontId="5" fillId="0" borderId="3" xfId="0" applyFont="1" applyBorder="1" applyAlignment="1">
      <alignment horizontal="center" vertical="center"/>
    </xf>
    <xf numFmtId="0" fontId="1" fillId="0" borderId="0" xfId="0" applyFont="1" applyFill="1" applyBorder="1" applyAlignment="1">
      <alignment horizontal="center" vertical="center"/>
    </xf>
    <xf numFmtId="0" fontId="10" fillId="0" borderId="0" xfId="0" applyFont="1" applyBorder="1" applyAlignment="1">
      <alignment horizontal="center" vertical="center"/>
    </xf>
    <xf numFmtId="4" fontId="5" fillId="0" borderId="0" xfId="0" applyNumberFormat="1" applyFont="1" applyFill="1" applyBorder="1" applyAlignment="1">
      <alignment horizontal="right" vertical="center"/>
    </xf>
    <xf numFmtId="4" fontId="1" fillId="0" borderId="0" xfId="0" applyNumberFormat="1" applyFont="1" applyFill="1" applyBorder="1" applyAlignment="1">
      <alignment horizontal="right" vertical="center"/>
    </xf>
    <xf numFmtId="0" fontId="5" fillId="2" borderId="0" xfId="0" applyFont="1" applyFill="1" applyBorder="1" applyAlignment="1">
      <alignment vertical="center"/>
    </xf>
    <xf numFmtId="4" fontId="5" fillId="2" borderId="0" xfId="0" applyNumberFormat="1" applyFont="1" applyFill="1" applyBorder="1" applyAlignment="1">
      <alignment horizontal="right" vertical="center"/>
    </xf>
    <xf numFmtId="0" fontId="5" fillId="2" borderId="0" xfId="0" applyFont="1" applyFill="1" applyBorder="1" applyAlignment="1">
      <alignment horizontal="center" vertical="center"/>
    </xf>
    <xf numFmtId="0" fontId="2" fillId="2" borderId="0" xfId="0" applyFont="1" applyFill="1" applyAlignment="1">
      <alignment vertical="center"/>
    </xf>
    <xf numFmtId="0" fontId="2" fillId="2" borderId="0" xfId="0" applyFont="1" applyFill="1" applyAlignment="1">
      <alignment horizontal="center" vertical="center"/>
    </xf>
    <xf numFmtId="0" fontId="1" fillId="2" borderId="0" xfId="0" applyFont="1" applyFill="1" applyBorder="1" applyAlignment="1">
      <alignment horizontal="center" vertical="center"/>
    </xf>
    <xf numFmtId="4" fontId="1" fillId="2" borderId="0" xfId="0" applyNumberFormat="1" applyFont="1" applyFill="1" applyBorder="1" applyAlignment="1">
      <alignment horizontal="right" vertical="center"/>
    </xf>
    <xf numFmtId="0" fontId="5" fillId="0" borderId="0" xfId="0" applyFont="1" applyAlignment="1">
      <alignment horizontal="right" vertical="center"/>
    </xf>
    <xf numFmtId="3" fontId="5" fillId="3" borderId="4" xfId="0" applyNumberFormat="1" applyFont="1" applyFill="1" applyBorder="1" applyAlignment="1">
      <alignment horizontal="center" vertical="center"/>
    </xf>
    <xf numFmtId="0" fontId="5" fillId="3" borderId="1" xfId="0" applyFont="1" applyFill="1" applyBorder="1" applyAlignment="1">
      <alignment horizontal="center" vertical="center"/>
    </xf>
    <xf numFmtId="4" fontId="5" fillId="3" borderId="1" xfId="0" applyNumberFormat="1" applyFont="1" applyFill="1" applyBorder="1" applyAlignment="1">
      <alignment horizontal="center" vertical="center"/>
    </xf>
    <xf numFmtId="0" fontId="5" fillId="4" borderId="3" xfId="0" applyFont="1" applyFill="1" applyBorder="1" applyAlignment="1">
      <alignment vertical="center"/>
    </xf>
    <xf numFmtId="0" fontId="8" fillId="3" borderId="1" xfId="0" applyFont="1" applyFill="1" applyBorder="1" applyAlignment="1">
      <alignment vertical="center"/>
    </xf>
    <xf numFmtId="0" fontId="5" fillId="0" borderId="0" xfId="0" applyFont="1" applyFill="1" applyAlignment="1">
      <alignment vertical="center"/>
    </xf>
    <xf numFmtId="4" fontId="5" fillId="0" borderId="0" xfId="0" applyNumberFormat="1" applyFont="1" applyBorder="1" applyAlignment="1">
      <alignment horizontal="right" vertical="center"/>
    </xf>
    <xf numFmtId="0" fontId="14" fillId="0" borderId="1" xfId="0" applyFont="1" applyBorder="1" applyAlignment="1">
      <alignment horizontal="center" vertical="center"/>
    </xf>
    <xf numFmtId="0" fontId="5" fillId="0" borderId="5" xfId="0" applyFont="1" applyBorder="1" applyAlignment="1">
      <alignment vertical="center"/>
    </xf>
    <xf numFmtId="0" fontId="5" fillId="3" borderId="1" xfId="0" applyFont="1" applyFill="1" applyBorder="1" applyAlignment="1">
      <alignment horizontal="center" vertical="center"/>
    </xf>
    <xf numFmtId="0" fontId="2" fillId="0" borderId="0" xfId="0" applyFont="1" applyBorder="1" applyAlignment="1">
      <alignment vertical="center" wrapText="1"/>
    </xf>
    <xf numFmtId="0" fontId="16" fillId="0" borderId="1" xfId="0" applyFont="1" applyBorder="1" applyAlignment="1">
      <alignment vertical="center"/>
    </xf>
    <xf numFmtId="0" fontId="5" fillId="3" borderId="1" xfId="0" applyFont="1" applyFill="1" applyBorder="1" applyAlignment="1">
      <alignment horizontal="center" vertical="center"/>
    </xf>
    <xf numFmtId="4" fontId="5" fillId="3" borderId="1" xfId="0" applyNumberFormat="1" applyFont="1" applyFill="1" applyBorder="1" applyAlignment="1">
      <alignment horizontal="center" vertical="center"/>
    </xf>
    <xf numFmtId="0" fontId="0" fillId="0" borderId="0" xfId="0" applyAlignment="1">
      <alignment vertical="center"/>
    </xf>
    <xf numFmtId="0" fontId="15" fillId="0" borderId="0" xfId="0" applyFont="1" applyFill="1" applyAlignment="1">
      <alignment horizontal="right" vertical="center"/>
    </xf>
    <xf numFmtId="170" fontId="15" fillId="0" borderId="0" xfId="0" applyNumberFormat="1" applyFont="1" applyFill="1" applyAlignment="1">
      <alignment horizontal="center" vertical="center"/>
    </xf>
    <xf numFmtId="4" fontId="5" fillId="5" borderId="1" xfId="0" applyNumberFormat="1" applyFont="1" applyFill="1" applyBorder="1" applyAlignment="1">
      <alignment horizontal="center" vertical="center"/>
    </xf>
    <xf numFmtId="0" fontId="5" fillId="0" borderId="0" xfId="0" applyFont="1" applyBorder="1" applyAlignment="1">
      <alignment horizontal="center" vertical="center" wrapText="1"/>
    </xf>
    <xf numFmtId="0" fontId="5" fillId="6"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1" xfId="0" applyFont="1" applyFill="1" applyBorder="1" applyAlignment="1">
      <alignment vertical="center" wrapText="1"/>
    </xf>
    <xf numFmtId="0" fontId="5" fillId="6" borderId="1" xfId="0" applyFont="1" applyFill="1" applyBorder="1" applyAlignment="1">
      <alignment vertical="center"/>
    </xf>
    <xf numFmtId="0" fontId="5" fillId="7" borderId="1" xfId="0" applyFont="1" applyFill="1" applyBorder="1" applyAlignment="1">
      <alignment horizontal="center" vertical="center" wrapText="1"/>
    </xf>
    <xf numFmtId="0" fontId="5" fillId="7" borderId="1" xfId="0" applyFont="1" applyFill="1" applyBorder="1" applyAlignment="1">
      <alignment horizontal="center" vertical="center"/>
    </xf>
    <xf numFmtId="0" fontId="5" fillId="7" borderId="1" xfId="0" applyFont="1" applyFill="1" applyBorder="1" applyAlignment="1">
      <alignment vertical="center"/>
    </xf>
    <xf numFmtId="4" fontId="5" fillId="7" borderId="1" xfId="0" applyNumberFormat="1" applyFont="1" applyFill="1" applyBorder="1" applyAlignment="1">
      <alignment horizontal="center" vertical="center"/>
    </xf>
    <xf numFmtId="0" fontId="16" fillId="7" borderId="1" xfId="0" applyFont="1" applyFill="1" applyBorder="1" applyAlignment="1">
      <alignment vertical="center"/>
    </xf>
    <xf numFmtId="4" fontId="5" fillId="7" borderId="1" xfId="0" applyNumberFormat="1" applyFont="1" applyFill="1" applyBorder="1" applyAlignment="1">
      <alignment horizontal="right" vertical="center"/>
    </xf>
    <xf numFmtId="4" fontId="5" fillId="7" borderId="1" xfId="0" applyNumberFormat="1" applyFont="1" applyFill="1" applyBorder="1" applyAlignment="1">
      <alignment vertical="center"/>
    </xf>
    <xf numFmtId="0" fontId="8" fillId="5" borderId="2" xfId="0" applyFont="1" applyFill="1" applyBorder="1" applyAlignment="1">
      <alignment vertical="center"/>
    </xf>
    <xf numFmtId="0" fontId="5" fillId="8" borderId="1" xfId="0" applyFont="1" applyFill="1" applyBorder="1" applyAlignment="1">
      <alignment horizontal="center" vertical="center" wrapText="1"/>
    </xf>
    <xf numFmtId="0" fontId="3" fillId="8" borderId="1" xfId="0" applyFont="1" applyFill="1" applyBorder="1" applyAlignment="1">
      <alignment vertical="center"/>
    </xf>
    <xf numFmtId="0" fontId="0" fillId="9" borderId="2" xfId="0" applyFill="1" applyBorder="1" applyAlignment="1">
      <alignment vertical="center"/>
    </xf>
    <xf numFmtId="0" fontId="0" fillId="9" borderId="6" xfId="0" applyFill="1" applyBorder="1" applyAlignment="1">
      <alignment vertical="center"/>
    </xf>
    <xf numFmtId="0" fontId="15" fillId="9" borderId="6" xfId="0" applyFont="1" applyFill="1" applyBorder="1" applyAlignment="1">
      <alignment horizontal="right" vertical="center"/>
    </xf>
    <xf numFmtId="0" fontId="15" fillId="8" borderId="1" xfId="0" applyFont="1" applyFill="1" applyBorder="1" applyAlignment="1">
      <alignment vertical="center"/>
    </xf>
    <xf numFmtId="0" fontId="5" fillId="8" borderId="1" xfId="0" applyFont="1" applyFill="1" applyBorder="1" applyAlignment="1">
      <alignment vertical="center" wrapText="1"/>
    </xf>
    <xf numFmtId="4" fontId="5" fillId="8" borderId="1" xfId="0" applyNumberFormat="1" applyFont="1" applyFill="1" applyBorder="1" applyAlignment="1">
      <alignment vertical="center" wrapText="1"/>
    </xf>
    <xf numFmtId="0" fontId="15" fillId="7" borderId="1" xfId="0" applyFont="1" applyFill="1" applyBorder="1" applyAlignment="1">
      <alignment vertical="center"/>
    </xf>
    <xf numFmtId="0" fontId="5" fillId="7" borderId="1" xfId="0" applyFont="1" applyFill="1" applyBorder="1" applyAlignment="1">
      <alignment vertical="center" wrapText="1"/>
    </xf>
    <xf numFmtId="0" fontId="15" fillId="6" borderId="1" xfId="0" applyFont="1" applyFill="1" applyBorder="1" applyAlignment="1">
      <alignment vertical="center"/>
    </xf>
    <xf numFmtId="4" fontId="2" fillId="0" borderId="0" xfId="0" applyNumberFormat="1" applyFont="1" applyAlignment="1">
      <alignment vertical="center"/>
    </xf>
    <xf numFmtId="0" fontId="1" fillId="0" borderId="0" xfId="0" applyFont="1" applyAlignment="1">
      <alignment vertical="center"/>
    </xf>
    <xf numFmtId="0" fontId="5" fillId="0" borderId="0" xfId="0" applyFont="1" applyFill="1" applyBorder="1" applyAlignment="1">
      <alignment horizontal="center" vertical="center" wrapText="1"/>
    </xf>
    <xf numFmtId="4" fontId="5" fillId="0" borderId="0" xfId="0" applyNumberFormat="1" applyFont="1" applyFill="1" applyBorder="1" applyAlignment="1">
      <alignment vertical="center"/>
    </xf>
    <xf numFmtId="0" fontId="15" fillId="10" borderId="1" xfId="0" applyFont="1" applyFill="1" applyBorder="1" applyAlignment="1">
      <alignment vertical="center"/>
    </xf>
    <xf numFmtId="0" fontId="5" fillId="10" borderId="1" xfId="0" applyFont="1" applyFill="1" applyBorder="1" applyAlignment="1">
      <alignment horizontal="center" vertical="center" wrapText="1"/>
    </xf>
    <xf numFmtId="0" fontId="5" fillId="10" borderId="1" xfId="0" applyFont="1" applyFill="1" applyBorder="1" applyAlignment="1">
      <alignment vertical="center"/>
    </xf>
    <xf numFmtId="0" fontId="5" fillId="10" borderId="1" xfId="0" applyFont="1" applyFill="1" applyBorder="1" applyAlignment="1">
      <alignment vertical="center" wrapText="1"/>
    </xf>
    <xf numFmtId="49" fontId="5" fillId="0" borderId="0" xfId="0" applyNumberFormat="1" applyFont="1" applyBorder="1" applyAlignment="1">
      <alignment horizontal="justify" vertical="center"/>
    </xf>
    <xf numFmtId="4" fontId="5" fillId="8" borderId="1" xfId="0" applyNumberFormat="1" applyFont="1" applyFill="1" applyBorder="1" applyAlignment="1">
      <alignment horizontal="center" vertical="center" wrapText="1"/>
    </xf>
    <xf numFmtId="0" fontId="3" fillId="0" borderId="0" xfId="0" applyFont="1" applyAlignment="1">
      <alignment vertical="center" wrapText="1"/>
    </xf>
    <xf numFmtId="0" fontId="21" fillId="0" borderId="0" xfId="0" applyFont="1" applyAlignment="1">
      <alignment horizontal="left" vertical="center"/>
    </xf>
    <xf numFmtId="0" fontId="3" fillId="0" borderId="2" xfId="0" applyFont="1" applyBorder="1" applyAlignment="1">
      <alignment horizontal="center" vertical="center"/>
    </xf>
    <xf numFmtId="0" fontId="22" fillId="0" borderId="0" xfId="0" applyFont="1" applyAlignment="1">
      <alignment horizontal="center" vertical="center"/>
    </xf>
    <xf numFmtId="0" fontId="3" fillId="0" borderId="2" xfId="0" applyFont="1" applyBorder="1" applyAlignment="1">
      <alignment horizontal="left" vertical="center"/>
    </xf>
    <xf numFmtId="0" fontId="22" fillId="0" borderId="6" xfId="0" applyFont="1" applyBorder="1" applyAlignment="1">
      <alignment horizontal="center" vertical="center"/>
    </xf>
    <xf numFmtId="0" fontId="22" fillId="0" borderId="3" xfId="0" applyFont="1" applyBorder="1" applyAlignment="1">
      <alignment horizontal="center" vertical="center"/>
    </xf>
    <xf numFmtId="0" fontId="5" fillId="0" borderId="0" xfId="0" applyFont="1" applyFill="1" applyBorder="1" applyAlignment="1">
      <alignment vertical="center"/>
    </xf>
    <xf numFmtId="49" fontId="23" fillId="0" borderId="0" xfId="0" applyNumberFormat="1" applyFont="1" applyAlignment="1">
      <alignment horizontal="center" vertical="center"/>
    </xf>
    <xf numFmtId="0" fontId="5" fillId="0" borderId="1" xfId="0" applyFont="1" applyFill="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17" fontId="3" fillId="11" borderId="1" xfId="0" applyNumberFormat="1" applyFont="1" applyFill="1" applyBorder="1" applyAlignment="1">
      <alignment horizontal="center" vertical="center"/>
    </xf>
    <xf numFmtId="0" fontId="23" fillId="0" borderId="0" xfId="0" applyFont="1" applyAlignment="1">
      <alignment horizontal="right" vertical="center"/>
    </xf>
    <xf numFmtId="0" fontId="23" fillId="0" borderId="0" xfId="0" applyFont="1" applyAlignment="1">
      <alignment horizontal="left" vertical="center"/>
    </xf>
    <xf numFmtId="0" fontId="23" fillId="0" borderId="0" xfId="0" applyFont="1" applyAlignment="1">
      <alignment horizontal="center" vertical="center"/>
    </xf>
    <xf numFmtId="0" fontId="3" fillId="0" borderId="2" xfId="0" applyFont="1" applyFill="1" applyBorder="1" applyAlignment="1">
      <alignment horizontal="center" vertical="center"/>
    </xf>
    <xf numFmtId="0" fontId="3" fillId="0" borderId="4" xfId="0" applyFont="1" applyBorder="1" applyAlignment="1">
      <alignment horizontal="center" vertical="center"/>
    </xf>
    <xf numFmtId="0" fontId="5" fillId="0" borderId="0" xfId="0" applyFont="1" applyBorder="1" applyAlignment="1">
      <alignment horizontal="right" vertical="center" indent="1"/>
    </xf>
    <xf numFmtId="0" fontId="3" fillId="0" borderId="0" xfId="0" applyFont="1" applyFill="1" applyAlignment="1">
      <alignment horizontal="center" vertical="center"/>
    </xf>
    <xf numFmtId="164" fontId="3" fillId="0" borderId="1" xfId="0" applyNumberFormat="1" applyFont="1" applyBorder="1" applyAlignment="1">
      <alignment horizontal="center" vertical="center"/>
    </xf>
    <xf numFmtId="0" fontId="2" fillId="4" borderId="0" xfId="0" applyFont="1" applyFill="1" applyAlignment="1">
      <alignment vertical="center"/>
    </xf>
    <xf numFmtId="0" fontId="1" fillId="4" borderId="0" xfId="0" applyFont="1" applyFill="1" applyBorder="1" applyAlignment="1">
      <alignment vertical="center"/>
    </xf>
    <xf numFmtId="0" fontId="8" fillId="4" borderId="0" xfId="0" applyFont="1" applyFill="1" applyBorder="1" applyAlignment="1">
      <alignment vertical="center"/>
    </xf>
    <xf numFmtId="3" fontId="1" fillId="11" borderId="1" xfId="0" applyNumberFormat="1" applyFont="1" applyFill="1" applyBorder="1" applyAlignment="1">
      <alignment horizontal="center" vertical="center"/>
    </xf>
    <xf numFmtId="4" fontId="5" fillId="3" borderId="1" xfId="0" applyNumberFormat="1" applyFont="1" applyFill="1" applyBorder="1" applyAlignment="1">
      <alignment horizontal="center" vertical="center"/>
    </xf>
    <xf numFmtId="0" fontId="5" fillId="3" borderId="1" xfId="0" applyFont="1" applyFill="1" applyBorder="1" applyAlignment="1">
      <alignment horizontal="center" vertical="center"/>
    </xf>
    <xf numFmtId="1" fontId="0" fillId="0" borderId="0" xfId="0" applyNumberFormat="1" applyAlignment="1">
      <alignment horizontal="center" vertical="center"/>
    </xf>
    <xf numFmtId="0" fontId="8" fillId="0" borderId="0" xfId="0" applyFont="1" applyFill="1" applyBorder="1" applyAlignment="1">
      <alignment horizontal="center" vertical="center"/>
    </xf>
    <xf numFmtId="0" fontId="22" fillId="0" borderId="0" xfId="0" applyFont="1" applyFill="1" applyAlignment="1">
      <alignment horizontal="center" vertical="center"/>
    </xf>
    <xf numFmtId="0" fontId="10" fillId="0" borderId="0" xfId="0" applyFont="1" applyAlignment="1">
      <alignment horizontal="center" vertical="center"/>
    </xf>
    <xf numFmtId="0" fontId="5" fillId="3" borderId="1" xfId="0" applyFont="1" applyFill="1" applyBorder="1" applyAlignment="1">
      <alignment horizontal="center" vertical="center"/>
    </xf>
    <xf numFmtId="4" fontId="5" fillId="3" borderId="1" xfId="0" applyNumberFormat="1" applyFont="1" applyFill="1" applyBorder="1" applyAlignment="1">
      <alignment horizontal="center" vertical="center"/>
    </xf>
    <xf numFmtId="4" fontId="5" fillId="12" borderId="1" xfId="0" applyNumberFormat="1" applyFont="1" applyFill="1" applyBorder="1" applyAlignment="1">
      <alignment vertical="center" wrapText="1"/>
    </xf>
    <xf numFmtId="9" fontId="2" fillId="12" borderId="0" xfId="0" applyNumberFormat="1" applyFont="1" applyFill="1" applyBorder="1" applyAlignment="1">
      <alignment vertical="center" wrapText="1"/>
    </xf>
    <xf numFmtId="0" fontId="5" fillId="12" borderId="1" xfId="0" applyFont="1" applyFill="1" applyBorder="1" applyAlignment="1">
      <alignment horizontal="center" vertical="center" wrapText="1"/>
    </xf>
    <xf numFmtId="0" fontId="0" fillId="12" borderId="0" xfId="0" applyFill="1" applyAlignment="1">
      <alignment vertical="center"/>
    </xf>
    <xf numFmtId="0" fontId="3" fillId="0" borderId="1" xfId="0" applyFont="1" applyBorder="1" applyAlignment="1">
      <alignment horizontal="center" vertical="center"/>
    </xf>
    <xf numFmtId="0" fontId="22" fillId="9" borderId="1" xfId="0" applyFont="1" applyFill="1" applyBorder="1" applyAlignment="1">
      <alignment horizontal="center" vertical="center"/>
    </xf>
    <xf numFmtId="0" fontId="23" fillId="0" borderId="2" xfId="0" applyFont="1" applyBorder="1" applyAlignment="1">
      <alignment horizontal="center" vertical="center"/>
    </xf>
    <xf numFmtId="0" fontId="23" fillId="0" borderId="1" xfId="0" applyFont="1" applyBorder="1" applyAlignment="1">
      <alignment vertical="center"/>
    </xf>
    <xf numFmtId="0" fontId="23" fillId="0" borderId="1" xfId="0" applyFont="1" applyBorder="1" applyAlignment="1">
      <alignment horizontal="center" vertical="center"/>
    </xf>
    <xf numFmtId="0" fontId="23" fillId="0" borderId="1" xfId="0" applyFont="1" applyBorder="1" applyAlignment="1">
      <alignment vertical="center" wrapText="1"/>
    </xf>
    <xf numFmtId="0" fontId="23"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23" fillId="9" borderId="1" xfId="0" applyFont="1" applyFill="1" applyBorder="1" applyAlignment="1">
      <alignment horizontal="center" vertical="center" wrapText="1"/>
    </xf>
    <xf numFmtId="0" fontId="23" fillId="9" borderId="1" xfId="0" applyFont="1" applyFill="1" applyBorder="1" applyAlignment="1">
      <alignment horizontal="center" vertical="center" wrapText="1"/>
    </xf>
    <xf numFmtId="2" fontId="25" fillId="0" borderId="4" xfId="0" applyNumberFormat="1" applyFont="1" applyBorder="1" applyAlignment="1">
      <alignment horizontal="center" vertical="center"/>
    </xf>
    <xf numFmtId="0" fontId="23" fillId="9" borderId="1" xfId="0" applyFont="1" applyFill="1" applyBorder="1" applyAlignment="1">
      <alignment horizontal="center" vertical="center"/>
    </xf>
    <xf numFmtId="0" fontId="8" fillId="0" borderId="1" xfId="0" applyFont="1" applyBorder="1" applyAlignment="1">
      <alignment horizontal="center" vertical="center"/>
    </xf>
    <xf numFmtId="0" fontId="23" fillId="9" borderId="3" xfId="0" applyFont="1" applyFill="1" applyBorder="1" applyAlignment="1">
      <alignment vertical="center" wrapText="1"/>
    </xf>
    <xf numFmtId="0" fontId="23" fillId="0" borderId="2" xfId="0" applyFont="1" applyBorder="1" applyAlignment="1">
      <alignment vertical="center" wrapText="1"/>
    </xf>
    <xf numFmtId="4" fontId="23" fillId="9" borderId="1" xfId="0" applyNumberFormat="1" applyFont="1" applyFill="1" applyBorder="1" applyAlignment="1">
      <alignment vertical="center"/>
    </xf>
    <xf numFmtId="0" fontId="8" fillId="4" borderId="1" xfId="0" applyFont="1" applyFill="1" applyBorder="1" applyAlignment="1">
      <alignment horizontal="center" vertical="center"/>
    </xf>
    <xf numFmtId="0" fontId="5" fillId="11" borderId="2" xfId="0" applyFont="1" applyFill="1" applyBorder="1" applyAlignment="1">
      <alignment horizontal="left" vertical="center"/>
    </xf>
    <xf numFmtId="0" fontId="5" fillId="11" borderId="6" xfId="0" applyFont="1" applyFill="1" applyBorder="1" applyAlignment="1">
      <alignment horizontal="left" vertical="center"/>
    </xf>
    <xf numFmtId="0" fontId="5" fillId="11" borderId="3" xfId="0" applyFont="1" applyFill="1" applyBorder="1" applyAlignment="1">
      <alignment horizontal="left" vertical="center"/>
    </xf>
    <xf numFmtId="169" fontId="5"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1"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8" fillId="4" borderId="0" xfId="0" applyFont="1" applyFill="1" applyBorder="1" applyAlignment="1">
      <alignment horizontal="right" vertical="center"/>
    </xf>
    <xf numFmtId="0" fontId="8" fillId="4" borderId="4" xfId="0" applyFont="1" applyFill="1" applyBorder="1" applyAlignment="1">
      <alignment horizontal="center" vertical="center"/>
    </xf>
    <xf numFmtId="0" fontId="5" fillId="11" borderId="2" xfId="0" applyFont="1" applyFill="1" applyBorder="1" applyAlignment="1">
      <alignment horizontal="center" vertical="center"/>
    </xf>
    <xf numFmtId="0" fontId="5" fillId="11" borderId="3" xfId="0" applyFont="1" applyFill="1" applyBorder="1" applyAlignment="1">
      <alignment horizontal="center" vertical="center"/>
    </xf>
    <xf numFmtId="0" fontId="0" fillId="0" borderId="6" xfId="0" applyBorder="1"/>
    <xf numFmtId="0" fontId="0" fillId="0" borderId="3" xfId="0" applyBorder="1"/>
    <xf numFmtId="4" fontId="5" fillId="11" borderId="2" xfId="0" applyNumberFormat="1" applyFont="1" applyFill="1" applyBorder="1" applyAlignment="1">
      <alignment horizontal="center" vertical="center"/>
    </xf>
    <xf numFmtId="4" fontId="5" fillId="11" borderId="3" xfId="0" applyNumberFormat="1" applyFont="1" applyFill="1" applyBorder="1" applyAlignment="1">
      <alignment horizontal="center" vertical="center"/>
    </xf>
    <xf numFmtId="4" fontId="5" fillId="11" borderId="2" xfId="0" applyNumberFormat="1" applyFont="1" applyFill="1" applyBorder="1" applyAlignment="1">
      <alignment horizontal="right" vertical="center" indent="1"/>
    </xf>
    <xf numFmtId="4" fontId="5" fillId="11" borderId="3" xfId="0" applyNumberFormat="1" applyFont="1" applyFill="1" applyBorder="1" applyAlignment="1">
      <alignment horizontal="right" vertical="center" indent="1"/>
    </xf>
    <xf numFmtId="4" fontId="24" fillId="11" borderId="2" xfId="0" applyNumberFormat="1" applyFont="1" applyFill="1" applyBorder="1" applyAlignment="1">
      <alignment horizontal="right" vertical="center" indent="1"/>
    </xf>
    <xf numFmtId="4" fontId="24" fillId="11" borderId="3" xfId="0" applyNumberFormat="1" applyFont="1" applyFill="1" applyBorder="1" applyAlignment="1">
      <alignment horizontal="right" vertical="center" indent="1"/>
    </xf>
    <xf numFmtId="0" fontId="3" fillId="0" borderId="2" xfId="0" applyFont="1" applyBorder="1" applyAlignment="1">
      <alignment horizontal="left" vertical="center"/>
    </xf>
    <xf numFmtId="0" fontId="3" fillId="0" borderId="6" xfId="0" applyFont="1" applyBorder="1" applyAlignment="1">
      <alignment horizontal="left" vertical="center"/>
    </xf>
    <xf numFmtId="0" fontId="3" fillId="0" borderId="3" xfId="0" applyFont="1" applyBorder="1" applyAlignment="1">
      <alignment horizontal="left" vertical="center"/>
    </xf>
    <xf numFmtId="3" fontId="3" fillId="11" borderId="2" xfId="0" applyNumberFormat="1" applyFont="1" applyFill="1" applyBorder="1" applyAlignment="1">
      <alignment horizontal="center" vertical="center"/>
    </xf>
    <xf numFmtId="3" fontId="3" fillId="11" borderId="3" xfId="0" applyNumberFormat="1" applyFont="1" applyFill="1" applyBorder="1" applyAlignment="1">
      <alignment horizontal="center" vertical="center"/>
    </xf>
    <xf numFmtId="164" fontId="3" fillId="0" borderId="1" xfId="0" applyNumberFormat="1" applyFont="1" applyBorder="1" applyAlignment="1">
      <alignment horizontal="center" vertical="center"/>
    </xf>
    <xf numFmtId="4" fontId="3" fillId="11" borderId="1" xfId="0" applyNumberFormat="1" applyFont="1" applyFill="1" applyBorder="1" applyAlignment="1">
      <alignment horizontal="center" vertical="center"/>
    </xf>
    <xf numFmtId="0" fontId="8" fillId="4" borderId="0" xfId="0" applyFont="1" applyFill="1" applyBorder="1" applyAlignment="1">
      <alignment horizontal="left" vertical="center"/>
    </xf>
    <xf numFmtId="0" fontId="8" fillId="4" borderId="7" xfId="0" applyFont="1" applyFill="1" applyBorder="1" applyAlignment="1">
      <alignment horizontal="left" vertical="center"/>
    </xf>
    <xf numFmtId="164" fontId="1" fillId="4" borderId="2" xfId="0" applyNumberFormat="1" applyFont="1" applyFill="1" applyBorder="1" applyAlignment="1">
      <alignment horizontal="right" vertical="center" indent="1"/>
    </xf>
    <xf numFmtId="164" fontId="1" fillId="4" borderId="3" xfId="0" applyNumberFormat="1" applyFont="1" applyFill="1" applyBorder="1" applyAlignment="1">
      <alignment horizontal="right" vertical="center" inden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3" fillId="0" borderId="6" xfId="0" applyFont="1" applyBorder="1" applyAlignment="1">
      <alignment horizontal="center" vertical="center"/>
    </xf>
    <xf numFmtId="0" fontId="5" fillId="0" borderId="1" xfId="0" applyFont="1" applyBorder="1" applyAlignment="1">
      <alignment horizontal="center" vertical="center"/>
    </xf>
    <xf numFmtId="0" fontId="21" fillId="0" borderId="1" xfId="0" applyFont="1" applyBorder="1" applyAlignment="1">
      <alignment horizontal="center" vertical="center"/>
    </xf>
    <xf numFmtId="3" fontId="3" fillId="0" borderId="2" xfId="0" applyNumberFormat="1" applyFont="1" applyBorder="1" applyAlignment="1">
      <alignment horizontal="center" vertical="center"/>
    </xf>
    <xf numFmtId="3" fontId="3" fillId="0" borderId="3" xfId="0" applyNumberFormat="1" applyFont="1" applyBorder="1" applyAlignment="1">
      <alignment horizontal="center" vertical="center"/>
    </xf>
    <xf numFmtId="2" fontId="3" fillId="11" borderId="6" xfId="0" applyNumberFormat="1" applyFont="1" applyFill="1" applyBorder="1" applyAlignment="1">
      <alignment horizontal="center" vertical="center"/>
    </xf>
    <xf numFmtId="2" fontId="3" fillId="11" borderId="3" xfId="0" applyNumberFormat="1" applyFont="1" applyFill="1" applyBorder="1" applyAlignment="1">
      <alignment horizontal="center" vertical="center"/>
    </xf>
    <xf numFmtId="0" fontId="3" fillId="11" borderId="6" xfId="0" applyFont="1" applyFill="1" applyBorder="1" applyAlignment="1">
      <alignment horizontal="center" vertical="center"/>
    </xf>
    <xf numFmtId="0" fontId="3" fillId="11" borderId="3" xfId="0" applyFont="1" applyFill="1" applyBorder="1" applyAlignment="1">
      <alignment horizontal="center" vertical="center"/>
    </xf>
    <xf numFmtId="4" fontId="21" fillId="0" borderId="1" xfId="0" applyNumberFormat="1" applyFont="1" applyBorder="1" applyAlignment="1">
      <alignment horizontal="center" vertical="center"/>
    </xf>
    <xf numFmtId="0" fontId="23" fillId="0" borderId="0" xfId="0" applyFont="1" applyAlignment="1">
      <alignment horizontal="center" vertical="center" wrapText="1"/>
    </xf>
    <xf numFmtId="4" fontId="3" fillId="0" borderId="1" xfId="0" applyNumberFormat="1" applyFont="1" applyBorder="1" applyAlignment="1">
      <alignment horizontal="center" vertical="center"/>
    </xf>
    <xf numFmtId="169" fontId="5" fillId="0" borderId="1" xfId="0" applyNumberFormat="1" applyFont="1" applyFill="1" applyBorder="1" applyAlignment="1">
      <alignment horizontal="center" vertical="center"/>
    </xf>
    <xf numFmtId="166" fontId="5" fillId="0" borderId="1" xfId="0" applyNumberFormat="1" applyFont="1" applyBorder="1" applyAlignment="1">
      <alignment horizontal="center" vertical="center"/>
    </xf>
    <xf numFmtId="4" fontId="5" fillId="0" borderId="1" xfId="0" applyNumberFormat="1" applyFont="1" applyBorder="1" applyAlignment="1">
      <alignment horizontal="center" vertical="center"/>
    </xf>
    <xf numFmtId="49" fontId="3" fillId="0" borderId="2" xfId="0" applyNumberFormat="1" applyFont="1" applyBorder="1" applyAlignment="1">
      <alignment horizontal="left" vertical="center" wrapText="1"/>
    </xf>
    <xf numFmtId="49" fontId="3" fillId="0" borderId="6"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14" fillId="13" borderId="1" xfId="0" applyFont="1" applyFill="1" applyBorder="1" applyAlignment="1">
      <alignment horizontal="center" vertical="center"/>
    </xf>
    <xf numFmtId="170" fontId="15" fillId="9" borderId="6" xfId="0" applyNumberFormat="1" applyFont="1" applyFill="1" applyBorder="1" applyAlignment="1">
      <alignment horizontal="center" vertical="center"/>
    </xf>
    <xf numFmtId="170" fontId="15" fillId="9" borderId="3" xfId="0" applyNumberFormat="1" applyFont="1" applyFill="1" applyBorder="1" applyAlignment="1">
      <alignment horizontal="center" vertical="center"/>
    </xf>
    <xf numFmtId="49" fontId="5" fillId="0" borderId="2" xfId="0" applyNumberFormat="1" applyFont="1" applyBorder="1" applyAlignment="1">
      <alignment horizontal="justify" vertical="center"/>
    </xf>
    <xf numFmtId="49" fontId="5" fillId="0" borderId="6" xfId="0" applyNumberFormat="1" applyFont="1" applyBorder="1" applyAlignment="1">
      <alignment horizontal="justify" vertical="center"/>
    </xf>
    <xf numFmtId="49" fontId="5" fillId="0" borderId="3" xfId="0" applyNumberFormat="1" applyFont="1" applyBorder="1" applyAlignment="1">
      <alignment horizontal="justify" vertical="center"/>
    </xf>
    <xf numFmtId="0" fontId="5" fillId="0" borderId="0" xfId="0" applyFont="1" applyAlignment="1">
      <alignment horizontal="center" vertical="center"/>
    </xf>
    <xf numFmtId="0" fontId="5" fillId="0" borderId="7" xfId="0" applyFont="1" applyBorder="1" applyAlignment="1">
      <alignment horizontal="center" vertical="center"/>
    </xf>
    <xf numFmtId="0" fontId="5" fillId="0" borderId="0" xfId="0" applyFont="1" applyBorder="1" applyAlignment="1">
      <alignment horizontal="center" vertical="center"/>
    </xf>
    <xf numFmtId="169" fontId="5" fillId="3" borderId="2" xfId="0" applyNumberFormat="1" applyFont="1" applyFill="1" applyBorder="1" applyAlignment="1">
      <alignment horizontal="center" vertical="center"/>
    </xf>
    <xf numFmtId="169" fontId="5" fillId="3" borderId="3" xfId="0" applyNumberFormat="1"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0" borderId="0" xfId="0" applyFont="1" applyBorder="1" applyAlignment="1">
      <alignment horizontal="right" vertical="center"/>
    </xf>
    <xf numFmtId="0" fontId="5" fillId="0" borderId="7" xfId="0" applyFont="1" applyBorder="1" applyAlignment="1">
      <alignment horizontal="right" vertical="center"/>
    </xf>
    <xf numFmtId="4" fontId="5" fillId="0" borderId="1" xfId="0" applyNumberFormat="1" applyFont="1" applyBorder="1" applyAlignment="1">
      <alignment horizontal="right" vertical="center"/>
    </xf>
    <xf numFmtId="0" fontId="1" fillId="4" borderId="8"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0" borderId="3" xfId="0" applyFont="1" applyBorder="1" applyAlignment="1">
      <alignment horizontal="right" vertical="center"/>
    </xf>
    <xf numFmtId="0" fontId="1" fillId="0" borderId="1" xfId="0" applyFont="1" applyBorder="1" applyAlignment="1">
      <alignment horizontal="right" vertical="center"/>
    </xf>
    <xf numFmtId="4" fontId="1" fillId="0" borderId="1" xfId="0" applyNumberFormat="1" applyFont="1" applyBorder="1" applyAlignment="1">
      <alignment horizontal="right" vertical="center"/>
    </xf>
    <xf numFmtId="0" fontId="1" fillId="4" borderId="2"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3" xfId="0" applyFont="1" applyFill="1" applyBorder="1" applyAlignment="1">
      <alignment horizontal="center" vertical="center"/>
    </xf>
    <xf numFmtId="4" fontId="1" fillId="4" borderId="1" xfId="0" applyNumberFormat="1" applyFont="1" applyFill="1" applyBorder="1" applyAlignment="1">
      <alignment horizontal="right" vertical="center"/>
    </xf>
    <xf numFmtId="0" fontId="1" fillId="0" borderId="1" xfId="0" applyFont="1" applyBorder="1" applyAlignment="1">
      <alignment horizontal="center" vertical="center"/>
    </xf>
    <xf numFmtId="9" fontId="5" fillId="3" borderId="1" xfId="0" applyNumberFormat="1" applyFont="1" applyFill="1" applyBorder="1" applyAlignment="1">
      <alignment horizontal="center" vertical="center"/>
    </xf>
    <xf numFmtId="0" fontId="5" fillId="0" borderId="1" xfId="0" applyFont="1" applyBorder="1" applyAlignment="1">
      <alignment horizontal="right" vertical="center"/>
    </xf>
    <xf numFmtId="4" fontId="5" fillId="0" borderId="2" xfId="0" applyNumberFormat="1" applyFont="1" applyBorder="1" applyAlignment="1">
      <alignment horizontal="center" vertical="center"/>
    </xf>
    <xf numFmtId="4" fontId="5" fillId="0" borderId="3" xfId="0" applyNumberFormat="1" applyFont="1" applyBorder="1" applyAlignment="1">
      <alignment horizontal="center" vertical="center"/>
    </xf>
    <xf numFmtId="4" fontId="5" fillId="0" borderId="2"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3" borderId="1" xfId="0" applyNumberFormat="1" applyFont="1" applyFill="1" applyBorder="1" applyAlignment="1">
      <alignment horizontal="center" vertical="center"/>
    </xf>
    <xf numFmtId="4" fontId="5" fillId="0" borderId="6" xfId="0" applyNumberFormat="1" applyFont="1" applyBorder="1" applyAlignment="1">
      <alignment horizontal="center" vertical="center"/>
    </xf>
    <xf numFmtId="0" fontId="5" fillId="0" borderId="7" xfId="0" applyFont="1" applyFill="1" applyBorder="1" applyAlignment="1">
      <alignment horizontal="center" vertical="center"/>
    </xf>
    <xf numFmtId="4" fontId="5" fillId="0" borderId="1" xfId="0" applyNumberFormat="1" applyFont="1" applyFill="1" applyBorder="1" applyAlignment="1">
      <alignment horizontal="right" vertical="center"/>
    </xf>
    <xf numFmtId="0" fontId="2" fillId="4" borderId="2"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3" xfId="0" applyFont="1" applyFill="1" applyBorder="1" applyAlignment="1">
      <alignment horizontal="center" vertical="center"/>
    </xf>
    <xf numFmtId="0" fontId="5" fillId="3" borderId="1" xfId="0" applyFont="1" applyFill="1" applyBorder="1" applyAlignment="1">
      <alignment horizontal="center" vertical="center"/>
    </xf>
    <xf numFmtId="0" fontId="3" fillId="0" borderId="0" xfId="0" applyFont="1" applyBorder="1" applyAlignment="1">
      <alignment horizontal="right" vertical="center"/>
    </xf>
    <xf numFmtId="167" fontId="5" fillId="0" borderId="2" xfId="0" applyNumberFormat="1" applyFont="1" applyBorder="1" applyAlignment="1">
      <alignment horizontal="right" vertical="center"/>
    </xf>
    <xf numFmtId="167" fontId="5" fillId="0" borderId="3" xfId="0" applyNumberFormat="1" applyFont="1" applyBorder="1" applyAlignment="1">
      <alignment horizontal="right" vertical="center"/>
    </xf>
    <xf numFmtId="165" fontId="5" fillId="3" borderId="2" xfId="0" applyNumberFormat="1" applyFont="1" applyFill="1" applyBorder="1" applyAlignment="1">
      <alignment horizontal="center" vertical="center"/>
    </xf>
    <xf numFmtId="165" fontId="5" fillId="3" borderId="3" xfId="0" applyNumberFormat="1" applyFont="1" applyFill="1" applyBorder="1" applyAlignment="1">
      <alignment horizontal="center" vertical="center"/>
    </xf>
    <xf numFmtId="168" fontId="5" fillId="0" borderId="2" xfId="0" applyNumberFormat="1" applyFont="1" applyBorder="1" applyAlignment="1">
      <alignment horizontal="center" vertical="center"/>
    </xf>
    <xf numFmtId="168" fontId="5" fillId="0" borderId="3" xfId="0" applyNumberFormat="1" applyFont="1" applyBorder="1" applyAlignment="1">
      <alignment horizontal="center" vertical="center"/>
    </xf>
    <xf numFmtId="168" fontId="5" fillId="0" borderId="2" xfId="0" applyNumberFormat="1" applyFont="1" applyBorder="1" applyAlignment="1">
      <alignment horizontal="right" vertical="center"/>
    </xf>
    <xf numFmtId="168" fontId="5" fillId="0" borderId="3" xfId="0" applyNumberFormat="1" applyFont="1" applyBorder="1" applyAlignment="1">
      <alignment horizontal="right" vertical="center"/>
    </xf>
    <xf numFmtId="168" fontId="5" fillId="3" borderId="2" xfId="0" applyNumberFormat="1" applyFont="1" applyFill="1" applyBorder="1" applyAlignment="1">
      <alignment horizontal="center" vertical="center"/>
    </xf>
    <xf numFmtId="168" fontId="5" fillId="3" borderId="3" xfId="0" applyNumberFormat="1" applyFont="1" applyFill="1" applyBorder="1" applyAlignment="1">
      <alignment horizontal="center" vertical="center"/>
    </xf>
    <xf numFmtId="4" fontId="5" fillId="3" borderId="2" xfId="0" applyNumberFormat="1" applyFont="1" applyFill="1" applyBorder="1" applyAlignment="1">
      <alignment horizontal="center" vertical="center"/>
    </xf>
    <xf numFmtId="4" fontId="5" fillId="3" borderId="3" xfId="0" applyNumberFormat="1" applyFont="1" applyFill="1" applyBorder="1" applyAlignment="1">
      <alignment horizontal="center" vertical="center"/>
    </xf>
    <xf numFmtId="9" fontId="5" fillId="0" borderId="1" xfId="0" applyNumberFormat="1" applyFont="1" applyBorder="1" applyAlignment="1">
      <alignment horizontal="center" vertical="center"/>
    </xf>
    <xf numFmtId="4" fontId="8" fillId="3" borderId="2" xfId="0" applyNumberFormat="1" applyFont="1" applyFill="1" applyBorder="1" applyAlignment="1">
      <alignment horizontal="left" vertical="center"/>
    </xf>
    <xf numFmtId="4" fontId="8" fillId="3" borderId="6" xfId="0" applyNumberFormat="1" applyFont="1" applyFill="1" applyBorder="1" applyAlignment="1">
      <alignment horizontal="left" vertical="center"/>
    </xf>
    <xf numFmtId="4" fontId="8" fillId="3" borderId="3" xfId="0" applyNumberFormat="1" applyFont="1" applyFill="1" applyBorder="1" applyAlignment="1">
      <alignment horizontal="left" vertical="center"/>
    </xf>
    <xf numFmtId="0" fontId="5" fillId="0" borderId="2"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3" xfId="0" applyFont="1" applyFill="1" applyBorder="1" applyAlignment="1">
      <alignment horizontal="center" vertical="center"/>
    </xf>
    <xf numFmtId="171" fontId="5" fillId="3" borderId="2" xfId="0" applyNumberFormat="1" applyFont="1" applyFill="1" applyBorder="1" applyAlignment="1">
      <alignment horizontal="center" vertical="center"/>
    </xf>
    <xf numFmtId="171" fontId="5" fillId="3" borderId="3" xfId="0" applyNumberFormat="1" applyFont="1" applyFill="1" applyBorder="1" applyAlignment="1">
      <alignment horizontal="center" vertical="center"/>
    </xf>
    <xf numFmtId="171" fontId="5" fillId="0" borderId="2" xfId="0" applyNumberFormat="1" applyFont="1" applyBorder="1" applyAlignment="1">
      <alignment horizontal="center" vertical="center"/>
    </xf>
    <xf numFmtId="171" fontId="5" fillId="0" borderId="3" xfId="0" applyNumberFormat="1" applyFont="1" applyBorder="1" applyAlignment="1">
      <alignment horizontal="center" vertical="center"/>
    </xf>
    <xf numFmtId="168" fontId="5" fillId="12" borderId="2" xfId="0" applyNumberFormat="1" applyFont="1" applyFill="1" applyBorder="1" applyAlignment="1">
      <alignment horizontal="center" vertical="center"/>
    </xf>
    <xf numFmtId="168" fontId="5" fillId="12" borderId="3" xfId="0" applyNumberFormat="1" applyFont="1" applyFill="1" applyBorder="1" applyAlignment="1">
      <alignment horizontal="center" vertical="center"/>
    </xf>
    <xf numFmtId="0" fontId="5" fillId="12" borderId="1" xfId="0" applyFont="1" applyFill="1" applyBorder="1" applyAlignment="1">
      <alignment horizontal="center" vertical="center"/>
    </xf>
    <xf numFmtId="0" fontId="8" fillId="4" borderId="7" xfId="0" applyFont="1" applyFill="1" applyBorder="1" applyAlignment="1">
      <alignment horizontal="right" vertical="center"/>
    </xf>
    <xf numFmtId="0" fontId="5" fillId="12" borderId="2" xfId="0" applyFont="1" applyFill="1" applyBorder="1" applyAlignment="1">
      <alignment horizontal="center" vertical="center"/>
    </xf>
    <xf numFmtId="0" fontId="5" fillId="12" borderId="3" xfId="0" applyFont="1" applyFill="1" applyBorder="1" applyAlignment="1">
      <alignment horizontal="center" vertical="center"/>
    </xf>
    <xf numFmtId="4" fontId="5" fillId="3" borderId="2" xfId="0" applyNumberFormat="1" applyFont="1" applyFill="1" applyBorder="1" applyAlignment="1">
      <alignment horizontal="right" vertical="center"/>
    </xf>
    <xf numFmtId="4" fontId="5" fillId="3" borderId="3" xfId="0" applyNumberFormat="1" applyFont="1" applyFill="1" applyBorder="1" applyAlignment="1">
      <alignment horizontal="right" vertical="center"/>
    </xf>
    <xf numFmtId="0" fontId="1" fillId="4" borderId="0" xfId="0" applyFont="1" applyFill="1" applyBorder="1" applyAlignment="1">
      <alignment horizontal="right" vertical="center" indent="1"/>
    </xf>
    <xf numFmtId="0" fontId="1" fillId="4" borderId="7" xfId="0" applyFont="1" applyFill="1" applyBorder="1" applyAlignment="1">
      <alignment horizontal="right" vertical="center" indent="1"/>
    </xf>
    <xf numFmtId="0" fontId="5" fillId="3" borderId="1" xfId="0" applyFont="1" applyFill="1" applyBorder="1" applyAlignment="1">
      <alignment horizontal="left" vertical="center"/>
    </xf>
    <xf numFmtId="169" fontId="5" fillId="0" borderId="0" xfId="0" applyNumberFormat="1" applyFont="1" applyBorder="1" applyAlignment="1">
      <alignment horizontal="center" vertical="center"/>
    </xf>
    <xf numFmtId="0" fontId="5" fillId="3" borderId="2" xfId="0" applyFont="1" applyFill="1" applyBorder="1" applyAlignment="1">
      <alignment horizontal="left" vertical="center"/>
    </xf>
    <xf numFmtId="0" fontId="5" fillId="3" borderId="3" xfId="0" applyFont="1" applyFill="1" applyBorder="1" applyAlignment="1">
      <alignment horizontal="left" vertical="center"/>
    </xf>
    <xf numFmtId="0" fontId="5" fillId="3" borderId="6" xfId="0" applyFont="1" applyFill="1" applyBorder="1" applyAlignment="1">
      <alignment horizontal="left" vertical="center"/>
    </xf>
    <xf numFmtId="4" fontId="5" fillId="12" borderId="1" xfId="0" applyNumberFormat="1" applyFont="1" applyFill="1" applyBorder="1" applyAlignment="1">
      <alignment horizontal="right" vertical="center"/>
    </xf>
    <xf numFmtId="0" fontId="1" fillId="0" borderId="0" xfId="0" applyFont="1" applyFill="1" applyBorder="1" applyAlignment="1">
      <alignment horizontal="right" vertical="center"/>
    </xf>
    <xf numFmtId="0" fontId="1" fillId="0" borderId="7" xfId="0" applyFont="1" applyFill="1" applyBorder="1" applyAlignment="1">
      <alignment horizontal="right" vertical="center"/>
    </xf>
    <xf numFmtId="4" fontId="5" fillId="3" borderId="1" xfId="0" applyNumberFormat="1" applyFont="1" applyFill="1" applyBorder="1" applyAlignment="1">
      <alignment horizontal="right" vertical="center"/>
    </xf>
    <xf numFmtId="0" fontId="23" fillId="0" borderId="2"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left" vertical="center"/>
    </xf>
    <xf numFmtId="4" fontId="23" fillId="9" borderId="1" xfId="0" applyNumberFormat="1" applyFont="1" applyFill="1" applyBorder="1" applyAlignment="1">
      <alignment horizontal="center" vertical="center"/>
    </xf>
    <xf numFmtId="0" fontId="5" fillId="9" borderId="1" xfId="0" applyFont="1" applyFill="1" applyBorder="1" applyAlignment="1">
      <alignment horizontal="left" vertical="center"/>
    </xf>
    <xf numFmtId="0" fontId="8" fillId="14" borderId="1" xfId="0" applyFont="1" applyFill="1" applyBorder="1" applyAlignment="1">
      <alignment horizontal="left" vertical="center"/>
    </xf>
    <xf numFmtId="0" fontId="8" fillId="0" borderId="0" xfId="0" applyFont="1" applyBorder="1" applyAlignment="1">
      <alignment horizontal="center" vertical="center"/>
    </xf>
    <xf numFmtId="0" fontId="8" fillId="0" borderId="7" xfId="0" applyFont="1" applyBorder="1" applyAlignment="1">
      <alignment horizontal="center" vertical="center"/>
    </xf>
    <xf numFmtId="0" fontId="22" fillId="9" borderId="1" xfId="0" applyFont="1" applyFill="1" applyBorder="1" applyAlignment="1">
      <alignment horizontal="center" vertical="center"/>
    </xf>
    <xf numFmtId="0" fontId="10" fillId="14" borderId="9" xfId="0" applyFont="1" applyFill="1" applyBorder="1" applyAlignment="1">
      <alignment horizontal="left" vertical="center" wrapText="1"/>
    </xf>
    <xf numFmtId="0" fontId="23" fillId="0" borderId="1" xfId="0" applyFont="1" applyBorder="1" applyAlignment="1">
      <alignment horizontal="center" vertical="center" wrapText="1"/>
    </xf>
    <xf numFmtId="0" fontId="23" fillId="0" borderId="1" xfId="0" applyFont="1" applyBorder="1" applyAlignment="1">
      <alignment horizontal="center" vertical="center"/>
    </xf>
    <xf numFmtId="169" fontId="5" fillId="0" borderId="2" xfId="0" applyNumberFormat="1" applyFont="1" applyFill="1" applyBorder="1" applyAlignment="1">
      <alignment horizontal="center" vertical="center"/>
    </xf>
    <xf numFmtId="169" fontId="5" fillId="0" borderId="6" xfId="0" applyNumberFormat="1" applyFont="1" applyFill="1" applyBorder="1" applyAlignment="1">
      <alignment horizontal="center" vertical="center"/>
    </xf>
    <xf numFmtId="169" fontId="5" fillId="0" borderId="3" xfId="0" applyNumberFormat="1" applyFont="1" applyFill="1" applyBorder="1" applyAlignment="1">
      <alignment horizontal="center" vertical="center"/>
    </xf>
    <xf numFmtId="0" fontId="8" fillId="0" borderId="1" xfId="0" applyFont="1" applyBorder="1" applyAlignment="1">
      <alignment horizontal="center" vertical="center"/>
    </xf>
    <xf numFmtId="4" fontId="25" fillId="0" borderId="1" xfId="0" applyNumberFormat="1" applyFont="1" applyBorder="1" applyAlignment="1">
      <alignment horizontal="center" vertical="center"/>
    </xf>
    <xf numFmtId="4" fontId="26" fillId="0" borderId="1" xfId="0" applyNumberFormat="1" applyFont="1" applyBorder="1" applyAlignment="1">
      <alignment horizontal="center" vertical="center"/>
    </xf>
    <xf numFmtId="0" fontId="10" fillId="14" borderId="0" xfId="0" applyFont="1" applyFill="1" applyBorder="1" applyAlignment="1">
      <alignment horizontal="center" vertical="center"/>
    </xf>
    <xf numFmtId="0" fontId="5" fillId="9" borderId="2" xfId="0" applyFont="1" applyFill="1" applyBorder="1" applyAlignment="1">
      <alignment horizontal="left" vertical="center" wrapText="1"/>
    </xf>
    <xf numFmtId="0" fontId="5" fillId="9" borderId="6" xfId="0" applyFont="1" applyFill="1" applyBorder="1" applyAlignment="1">
      <alignment horizontal="left" vertical="center" wrapText="1"/>
    </xf>
    <xf numFmtId="0" fontId="5" fillId="9" borderId="3"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409575</xdr:colOff>
      <xdr:row>0</xdr:row>
      <xdr:rowOff>19050</xdr:rowOff>
    </xdr:from>
    <xdr:to>
      <xdr:col>9</xdr:col>
      <xdr:colOff>552450</xdr:colOff>
      <xdr:row>4</xdr:row>
      <xdr:rowOff>85725</xdr:rowOff>
    </xdr:to>
    <xdr:pic>
      <xdr:nvPicPr>
        <xdr:cNvPr id="1076" name="Imagem 4" descr="DADA"/>
        <xdr:cNvPicPr>
          <a:picLocks noChangeAspect="1" noChangeArrowheads="1"/>
        </xdr:cNvPicPr>
      </xdr:nvPicPr>
      <xdr:blipFill>
        <a:blip xmlns:r="http://schemas.openxmlformats.org/officeDocument/2006/relationships" r:embed="rId1"/>
        <a:srcRect/>
        <a:stretch>
          <a:fillRect/>
        </a:stretch>
      </xdr:blipFill>
      <xdr:spPr bwMode="auto">
        <a:xfrm>
          <a:off x="5181600" y="19050"/>
          <a:ext cx="704850" cy="8667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28575</xdr:rowOff>
    </xdr:from>
    <xdr:to>
      <xdr:col>9</xdr:col>
      <xdr:colOff>552450</xdr:colOff>
      <xdr:row>59</xdr:row>
      <xdr:rowOff>133350</xdr:rowOff>
    </xdr:to>
    <xdr:sp macro="" textlink="">
      <xdr:nvSpPr>
        <xdr:cNvPr id="8" name="CaixaDeTexto 7"/>
        <xdr:cNvSpPr txBox="1"/>
      </xdr:nvSpPr>
      <xdr:spPr>
        <a:xfrm>
          <a:off x="180975" y="28575"/>
          <a:ext cx="5857875" cy="9658350"/>
        </a:xfrm>
        <a:prstGeom prst="rect">
          <a:avLst/>
        </a:prstGeom>
        <a:solidFill>
          <a:srgbClr val="FFFFA3"/>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ct val="200000"/>
            </a:lnSpc>
          </a:pPr>
          <a:r>
            <a:rPr lang="pt-BR" sz="1400" b="1">
              <a:solidFill>
                <a:schemeClr val="dk1"/>
              </a:solidFill>
              <a:effectLst/>
              <a:latin typeface="Arial" panose="020B0604020202020204" pitchFamily="34" charset="0"/>
              <a:ea typeface="+mn-ea"/>
              <a:cs typeface="Arial" panose="020B0604020202020204" pitchFamily="34" charset="0"/>
            </a:rPr>
            <a:t>METODOLOGIA PARA ESTIMATIVA</a:t>
          </a:r>
          <a:endParaRPr lang="pt-BR" sz="1400" b="1">
            <a:effectLst/>
            <a:latin typeface="Arial" panose="020B0604020202020204" pitchFamily="34" charset="0"/>
            <a:cs typeface="Arial" panose="020B0604020202020204" pitchFamily="34" charset="0"/>
          </a:endParaRPr>
        </a:p>
        <a:p>
          <a:pPr algn="ctr"/>
          <a:r>
            <a:rPr lang="pt-BR" sz="1400" b="1">
              <a:solidFill>
                <a:schemeClr val="dk1"/>
              </a:solidFill>
              <a:effectLst/>
              <a:latin typeface="Arial" panose="020B0604020202020204" pitchFamily="34" charset="0"/>
              <a:ea typeface="+mn-ea"/>
              <a:cs typeface="Arial" panose="020B0604020202020204" pitchFamily="34" charset="0"/>
            </a:rPr>
            <a:t>DE PREÇOS DE REFERÊNCIA</a:t>
          </a:r>
        </a:p>
        <a:p>
          <a:pPr algn="ctr"/>
          <a:endParaRPr lang="pt-BR" sz="1400" b="1">
            <a:solidFill>
              <a:schemeClr val="dk1"/>
            </a:solidFill>
            <a:effectLst/>
            <a:latin typeface="Arial" panose="020B0604020202020204" pitchFamily="34" charset="0"/>
            <a:ea typeface="+mn-ea"/>
            <a:cs typeface="Arial" panose="020B0604020202020204" pitchFamily="34" charset="0"/>
          </a:endParaRPr>
        </a:p>
        <a:p>
          <a:pPr algn="ctr"/>
          <a:r>
            <a:rPr lang="pt-BR" sz="1400" b="1">
              <a:solidFill>
                <a:srgbClr val="FF0000"/>
              </a:solidFill>
              <a:effectLst/>
              <a:latin typeface="Arial" panose="020B0604020202020204" pitchFamily="34" charset="0"/>
              <a:ea typeface="+mn-ea"/>
              <a:cs typeface="Arial" panose="020B0604020202020204" pitchFamily="34" charset="0"/>
            </a:rPr>
            <a:t>ATENÇÃO</a:t>
          </a:r>
          <a:endParaRPr lang="pt-BR" sz="1400" b="1">
            <a:solidFill>
              <a:srgbClr val="FF0000"/>
            </a:solidFill>
            <a:effectLst/>
            <a:latin typeface="Arial" panose="020B0604020202020204" pitchFamily="34" charset="0"/>
            <a:cs typeface="Arial" panose="020B0604020202020204" pitchFamily="34" charset="0"/>
          </a:endParaRPr>
        </a:p>
        <a:p>
          <a:pPr marL="0" indent="0" algn="ctr">
            <a:spcBef>
              <a:spcPts val="1000"/>
            </a:spcBef>
          </a:pPr>
          <a:r>
            <a:rPr lang="pt-BR" sz="1400" b="1" baseline="0">
              <a:solidFill>
                <a:srgbClr val="FF0000"/>
              </a:solidFill>
              <a:latin typeface="Arial" pitchFamily="34" charset="0"/>
              <a:ea typeface="+mn-ea"/>
              <a:cs typeface="Arial" pitchFamily="34" charset="0"/>
            </a:rPr>
            <a:t>        Conforme pode ser depreendido das observações a seguir, estimativas realizadas em diferentes ocasiões podem resultar em valores de referência diferentes, para um mesmo item, dependendo do tamanho do lote e da situação momentânea das indústrias nacionais e do mercado de matérias primas.</a:t>
          </a:r>
        </a:p>
        <a:p>
          <a:pPr marL="0" indent="0" algn="ctr">
            <a:spcBef>
              <a:spcPts val="0"/>
            </a:spcBef>
          </a:pPr>
          <a:endParaRPr lang="pt-BR" sz="1400" b="1" baseline="0">
            <a:solidFill>
              <a:srgbClr val="FF0000"/>
            </a:solidFill>
            <a:latin typeface="Arial" pitchFamily="34" charset="0"/>
            <a:ea typeface="+mn-ea"/>
            <a:cs typeface="Arial" pitchFamily="34" charset="0"/>
          </a:endParaRPr>
        </a:p>
        <a:p>
          <a:pPr marL="0" indent="0" algn="just">
            <a:spcBef>
              <a:spcPts val="1000"/>
            </a:spcBef>
          </a:pPr>
          <a:r>
            <a:rPr lang="pt-BR" sz="1200" b="1" baseline="0">
              <a:solidFill>
                <a:schemeClr val="dk1"/>
              </a:solidFill>
              <a:latin typeface="Arial" pitchFamily="34" charset="0"/>
              <a:ea typeface="+mn-ea"/>
              <a:cs typeface="Arial" pitchFamily="34" charset="0"/>
            </a:rPr>
            <a:t>        A metodologia para cálculo do preço estimado de referência para um item nacionalizado considera as características técnicas de fabricação do item e as capacidades de produção da indústria nacional.</a:t>
          </a:r>
        </a:p>
        <a:p>
          <a:pPr marL="0" indent="0" algn="just">
            <a:lnSpc>
              <a:spcPct val="100000"/>
            </a:lnSpc>
            <a:spcBef>
              <a:spcPts val="1000"/>
            </a:spcBef>
          </a:pPr>
          <a:endParaRPr lang="pt-BR" sz="1200" b="1" baseline="0">
            <a:solidFill>
              <a:schemeClr val="dk1"/>
            </a:solidFill>
            <a:latin typeface="Arial" pitchFamily="34" charset="0"/>
            <a:ea typeface="+mn-ea"/>
            <a:cs typeface="Arial" pitchFamily="34" charset="0"/>
          </a:endParaRPr>
        </a:p>
        <a:p>
          <a:pPr algn="just">
            <a:lnSpc>
              <a:spcPts val="500"/>
            </a:lnSpc>
            <a:spcBef>
              <a:spcPts val="0"/>
            </a:spcBef>
          </a:pPr>
          <a:r>
            <a:rPr lang="pt-BR" sz="1200" b="1">
              <a:solidFill>
                <a:schemeClr val="dk1"/>
              </a:solidFill>
              <a:latin typeface="Arial" pitchFamily="34" charset="0"/>
              <a:ea typeface="+mn-ea"/>
              <a:cs typeface="Arial" pitchFamily="34" charset="0"/>
            </a:rPr>
            <a:t>        Dessa forma, são analisados:</a:t>
          </a:r>
        </a:p>
        <a:p>
          <a:pPr lvl="0" algn="just">
            <a:spcBef>
              <a:spcPts val="800"/>
            </a:spcBef>
          </a:pPr>
          <a:r>
            <a:rPr lang="pt-BR" sz="1200" b="1">
              <a:solidFill>
                <a:schemeClr val="dk1"/>
              </a:solidFill>
              <a:latin typeface="Arial" pitchFamily="34" charset="0"/>
              <a:ea typeface="+mn-ea"/>
              <a:cs typeface="Arial" pitchFamily="34" charset="0"/>
            </a:rPr>
            <a:t>-  as matérias-primas a serem utilizadas, no tocante aos tipos de material, às formas com que esses materiais provavelmente serão adquiridos pela indústria e às suas quantidades;</a:t>
          </a:r>
        </a:p>
        <a:p>
          <a:pPr lvl="0" algn="just">
            <a:spcBef>
              <a:spcPts val="800"/>
            </a:spcBef>
          </a:pPr>
          <a:r>
            <a:rPr lang="pt-BR" sz="1200" b="1">
              <a:solidFill>
                <a:schemeClr val="dk1"/>
              </a:solidFill>
              <a:latin typeface="Arial" pitchFamily="34" charset="0"/>
              <a:ea typeface="+mn-ea"/>
              <a:cs typeface="Arial" pitchFamily="34" charset="0"/>
            </a:rPr>
            <a:t>-  os processos de produção a serem empregados, no tocante aos tipos de máquinas que provavelmente serão utilizados e às horas necessárias para processamento; e</a:t>
          </a:r>
        </a:p>
        <a:p>
          <a:pPr lvl="0" algn="just">
            <a:spcBef>
              <a:spcPts val="800"/>
            </a:spcBef>
          </a:pPr>
          <a:r>
            <a:rPr lang="pt-BR" sz="1200" b="1">
              <a:solidFill>
                <a:schemeClr val="dk1"/>
              </a:solidFill>
              <a:latin typeface="Arial" pitchFamily="34" charset="0"/>
              <a:ea typeface="+mn-ea"/>
              <a:cs typeface="Arial" pitchFamily="34" charset="0"/>
            </a:rPr>
            <a:t>-  os tratamentos complementares a serem aplicados, no tocante a necessidades eventuais de proteção superficial, tratamento térmico, ensaios não destrutivos, ferramental específico, protótipos e/ou amostras.</a:t>
          </a:r>
        </a:p>
        <a:p>
          <a:pPr algn="just">
            <a:spcBef>
              <a:spcPts val="1000"/>
            </a:spcBef>
          </a:pPr>
          <a:r>
            <a:rPr lang="pt-BR" sz="1200" b="1" baseline="0">
              <a:solidFill>
                <a:schemeClr val="dk1"/>
              </a:solidFill>
              <a:latin typeface="Arial" pitchFamily="34" charset="0"/>
              <a:ea typeface="+mn-ea"/>
              <a:cs typeface="Arial" pitchFamily="34" charset="0"/>
            </a:rPr>
            <a:t>        </a:t>
          </a:r>
          <a:r>
            <a:rPr lang="pt-BR" sz="1200" b="1">
              <a:solidFill>
                <a:schemeClr val="dk1"/>
              </a:solidFill>
              <a:latin typeface="Arial" pitchFamily="34" charset="0"/>
              <a:ea typeface="+mn-ea"/>
              <a:cs typeface="Arial" pitchFamily="34" charset="0"/>
            </a:rPr>
            <a:t>Cabe ressaltar que, com frequência, um material pode ser adquirido pelas indústrias em mais de uma forma (tarugos ou blocos, por exemplo), e os itens podem ser fabricados por mais de um tipo de processo ou de máquina (torno convencional ou torno CNC, por exemplo).  Portanto, embora as estimativas sejam feitas com base na escolha das alternativas mais econômicas e/ou mais tecnicamente viáveis, nada impede que determinada indústria decida empregar alternativas diferentes em função de características próprias de produção e de eventuais estoques de material que</a:t>
          </a:r>
          <a:r>
            <a:rPr lang="pt-BR" sz="1200" b="1" baseline="0">
              <a:solidFill>
                <a:schemeClr val="dk1"/>
              </a:solidFill>
              <a:latin typeface="Arial" pitchFamily="34" charset="0"/>
              <a:ea typeface="+mn-ea"/>
              <a:cs typeface="Arial" pitchFamily="34" charset="0"/>
            </a:rPr>
            <a:t> já possua</a:t>
          </a:r>
          <a:r>
            <a:rPr lang="pt-BR" sz="1200" b="1">
              <a:solidFill>
                <a:schemeClr val="dk1"/>
              </a:solidFill>
              <a:latin typeface="Arial" pitchFamily="34" charset="0"/>
              <a:ea typeface="+mn-ea"/>
              <a:cs typeface="Arial" pitchFamily="34" charset="0"/>
            </a:rPr>
            <a:t>.</a:t>
          </a:r>
        </a:p>
        <a:p>
          <a:pPr algn="just">
            <a:spcBef>
              <a:spcPts val="1000"/>
            </a:spcBef>
          </a:pPr>
          <a:r>
            <a:rPr lang="pt-BR" sz="1200" b="1">
              <a:solidFill>
                <a:schemeClr val="dk1"/>
              </a:solidFill>
              <a:latin typeface="Arial" pitchFamily="34" charset="0"/>
              <a:ea typeface="+mn-ea"/>
              <a:cs typeface="Arial" pitchFamily="34" charset="0"/>
            </a:rPr>
            <a:t>        Além disso, podem ser citados como exemplos outros fatores que também exercem considerável influência sobre o valor da estimativa:</a:t>
          </a:r>
        </a:p>
        <a:p>
          <a:pPr lvl="0" algn="just">
            <a:lnSpc>
              <a:spcPct val="100000"/>
            </a:lnSpc>
            <a:spcBef>
              <a:spcPts val="800"/>
            </a:spcBef>
          </a:pPr>
          <a:r>
            <a:rPr lang="pt-BR" sz="1200" b="1">
              <a:solidFill>
                <a:schemeClr val="dk1"/>
              </a:solidFill>
              <a:latin typeface="Arial" pitchFamily="34" charset="0"/>
              <a:ea typeface="+mn-ea"/>
              <a:cs typeface="Arial" pitchFamily="34" charset="0"/>
            </a:rPr>
            <a:t>-  tamanho do lote, que, além de afetar a distribuição dos custos fixos, também pode ser determinante para o tipo de processo de fabricação a ser empregado;</a:t>
          </a:r>
        </a:p>
        <a:p>
          <a:pPr lvl="0" algn="just">
            <a:lnSpc>
              <a:spcPct val="100000"/>
            </a:lnSpc>
            <a:spcBef>
              <a:spcPts val="800"/>
            </a:spcBef>
          </a:pPr>
          <a:r>
            <a:rPr lang="pt-BR" sz="1200" b="1">
              <a:solidFill>
                <a:schemeClr val="dk1"/>
              </a:solidFill>
              <a:latin typeface="Arial" pitchFamily="34" charset="0"/>
              <a:ea typeface="+mn-ea"/>
              <a:cs typeface="Arial" pitchFamily="34" charset="0"/>
            </a:rPr>
            <a:t>-  porte e estrutura administrativa da empresa;</a:t>
          </a:r>
        </a:p>
        <a:p>
          <a:pPr lvl="0" algn="just">
            <a:lnSpc>
              <a:spcPct val="100000"/>
            </a:lnSpc>
            <a:spcBef>
              <a:spcPts val="800"/>
            </a:spcBef>
          </a:pPr>
          <a:r>
            <a:rPr lang="pt-BR" sz="1200" b="1">
              <a:solidFill>
                <a:schemeClr val="dk1"/>
              </a:solidFill>
              <a:latin typeface="Arial" pitchFamily="34" charset="0"/>
              <a:ea typeface="+mn-ea"/>
              <a:cs typeface="Arial" pitchFamily="34" charset="0"/>
            </a:rPr>
            <a:t>-  variações nos preços de mercado das matérias primas;</a:t>
          </a:r>
        </a:p>
        <a:p>
          <a:pPr lvl="0" algn="just">
            <a:lnSpc>
              <a:spcPct val="100000"/>
            </a:lnSpc>
            <a:spcBef>
              <a:spcPts val="800"/>
            </a:spcBef>
          </a:pPr>
          <a:r>
            <a:rPr lang="pt-BR" sz="1200" b="1">
              <a:solidFill>
                <a:schemeClr val="dk1"/>
              </a:solidFill>
              <a:latin typeface="Arial" pitchFamily="34" charset="0"/>
              <a:ea typeface="+mn-ea"/>
              <a:cs typeface="Arial" pitchFamily="34" charset="0"/>
            </a:rPr>
            <a:t>-  flutuações nos valores de câmbio entre</a:t>
          </a:r>
          <a:r>
            <a:rPr lang="pt-BR" sz="1200" b="1" baseline="0">
              <a:solidFill>
                <a:schemeClr val="dk1"/>
              </a:solidFill>
              <a:latin typeface="Arial" pitchFamily="34" charset="0"/>
              <a:ea typeface="+mn-ea"/>
              <a:cs typeface="Arial" pitchFamily="34" charset="0"/>
            </a:rPr>
            <a:t> moedas;</a:t>
          </a:r>
          <a:endParaRPr lang="pt-BR" sz="1200" b="1">
            <a:solidFill>
              <a:schemeClr val="dk1"/>
            </a:solidFill>
            <a:latin typeface="Arial" pitchFamily="34" charset="0"/>
            <a:ea typeface="+mn-ea"/>
            <a:cs typeface="Arial" pitchFamily="34" charset="0"/>
          </a:endParaRPr>
        </a:p>
        <a:p>
          <a:pPr lvl="0" algn="just">
            <a:lnSpc>
              <a:spcPct val="100000"/>
            </a:lnSpc>
            <a:spcBef>
              <a:spcPts val="800"/>
            </a:spcBef>
          </a:pPr>
          <a:r>
            <a:rPr lang="pt-BR" sz="1200" b="1">
              <a:solidFill>
                <a:schemeClr val="dk1"/>
              </a:solidFill>
              <a:latin typeface="Arial" pitchFamily="34" charset="0"/>
              <a:ea typeface="+mn-ea"/>
              <a:cs typeface="Arial" pitchFamily="34" charset="0"/>
            </a:rPr>
            <a:t>-  pré-existência de estoque de matéria prima na empresa; e</a:t>
          </a:r>
        </a:p>
        <a:p>
          <a:pPr lvl="0" algn="just">
            <a:lnSpc>
              <a:spcPct val="100000"/>
            </a:lnSpc>
            <a:spcBef>
              <a:spcPts val="800"/>
            </a:spcBef>
          </a:pPr>
          <a:r>
            <a:rPr lang="pt-BR" sz="1200" b="1">
              <a:solidFill>
                <a:schemeClr val="dk1"/>
              </a:solidFill>
              <a:latin typeface="Arial" pitchFamily="34" charset="0"/>
              <a:ea typeface="+mn-ea"/>
              <a:cs typeface="Arial" pitchFamily="34" charset="0"/>
            </a:rPr>
            <a:t>-  tipos de equipamentos já existentes na empresa.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4</xdr:row>
      <xdr:rowOff>200025</xdr:rowOff>
    </xdr:to>
    <xdr:pic>
      <xdr:nvPicPr>
        <xdr:cNvPr id="120938" name="Imagem 1" descr="DADA"/>
        <xdr:cNvPicPr>
          <a:picLocks noChangeAspect="1" noChangeArrowheads="1"/>
        </xdr:cNvPicPr>
      </xdr:nvPicPr>
      <xdr:blipFill>
        <a:blip xmlns:r="http://schemas.openxmlformats.org/officeDocument/2006/relationships" r:embed="rId1"/>
        <a:srcRect/>
        <a:stretch>
          <a:fillRect/>
        </a:stretch>
      </xdr:blipFill>
      <xdr:spPr bwMode="auto">
        <a:xfrm>
          <a:off x="5133975" y="19050"/>
          <a:ext cx="771525" cy="9525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5</xdr:row>
      <xdr:rowOff>0</xdr:rowOff>
    </xdr:to>
    <xdr:pic>
      <xdr:nvPicPr>
        <xdr:cNvPr id="16448" name="Imagem 3" descr="DADA"/>
        <xdr:cNvPicPr>
          <a:picLocks noChangeAspect="1" noChangeArrowheads="1"/>
        </xdr:cNvPicPr>
      </xdr:nvPicPr>
      <xdr:blipFill>
        <a:blip xmlns:r="http://schemas.openxmlformats.org/officeDocument/2006/relationships" r:embed="rId1"/>
        <a:srcRect/>
        <a:stretch>
          <a:fillRect/>
        </a:stretch>
      </xdr:blipFill>
      <xdr:spPr bwMode="auto">
        <a:xfrm>
          <a:off x="5114925" y="19050"/>
          <a:ext cx="771525" cy="9525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4</xdr:row>
      <xdr:rowOff>200025</xdr:rowOff>
    </xdr:to>
    <xdr:pic>
      <xdr:nvPicPr>
        <xdr:cNvPr id="113985" name="Imagem 1" descr="DADA"/>
        <xdr:cNvPicPr>
          <a:picLocks noChangeAspect="1" noChangeArrowheads="1"/>
        </xdr:cNvPicPr>
      </xdr:nvPicPr>
      <xdr:blipFill>
        <a:blip xmlns:r="http://schemas.openxmlformats.org/officeDocument/2006/relationships" r:embed="rId1"/>
        <a:srcRect/>
        <a:stretch>
          <a:fillRect/>
        </a:stretch>
      </xdr:blipFill>
      <xdr:spPr bwMode="auto">
        <a:xfrm>
          <a:off x="5114925" y="19050"/>
          <a:ext cx="771525" cy="95250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5</xdr:row>
      <xdr:rowOff>0</xdr:rowOff>
    </xdr:to>
    <xdr:pic>
      <xdr:nvPicPr>
        <xdr:cNvPr id="117821" name="Imagem 1" descr="DADA"/>
        <xdr:cNvPicPr>
          <a:picLocks noChangeAspect="1" noChangeArrowheads="1"/>
        </xdr:cNvPicPr>
      </xdr:nvPicPr>
      <xdr:blipFill>
        <a:blip xmlns:r="http://schemas.openxmlformats.org/officeDocument/2006/relationships" r:embed="rId1"/>
        <a:srcRect/>
        <a:stretch>
          <a:fillRect/>
        </a:stretch>
      </xdr:blipFill>
      <xdr:spPr bwMode="auto">
        <a:xfrm>
          <a:off x="5114925" y="19050"/>
          <a:ext cx="771525" cy="95250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0</xdr:row>
      <xdr:rowOff>19050</xdr:rowOff>
    </xdr:from>
    <xdr:to>
      <xdr:col>9</xdr:col>
      <xdr:colOff>666750</xdr:colOff>
      <xdr:row>4</xdr:row>
      <xdr:rowOff>85725</xdr:rowOff>
    </xdr:to>
    <xdr:pic>
      <xdr:nvPicPr>
        <xdr:cNvPr id="126004" name="Imagem 4" descr="DADA"/>
        <xdr:cNvPicPr>
          <a:picLocks noChangeAspect="1" noChangeArrowheads="1"/>
        </xdr:cNvPicPr>
      </xdr:nvPicPr>
      <xdr:blipFill>
        <a:blip xmlns:r="http://schemas.openxmlformats.org/officeDocument/2006/relationships" r:embed="rId1"/>
        <a:srcRect/>
        <a:stretch>
          <a:fillRect/>
        </a:stretch>
      </xdr:blipFill>
      <xdr:spPr bwMode="auto">
        <a:xfrm>
          <a:off x="5191125" y="19050"/>
          <a:ext cx="666750" cy="8667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M51"/>
  <sheetViews>
    <sheetView workbookViewId="0">
      <selection activeCell="W34" sqref="W34"/>
    </sheetView>
  </sheetViews>
  <sheetFormatPr defaultRowHeight="15"/>
  <cols>
    <col min="1" max="1" width="12.5703125" style="99" customWidth="1"/>
    <col min="2" max="10" width="8.42578125" style="99" customWidth="1"/>
    <col min="11" max="16384" width="9.140625" style="99"/>
  </cols>
  <sheetData>
    <row r="1" spans="1:13" ht="15.75" customHeight="1">
      <c r="A1" s="155" t="s">
        <v>199</v>
      </c>
      <c r="B1" s="155"/>
      <c r="C1" s="155"/>
      <c r="D1" s="155"/>
      <c r="E1" s="155"/>
      <c r="F1" s="155"/>
      <c r="G1" s="155"/>
      <c r="H1" s="155"/>
      <c r="I1" s="36"/>
      <c r="J1" s="36"/>
    </row>
    <row r="2" spans="1:13" ht="15.75" customHeight="1">
      <c r="A2" s="156" t="s">
        <v>200</v>
      </c>
      <c r="B2" s="156"/>
      <c r="C2" s="156"/>
      <c r="D2" s="156"/>
      <c r="E2" s="156"/>
      <c r="F2" s="156"/>
      <c r="G2" s="156"/>
      <c r="H2" s="156"/>
      <c r="I2" s="36"/>
      <c r="J2" s="36"/>
    </row>
    <row r="3" spans="1:13" s="125" customFormat="1" ht="15.75" customHeight="1">
      <c r="A3" s="124"/>
      <c r="B3" s="124"/>
      <c r="C3" s="124"/>
      <c r="D3" s="124"/>
      <c r="E3" s="124"/>
      <c r="F3" s="124"/>
      <c r="G3" s="124"/>
      <c r="H3" s="124"/>
      <c r="I3" s="103"/>
      <c r="J3" s="103"/>
    </row>
    <row r="4" spans="1:13" ht="15.75" customHeight="1">
      <c r="A4" s="97" t="s">
        <v>130</v>
      </c>
      <c r="B4" s="2"/>
      <c r="C4" s="2"/>
      <c r="D4" s="2"/>
      <c r="E4" s="2"/>
      <c r="F4" s="2"/>
      <c r="G4" s="2"/>
      <c r="H4" s="2"/>
      <c r="I4" s="2"/>
      <c r="J4" s="2"/>
    </row>
    <row r="5" spans="1:13" ht="10.5" customHeight="1">
      <c r="A5" s="36"/>
      <c r="B5" s="36"/>
      <c r="C5" s="36"/>
      <c r="D5" s="36"/>
      <c r="E5" s="36"/>
      <c r="F5" s="36"/>
      <c r="G5" s="36"/>
      <c r="H5" s="36"/>
      <c r="I5" s="36"/>
      <c r="J5" s="36"/>
    </row>
    <row r="6" spans="1:13" ht="15.75" customHeight="1">
      <c r="A6" s="117"/>
      <c r="B6" s="117"/>
      <c r="C6" s="117"/>
      <c r="D6" s="117"/>
      <c r="E6" s="157" t="s">
        <v>175</v>
      </c>
      <c r="F6" s="157"/>
      <c r="G6" s="158"/>
      <c r="H6" s="158"/>
      <c r="I6" s="158"/>
      <c r="J6" s="119"/>
    </row>
    <row r="7" spans="1:13" ht="15.75" customHeight="1">
      <c r="A7" s="117"/>
      <c r="B7" s="117"/>
      <c r="C7" s="117"/>
      <c r="D7" s="157" t="s">
        <v>191</v>
      </c>
      <c r="E7" s="157"/>
      <c r="F7" s="149"/>
      <c r="G7" s="149"/>
      <c r="H7" s="149"/>
      <c r="I7" s="149"/>
      <c r="J7" s="149"/>
    </row>
    <row r="8" spans="1:13" ht="10.5" customHeight="1">
      <c r="A8" s="36"/>
      <c r="B8" s="36"/>
      <c r="C8" s="36"/>
      <c r="D8" s="36"/>
      <c r="E8" s="36"/>
      <c r="F8" s="36"/>
      <c r="G8" s="36"/>
      <c r="H8" s="36"/>
      <c r="I8" s="36"/>
      <c r="J8" s="36"/>
    </row>
    <row r="9" spans="1:13" ht="15.75" customHeight="1">
      <c r="A9" s="100" t="s">
        <v>131</v>
      </c>
      <c r="B9" s="101"/>
      <c r="C9" s="102"/>
      <c r="D9" s="150"/>
      <c r="E9" s="151"/>
      <c r="F9" s="152"/>
      <c r="G9" s="103"/>
      <c r="H9" s="103"/>
      <c r="I9" s="153">
        <f>I50</f>
        <v>0</v>
      </c>
      <c r="J9" s="154"/>
    </row>
    <row r="10" spans="1:13" ht="15.75" customHeight="1">
      <c r="A10" s="100" t="s">
        <v>132</v>
      </c>
      <c r="B10" s="101"/>
      <c r="C10" s="102"/>
      <c r="D10" s="159"/>
      <c r="E10" s="160"/>
      <c r="F10" s="24"/>
      <c r="G10" s="103"/>
      <c r="H10" s="103"/>
      <c r="I10" s="103"/>
      <c r="J10" s="103"/>
    </row>
    <row r="11" spans="1:13" ht="15.75" customHeight="1">
      <c r="A11" s="100" t="s">
        <v>133</v>
      </c>
      <c r="B11" s="101"/>
      <c r="C11" s="102"/>
      <c r="D11" s="150"/>
      <c r="E11" s="161"/>
      <c r="F11" s="162"/>
      <c r="G11" s="103"/>
      <c r="H11" s="103"/>
      <c r="I11" s="103"/>
      <c r="J11" s="103"/>
    </row>
    <row r="12" spans="1:13" ht="15.75" customHeight="1">
      <c r="A12" s="100" t="s">
        <v>18</v>
      </c>
      <c r="B12" s="101"/>
      <c r="C12" s="102"/>
      <c r="D12" s="163"/>
      <c r="E12" s="164"/>
      <c r="F12" s="24" t="s">
        <v>16</v>
      </c>
      <c r="G12" s="103"/>
      <c r="H12" s="103"/>
      <c r="I12" s="103"/>
      <c r="J12" s="103"/>
      <c r="M12" s="104"/>
    </row>
    <row r="13" spans="1:13" ht="15.75" customHeight="1">
      <c r="A13" s="100" t="s">
        <v>7</v>
      </c>
      <c r="B13" s="101"/>
      <c r="C13" s="102"/>
      <c r="D13" s="165">
        <f>H13*$D$12</f>
        <v>0</v>
      </c>
      <c r="E13" s="166"/>
      <c r="F13" s="24" t="s">
        <v>16</v>
      </c>
      <c r="H13" s="167"/>
      <c r="I13" s="168"/>
      <c r="J13" s="24" t="s">
        <v>17</v>
      </c>
      <c r="M13" s="104"/>
    </row>
    <row r="14" spans="1:13" ht="15.75" customHeight="1">
      <c r="A14" s="100" t="s">
        <v>173</v>
      </c>
      <c r="B14" s="101"/>
      <c r="C14" s="102"/>
      <c r="D14" s="165">
        <f>H14*$D$12</f>
        <v>0</v>
      </c>
      <c r="E14" s="166"/>
      <c r="F14" s="24" t="s">
        <v>16</v>
      </c>
      <c r="H14" s="167"/>
      <c r="I14" s="168"/>
      <c r="J14" s="24" t="s">
        <v>17</v>
      </c>
    </row>
    <row r="15" spans="1:13" ht="15.75" customHeight="1">
      <c r="A15" s="36"/>
      <c r="B15" s="36"/>
      <c r="C15" s="36"/>
      <c r="D15" s="36"/>
      <c r="E15" s="36"/>
      <c r="F15" s="36"/>
      <c r="G15" s="36"/>
      <c r="H15" s="36"/>
      <c r="I15" s="36"/>
      <c r="J15" s="36"/>
    </row>
    <row r="16" spans="1:13" ht="15.75" customHeight="1">
      <c r="A16" s="105" t="s">
        <v>134</v>
      </c>
      <c r="B16" s="120"/>
      <c r="C16" s="118"/>
      <c r="D16" s="118"/>
      <c r="E16" s="176" t="s">
        <v>129</v>
      </c>
      <c r="F16" s="176"/>
      <c r="G16" s="176"/>
      <c r="H16" s="177"/>
      <c r="I16" s="178">
        <f>E33</f>
        <v>0</v>
      </c>
      <c r="J16" s="179"/>
    </row>
    <row r="17" spans="1:10" ht="15.75" customHeight="1">
      <c r="A17" s="36"/>
      <c r="B17" s="36"/>
      <c r="C17" s="36"/>
      <c r="D17" s="36"/>
      <c r="E17" s="36"/>
      <c r="F17" s="36"/>
      <c r="G17" s="36"/>
      <c r="H17" s="36"/>
      <c r="I17" s="36"/>
      <c r="J17" s="36"/>
    </row>
    <row r="18" spans="1:10" ht="15.75" customHeight="1">
      <c r="A18" s="97" t="s">
        <v>135</v>
      </c>
      <c r="B18" s="106"/>
      <c r="C18" s="106"/>
      <c r="D18" s="106"/>
      <c r="E18" s="106"/>
      <c r="F18" s="106"/>
      <c r="G18" s="106"/>
      <c r="H18" s="106"/>
      <c r="I18" s="106"/>
      <c r="J18" s="106"/>
    </row>
    <row r="19" spans="1:10" ht="15.75" customHeight="1">
      <c r="A19" s="107" t="s">
        <v>136</v>
      </c>
      <c r="B19" s="180" t="s">
        <v>152</v>
      </c>
      <c r="C19" s="181"/>
      <c r="D19" s="182" t="s">
        <v>153</v>
      </c>
      <c r="E19" s="182"/>
      <c r="F19" s="182"/>
      <c r="G19" s="182" t="s">
        <v>154</v>
      </c>
      <c r="H19" s="182"/>
      <c r="I19" s="182"/>
      <c r="J19" s="106"/>
    </row>
    <row r="20" spans="1:10" ht="15.75" customHeight="1">
      <c r="A20" s="108"/>
      <c r="B20" s="172"/>
      <c r="C20" s="173"/>
      <c r="D20" s="174">
        <f>IF(B20=0,0,G20/B20)</f>
        <v>0</v>
      </c>
      <c r="E20" s="174"/>
      <c r="F20" s="174"/>
      <c r="G20" s="175"/>
      <c r="H20" s="175"/>
      <c r="I20" s="175"/>
      <c r="J20" s="106"/>
    </row>
    <row r="21" spans="1:10" ht="15.75" customHeight="1">
      <c r="D21" s="109" t="s">
        <v>137</v>
      </c>
      <c r="E21" s="110" t="s">
        <v>138</v>
      </c>
      <c r="H21" s="111"/>
      <c r="I21" s="111"/>
      <c r="J21" s="111"/>
    </row>
    <row r="22" spans="1:10" s="106" customFormat="1" ht="15.75" customHeight="1">
      <c r="A22" s="36"/>
      <c r="B22" s="36"/>
      <c r="C22" s="36"/>
      <c r="D22" s="36"/>
      <c r="E22" s="36"/>
      <c r="F22" s="36"/>
      <c r="G22" s="36"/>
      <c r="H22" s="36"/>
      <c r="I22" s="36"/>
      <c r="J22" s="36"/>
    </row>
    <row r="23" spans="1:10" s="106" customFormat="1" ht="15.75" customHeight="1">
      <c r="A23" s="97" t="s">
        <v>139</v>
      </c>
    </row>
    <row r="24" spans="1:10" s="106" customFormat="1" ht="15.75" customHeight="1">
      <c r="A24" s="107" t="s">
        <v>136</v>
      </c>
      <c r="B24" s="180" t="s">
        <v>155</v>
      </c>
      <c r="C24" s="181"/>
      <c r="D24" s="180" t="s">
        <v>140</v>
      </c>
      <c r="E24" s="186"/>
      <c r="F24" s="186"/>
      <c r="G24" s="181"/>
      <c r="H24" s="180" t="s">
        <v>149</v>
      </c>
      <c r="I24" s="186"/>
      <c r="J24" s="181"/>
    </row>
    <row r="25" spans="1:10" s="106" customFormat="1" ht="15.75" customHeight="1">
      <c r="A25" s="108"/>
      <c r="B25" s="189">
        <f>B16</f>
        <v>0</v>
      </c>
      <c r="C25" s="190"/>
      <c r="D25" s="98" t="s">
        <v>156</v>
      </c>
      <c r="E25" s="191"/>
      <c r="F25" s="191"/>
      <c r="G25" s="192"/>
      <c r="H25" s="112" t="s">
        <v>157</v>
      </c>
      <c r="I25" s="193"/>
      <c r="J25" s="194"/>
    </row>
    <row r="26" spans="1:10" ht="25.5" customHeight="1">
      <c r="D26" s="109" t="s">
        <v>137</v>
      </c>
      <c r="E26" s="196" t="s">
        <v>141</v>
      </c>
      <c r="F26" s="196"/>
      <c r="G26" s="196"/>
      <c r="H26" s="196"/>
      <c r="I26" s="196"/>
      <c r="J26" s="196"/>
    </row>
    <row r="27" spans="1:10" s="106" customFormat="1" ht="15.75" customHeight="1">
      <c r="A27" s="36"/>
      <c r="B27" s="36"/>
      <c r="C27" s="36"/>
      <c r="D27" s="36"/>
      <c r="E27" s="36"/>
      <c r="F27" s="36"/>
      <c r="G27" s="36"/>
      <c r="H27" s="36"/>
      <c r="I27" s="36"/>
      <c r="J27" s="36"/>
    </row>
    <row r="28" spans="1:10" s="106" customFormat="1" ht="15.75" customHeight="1">
      <c r="A28" s="97" t="s">
        <v>142</v>
      </c>
    </row>
    <row r="29" spans="1:10" s="106" customFormat="1" ht="15.75" customHeight="1">
      <c r="A29" s="169" t="s">
        <v>158</v>
      </c>
      <c r="B29" s="170"/>
      <c r="C29" s="170"/>
      <c r="D29" s="170"/>
      <c r="E29" s="170"/>
      <c r="F29" s="171"/>
      <c r="G29" s="116">
        <f>IF(B20=0,0,B25/B20)</f>
        <v>0</v>
      </c>
    </row>
    <row r="30" spans="1:10" s="106" customFormat="1" ht="15.75" customHeight="1">
      <c r="A30" s="169" t="s">
        <v>159</v>
      </c>
      <c r="B30" s="170"/>
      <c r="C30" s="170"/>
      <c r="D30" s="170"/>
      <c r="E30" s="170"/>
      <c r="F30" s="171"/>
      <c r="G30" s="113">
        <f>IF(G29&gt;1,0,IF(G29&gt;0.67,0.4,IF(G29&gt;0.33,0.6,0.8)))</f>
        <v>0.8</v>
      </c>
    </row>
    <row r="31" spans="1:10" s="106" customFormat="1" ht="15.75" customHeight="1">
      <c r="A31" s="182" t="s">
        <v>150</v>
      </c>
      <c r="B31" s="182"/>
      <c r="C31" s="182"/>
      <c r="D31" s="182"/>
      <c r="E31" s="188" t="s">
        <v>143</v>
      </c>
      <c r="F31" s="188"/>
      <c r="G31" s="188"/>
      <c r="H31" s="188"/>
      <c r="I31" s="188"/>
      <c r="J31" s="188"/>
    </row>
    <row r="32" spans="1:10" s="106" customFormat="1" ht="15.75" customHeight="1">
      <c r="A32" s="182" t="s">
        <v>144</v>
      </c>
      <c r="B32" s="182"/>
      <c r="C32" s="182" t="s">
        <v>145</v>
      </c>
      <c r="D32" s="182"/>
      <c r="E32" s="188" t="s">
        <v>160</v>
      </c>
      <c r="F32" s="188"/>
      <c r="G32" s="188"/>
      <c r="H32" s="188" t="s">
        <v>161</v>
      </c>
      <c r="I32" s="188"/>
      <c r="J32" s="188"/>
    </row>
    <row r="33" spans="1:10" s="106" customFormat="1" ht="15.75" customHeight="1">
      <c r="A33" s="197">
        <f>G30*G20*I25*E25</f>
        <v>0</v>
      </c>
      <c r="B33" s="197"/>
      <c r="C33" s="197">
        <f>IF(B20=0,0,(1-G30)*G20*I25*E25/B20)</f>
        <v>0</v>
      </c>
      <c r="D33" s="197"/>
      <c r="E33" s="195">
        <f>IF(B25=0,0,H33/B25)</f>
        <v>0</v>
      </c>
      <c r="F33" s="195"/>
      <c r="G33" s="195"/>
      <c r="H33" s="195">
        <f>A33+C33*B25</f>
        <v>0</v>
      </c>
      <c r="I33" s="195"/>
      <c r="J33" s="195"/>
    </row>
    <row r="34" spans="1:10" s="106" customFormat="1" ht="15.75" customHeight="1">
      <c r="B34" s="22"/>
      <c r="C34" s="22"/>
      <c r="D34" s="22"/>
      <c r="E34" s="22"/>
      <c r="F34" s="114" t="s">
        <v>44</v>
      </c>
      <c r="G34" s="199">
        <f>IF(D13=0,0,(D13-E33)/D13)</f>
        <v>0</v>
      </c>
      <c r="H34" s="199"/>
    </row>
    <row r="35" spans="1:10" s="106" customFormat="1" ht="15.75" customHeight="1">
      <c r="A35" s="26"/>
      <c r="B35" s="26"/>
      <c r="D35" s="22"/>
      <c r="E35" s="22"/>
      <c r="F35" s="114" t="s">
        <v>49</v>
      </c>
      <c r="G35" s="200">
        <f>G34*D13*B16</f>
        <v>0</v>
      </c>
      <c r="H35" s="200"/>
    </row>
    <row r="36" spans="1:10" s="106" customFormat="1" ht="15.75" customHeight="1">
      <c r="A36" s="36"/>
      <c r="B36" s="36"/>
      <c r="C36" s="36"/>
      <c r="D36" s="36"/>
      <c r="E36" s="36"/>
      <c r="F36" s="36"/>
      <c r="G36" s="36"/>
      <c r="H36" s="36"/>
      <c r="I36" s="36"/>
      <c r="J36" s="36"/>
    </row>
    <row r="37" spans="1:10" s="106" customFormat="1" ht="15.75" customHeight="1">
      <c r="A37" s="97" t="s">
        <v>146</v>
      </c>
      <c r="B37" s="26"/>
      <c r="C37" s="27"/>
      <c r="D37" s="27"/>
      <c r="E37" s="27"/>
      <c r="F37" s="27"/>
      <c r="G37" s="27"/>
      <c r="H37" s="27"/>
      <c r="I37" s="50"/>
      <c r="J37" s="50"/>
    </row>
    <row r="38" spans="1:10" s="106" customFormat="1" ht="31.5" customHeight="1">
      <c r="A38" s="201" t="s">
        <v>151</v>
      </c>
      <c r="B38" s="202"/>
      <c r="C38" s="202"/>
      <c r="D38" s="202"/>
      <c r="E38" s="202"/>
      <c r="F38" s="202"/>
      <c r="G38" s="202"/>
      <c r="H38" s="202"/>
      <c r="I38" s="202"/>
      <c r="J38" s="203"/>
    </row>
    <row r="39" spans="1:10" s="106" customFormat="1" ht="15.75" customHeight="1">
      <c r="A39" s="36"/>
      <c r="B39" s="36"/>
      <c r="C39" s="36"/>
      <c r="D39" s="36"/>
      <c r="E39" s="36"/>
      <c r="F39" s="36"/>
      <c r="G39" s="36"/>
      <c r="H39" s="36"/>
      <c r="I39" s="36"/>
      <c r="J39" s="36"/>
    </row>
    <row r="40" spans="1:10" s="106" customFormat="1" ht="15.75" customHeight="1">
      <c r="A40" s="97" t="s">
        <v>147</v>
      </c>
      <c r="B40" s="26"/>
      <c r="C40" s="27"/>
      <c r="D40" s="27"/>
      <c r="E40" s="27"/>
      <c r="F40" s="27"/>
      <c r="G40" s="27"/>
      <c r="H40" s="27"/>
      <c r="I40" s="50"/>
      <c r="J40" s="50"/>
    </row>
    <row r="41" spans="1:10" s="106" customFormat="1" ht="15.75" customHeight="1">
      <c r="A41" s="187" t="s">
        <v>71</v>
      </c>
      <c r="B41" s="187"/>
      <c r="C41" s="187"/>
      <c r="D41" s="187"/>
      <c r="E41" s="187"/>
      <c r="F41" s="28" t="s">
        <v>72</v>
      </c>
      <c r="G41" s="187" t="s">
        <v>73</v>
      </c>
      <c r="H41" s="187"/>
      <c r="I41" s="187"/>
      <c r="J41" s="187"/>
    </row>
    <row r="42" spans="1:10" s="106" customFormat="1" ht="21" customHeight="1">
      <c r="A42" s="183" t="s">
        <v>182</v>
      </c>
      <c r="B42" s="184"/>
      <c r="C42" s="184"/>
      <c r="D42" s="184"/>
      <c r="E42" s="185"/>
      <c r="F42" s="28" t="s">
        <v>179</v>
      </c>
      <c r="G42" s="187"/>
      <c r="H42" s="187"/>
      <c r="I42" s="187"/>
      <c r="J42" s="187"/>
    </row>
    <row r="43" spans="1:10" s="106" customFormat="1" ht="21" customHeight="1">
      <c r="A43" s="183" t="s">
        <v>178</v>
      </c>
      <c r="B43" s="184"/>
      <c r="C43" s="184"/>
      <c r="D43" s="184"/>
      <c r="E43" s="185"/>
      <c r="F43" s="28" t="s">
        <v>179</v>
      </c>
      <c r="G43" s="187"/>
      <c r="H43" s="187"/>
      <c r="I43" s="187"/>
      <c r="J43" s="187"/>
    </row>
    <row r="44" spans="1:10" s="106" customFormat="1" ht="21" customHeight="1">
      <c r="A44" s="183" t="s">
        <v>180</v>
      </c>
      <c r="B44" s="184"/>
      <c r="C44" s="184"/>
      <c r="D44" s="184"/>
      <c r="E44" s="185"/>
      <c r="F44" s="28" t="s">
        <v>179</v>
      </c>
      <c r="G44" s="187"/>
      <c r="H44" s="187"/>
      <c r="I44" s="187"/>
      <c r="J44" s="187"/>
    </row>
    <row r="45" spans="1:10" s="106" customFormat="1" ht="21" customHeight="1">
      <c r="A45" s="183" t="s">
        <v>181</v>
      </c>
      <c r="B45" s="184"/>
      <c r="C45" s="184"/>
      <c r="D45" s="184"/>
      <c r="E45" s="185"/>
      <c r="F45" s="28" t="s">
        <v>192</v>
      </c>
      <c r="G45" s="187"/>
      <c r="H45" s="187"/>
      <c r="I45" s="187"/>
      <c r="J45" s="187"/>
    </row>
    <row r="46" spans="1:10" s="106" customFormat="1" ht="21" customHeight="1">
      <c r="A46" s="183" t="s">
        <v>183</v>
      </c>
      <c r="B46" s="184"/>
      <c r="C46" s="184"/>
      <c r="D46" s="184"/>
      <c r="E46" s="185"/>
      <c r="F46" s="28" t="s">
        <v>184</v>
      </c>
      <c r="G46" s="187"/>
      <c r="H46" s="187"/>
      <c r="I46" s="187"/>
      <c r="J46" s="187"/>
    </row>
    <row r="47" spans="1:10" s="106" customFormat="1" ht="21" customHeight="1">
      <c r="A47" s="183" t="s">
        <v>185</v>
      </c>
      <c r="B47" s="184"/>
      <c r="C47" s="184"/>
      <c r="D47" s="184"/>
      <c r="E47" s="185"/>
      <c r="F47" s="28" t="s">
        <v>186</v>
      </c>
      <c r="G47" s="187"/>
      <c r="H47" s="187"/>
      <c r="I47" s="187"/>
      <c r="J47" s="187"/>
    </row>
    <row r="48" spans="1:10" s="106" customFormat="1" ht="21" customHeight="1">
      <c r="A48" s="183" t="s">
        <v>187</v>
      </c>
      <c r="B48" s="184"/>
      <c r="C48" s="184"/>
      <c r="D48" s="184"/>
      <c r="E48" s="185"/>
      <c r="F48" s="28" t="s">
        <v>188</v>
      </c>
      <c r="G48" s="187"/>
      <c r="H48" s="187"/>
      <c r="I48" s="187"/>
      <c r="J48" s="187"/>
    </row>
    <row r="49" spans="1:10" s="115" customFormat="1" ht="15.75" customHeight="1">
      <c r="A49" s="22"/>
      <c r="B49" s="22"/>
      <c r="C49" s="22"/>
      <c r="D49" s="22"/>
      <c r="E49" s="22"/>
      <c r="F49" s="22"/>
      <c r="G49" s="22"/>
      <c r="H49" s="22"/>
      <c r="I49" s="22"/>
      <c r="J49" s="22"/>
    </row>
    <row r="50" spans="1:10" ht="15.75" customHeight="1">
      <c r="A50" s="103"/>
      <c r="B50" s="103"/>
      <c r="C50" s="103"/>
      <c r="D50" s="103"/>
      <c r="E50" s="103"/>
      <c r="F50" s="103"/>
      <c r="H50" s="114" t="s">
        <v>148</v>
      </c>
      <c r="I50" s="198"/>
      <c r="J50" s="198"/>
    </row>
    <row r="51" spans="1:10">
      <c r="A51" s="106"/>
      <c r="B51" s="106"/>
      <c r="C51" s="106"/>
      <c r="D51" s="106"/>
      <c r="E51" s="106"/>
      <c r="F51" s="106"/>
      <c r="G51" s="106"/>
      <c r="H51" s="106"/>
      <c r="I51" s="106"/>
      <c r="J51" s="106"/>
    </row>
  </sheetData>
  <mergeCells count="62">
    <mergeCell ref="I50:J50"/>
    <mergeCell ref="G34:H34"/>
    <mergeCell ref="G35:H35"/>
    <mergeCell ref="G46:J46"/>
    <mergeCell ref="A38:J38"/>
    <mergeCell ref="A41:E41"/>
    <mergeCell ref="G44:J44"/>
    <mergeCell ref="G41:J41"/>
    <mergeCell ref="A42:E42"/>
    <mergeCell ref="A47:E47"/>
    <mergeCell ref="G47:J47"/>
    <mergeCell ref="A48:E48"/>
    <mergeCell ref="G48:J48"/>
    <mergeCell ref="A45:E45"/>
    <mergeCell ref="G45:J45"/>
    <mergeCell ref="A46:E46"/>
    <mergeCell ref="A30:F30"/>
    <mergeCell ref="A31:D31"/>
    <mergeCell ref="E31:J31"/>
    <mergeCell ref="A33:B33"/>
    <mergeCell ref="C33:D33"/>
    <mergeCell ref="E33:G33"/>
    <mergeCell ref="A44:E44"/>
    <mergeCell ref="B24:C24"/>
    <mergeCell ref="D24:G24"/>
    <mergeCell ref="H24:J24"/>
    <mergeCell ref="G42:J42"/>
    <mergeCell ref="A43:E43"/>
    <mergeCell ref="G43:J43"/>
    <mergeCell ref="A32:B32"/>
    <mergeCell ref="C32:D32"/>
    <mergeCell ref="E32:G32"/>
    <mergeCell ref="H32:J32"/>
    <mergeCell ref="B25:C25"/>
    <mergeCell ref="E25:G25"/>
    <mergeCell ref="I25:J25"/>
    <mergeCell ref="H33:J33"/>
    <mergeCell ref="E26:J26"/>
    <mergeCell ref="A29:F29"/>
    <mergeCell ref="B20:C20"/>
    <mergeCell ref="D20:F20"/>
    <mergeCell ref="G20:I20"/>
    <mergeCell ref="D14:E14"/>
    <mergeCell ref="H14:I14"/>
    <mergeCell ref="E16:H16"/>
    <mergeCell ref="I16:J16"/>
    <mergeCell ref="B19:C19"/>
    <mergeCell ref="D19:F19"/>
    <mergeCell ref="G19:I19"/>
    <mergeCell ref="D10:E10"/>
    <mergeCell ref="D11:F11"/>
    <mergeCell ref="D12:E12"/>
    <mergeCell ref="D13:E13"/>
    <mergeCell ref="H13:I13"/>
    <mergeCell ref="F7:J7"/>
    <mergeCell ref="D9:F9"/>
    <mergeCell ref="I9:J9"/>
    <mergeCell ref="A1:H1"/>
    <mergeCell ref="A2:H2"/>
    <mergeCell ref="E6:F6"/>
    <mergeCell ref="G6:I6"/>
    <mergeCell ref="D7:E7"/>
  </mergeCells>
  <pageMargins left="0.78740157480314965" right="0.59055118110236227" top="0.59055118110236227" bottom="0.59055118110236227" header="0.31496062992125984" footer="0.31496062992125984"/>
  <pageSetup paperSize="9" orientation="portrait" r:id="rId1"/>
  <headerFooter>
    <oddFooter>&amp;L&amp;8FQ.CER-18          Rev.:  00&amp;R&amp;A    Página &amp;P de &amp;N</oddFooter>
  </headerFooter>
  <drawing r:id="rId2"/>
</worksheet>
</file>

<file path=xl/worksheets/sheet2.xml><?xml version="1.0" encoding="utf-8"?>
<worksheet xmlns="http://schemas.openxmlformats.org/spreadsheetml/2006/main" xmlns:r="http://schemas.openxmlformats.org/officeDocument/2006/relationships">
  <dimension ref="A1"/>
  <sheetViews>
    <sheetView topLeftCell="A28" workbookViewId="0">
      <selection activeCell="W34" sqref="W34"/>
    </sheetView>
  </sheetViews>
  <sheetFormatPr defaultRowHeight="12.75"/>
  <cols>
    <col min="10" max="10" width="11.140625" customWidth="1"/>
  </cols>
  <sheetData/>
  <pageMargins left="0.51181102362204722" right="0.51181102362204722" top="0.78740157480314965" bottom="0.59055118110236227"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H65"/>
  <sheetViews>
    <sheetView topLeftCell="A25" zoomScale="115" zoomScaleNormal="115" workbookViewId="0">
      <selection activeCell="W34" sqref="W34"/>
    </sheetView>
  </sheetViews>
  <sheetFormatPr defaultRowHeight="12.75"/>
  <cols>
    <col min="1" max="1" width="38.42578125" style="58" customWidth="1"/>
    <col min="2" max="2" width="20.85546875" style="58" customWidth="1"/>
    <col min="3" max="3" width="9.7109375" style="58" customWidth="1"/>
    <col min="4" max="4" width="7.85546875" style="58" customWidth="1"/>
    <col min="5" max="5" width="7.42578125" style="58" customWidth="1"/>
    <col min="6" max="6" width="6.7109375" style="58" customWidth="1"/>
    <col min="7" max="7" width="9.140625" style="58"/>
    <col min="8" max="8" width="50.7109375" style="58" customWidth="1"/>
    <col min="9" max="16384" width="9.140625" style="58"/>
  </cols>
  <sheetData>
    <row r="1" spans="1:7" ht="30.75" customHeight="1">
      <c r="A1" s="204" t="s">
        <v>105</v>
      </c>
      <c r="B1" s="204"/>
      <c r="C1" s="204"/>
      <c r="D1" s="204"/>
      <c r="E1" s="204"/>
      <c r="F1" s="204"/>
    </row>
    <row r="3" spans="1:7" ht="21" customHeight="1">
      <c r="B3" s="77"/>
      <c r="C3" s="78"/>
      <c r="D3" s="79" t="s">
        <v>90</v>
      </c>
      <c r="E3" s="205">
        <v>42468</v>
      </c>
      <c r="F3" s="206"/>
    </row>
    <row r="4" spans="1:7">
      <c r="B4" s="59"/>
      <c r="C4" s="60"/>
      <c r="D4" s="60"/>
    </row>
    <row r="6" spans="1:7" ht="21" customHeight="1">
      <c r="A6" s="74" t="s">
        <v>18</v>
      </c>
      <c r="B6" s="61">
        <v>3.3</v>
      </c>
    </row>
    <row r="8" spans="1:7" ht="28.5">
      <c r="A8" s="85" t="s">
        <v>91</v>
      </c>
      <c r="B8" s="63" t="s">
        <v>81</v>
      </c>
      <c r="C8" s="64" t="s">
        <v>12</v>
      </c>
      <c r="D8" s="64" t="s">
        <v>45</v>
      </c>
      <c r="E8" s="23"/>
      <c r="F8" s="22"/>
    </row>
    <row r="9" spans="1:7" ht="71.25">
      <c r="A9" s="66" t="s">
        <v>30</v>
      </c>
      <c r="B9" s="65" t="s">
        <v>77</v>
      </c>
      <c r="C9" s="129">
        <v>47.300000000000004</v>
      </c>
      <c r="D9" s="64" t="s">
        <v>25</v>
      </c>
      <c r="E9" s="62"/>
      <c r="F9" s="30"/>
      <c r="G9" s="123"/>
    </row>
    <row r="10" spans="1:7" ht="42.75">
      <c r="A10" s="66" t="s">
        <v>31</v>
      </c>
      <c r="B10" s="65" t="s">
        <v>78</v>
      </c>
      <c r="C10" s="129">
        <v>123.20000000000002</v>
      </c>
      <c r="D10" s="64" t="s">
        <v>25</v>
      </c>
      <c r="E10" s="62"/>
      <c r="F10" s="30"/>
      <c r="G10" s="123"/>
    </row>
    <row r="11" spans="1:7" ht="18" customHeight="1">
      <c r="A11" s="66" t="s">
        <v>10</v>
      </c>
      <c r="B11" s="65"/>
      <c r="C11" s="129">
        <v>150.70000000000002</v>
      </c>
      <c r="D11" s="64" t="s">
        <v>25</v>
      </c>
      <c r="E11" s="62"/>
      <c r="F11" s="30"/>
      <c r="G11" s="123"/>
    </row>
    <row r="12" spans="1:7" ht="18" customHeight="1">
      <c r="A12" s="66" t="s">
        <v>32</v>
      </c>
      <c r="B12" s="65"/>
      <c r="C12" s="129">
        <v>228.8</v>
      </c>
      <c r="D12" s="64" t="s">
        <v>25</v>
      </c>
      <c r="E12" s="62"/>
      <c r="F12" s="30"/>
      <c r="G12" s="123"/>
    </row>
    <row r="13" spans="1:7" ht="18" customHeight="1">
      <c r="A13" s="66" t="s">
        <v>26</v>
      </c>
      <c r="B13" s="65"/>
      <c r="C13" s="129">
        <v>302.5</v>
      </c>
      <c r="D13" s="64" t="s">
        <v>25</v>
      </c>
      <c r="E13" s="62"/>
      <c r="F13" s="30"/>
      <c r="G13" s="123"/>
    </row>
    <row r="14" spans="1:7" ht="18" customHeight="1">
      <c r="A14" s="66" t="s">
        <v>82</v>
      </c>
      <c r="B14" s="65"/>
      <c r="C14" s="129">
        <v>141.9</v>
      </c>
      <c r="D14" s="64" t="s">
        <v>25</v>
      </c>
      <c r="E14" s="62"/>
      <c r="F14" s="50"/>
      <c r="G14" s="123"/>
    </row>
    <row r="15" spans="1:7" ht="18" customHeight="1">
      <c r="A15" s="66" t="s">
        <v>79</v>
      </c>
      <c r="B15" s="65"/>
      <c r="C15" s="129">
        <v>47.300000000000004</v>
      </c>
      <c r="D15" s="64" t="s">
        <v>25</v>
      </c>
      <c r="E15" s="62"/>
      <c r="F15" s="30"/>
      <c r="G15" s="123"/>
    </row>
    <row r="16" spans="1:7" ht="12.75" customHeight="1">
      <c r="B16" s="54"/>
      <c r="C16" s="130"/>
      <c r="D16" s="54"/>
      <c r="E16" s="54"/>
      <c r="F16" s="4"/>
      <c r="G16" s="123"/>
    </row>
    <row r="17" spans="1:8" ht="28.5" customHeight="1">
      <c r="A17" s="83" t="s">
        <v>92</v>
      </c>
      <c r="B17" s="67" t="s">
        <v>81</v>
      </c>
      <c r="C17" s="131" t="s">
        <v>12</v>
      </c>
      <c r="D17" s="67" t="s">
        <v>45</v>
      </c>
      <c r="E17" s="67" t="s">
        <v>84</v>
      </c>
      <c r="F17" s="68" t="s">
        <v>45</v>
      </c>
      <c r="G17" s="123"/>
    </row>
    <row r="18" spans="1:8" ht="18" customHeight="1">
      <c r="A18" s="69" t="s">
        <v>33</v>
      </c>
      <c r="B18" s="84"/>
      <c r="C18" s="129">
        <v>23.1</v>
      </c>
      <c r="D18" s="67" t="s">
        <v>11</v>
      </c>
      <c r="E18" s="67">
        <v>20</v>
      </c>
      <c r="F18" s="70" t="s">
        <v>15</v>
      </c>
      <c r="G18" s="123"/>
    </row>
    <row r="19" spans="1:8" ht="18" customHeight="1">
      <c r="A19" s="69" t="s">
        <v>34</v>
      </c>
      <c r="B19" s="84"/>
      <c r="C19" s="129">
        <v>23.1</v>
      </c>
      <c r="D19" s="67" t="s">
        <v>11</v>
      </c>
      <c r="E19" s="67">
        <v>10</v>
      </c>
      <c r="F19" s="70" t="s">
        <v>15</v>
      </c>
      <c r="G19" s="123"/>
    </row>
    <row r="20" spans="1:8" ht="18" customHeight="1">
      <c r="A20" s="69" t="s">
        <v>35</v>
      </c>
      <c r="B20" s="84"/>
      <c r="C20" s="129">
        <v>35.200000000000003</v>
      </c>
      <c r="D20" s="67" t="s">
        <v>11</v>
      </c>
      <c r="E20" s="67">
        <v>10</v>
      </c>
      <c r="F20" s="70" t="s">
        <v>15</v>
      </c>
      <c r="G20" s="123"/>
    </row>
    <row r="21" spans="1:8" ht="18" customHeight="1">
      <c r="A21" s="69" t="s">
        <v>36</v>
      </c>
      <c r="B21" s="84"/>
      <c r="C21" s="129">
        <v>23.1</v>
      </c>
      <c r="D21" s="67" t="s">
        <v>11</v>
      </c>
      <c r="E21" s="67">
        <v>10</v>
      </c>
      <c r="F21" s="70" t="s">
        <v>15</v>
      </c>
      <c r="G21" s="123"/>
    </row>
    <row r="22" spans="1:8" ht="18" customHeight="1">
      <c r="A22" s="71" t="s">
        <v>83</v>
      </c>
      <c r="B22" s="84"/>
      <c r="C22" s="129">
        <v>111.10000000000001</v>
      </c>
      <c r="D22" s="67" t="s">
        <v>25</v>
      </c>
      <c r="E22" s="67"/>
      <c r="F22" s="72"/>
      <c r="G22" s="123"/>
    </row>
    <row r="23" spans="1:8" ht="28.5" customHeight="1">
      <c r="A23" s="69" t="s">
        <v>22</v>
      </c>
      <c r="B23" s="84"/>
      <c r="C23" s="129">
        <v>154</v>
      </c>
      <c r="D23" s="67" t="s">
        <v>25</v>
      </c>
      <c r="E23" s="67"/>
      <c r="F23" s="73"/>
      <c r="G23" s="123"/>
      <c r="H23" s="96" t="s">
        <v>123</v>
      </c>
    </row>
    <row r="24" spans="1:8">
      <c r="C24" s="132"/>
      <c r="G24" s="123"/>
    </row>
    <row r="25" spans="1:8" ht="28.5">
      <c r="A25" s="90" t="s">
        <v>96</v>
      </c>
      <c r="B25" s="91" t="s">
        <v>81</v>
      </c>
      <c r="C25" s="131" t="s">
        <v>12</v>
      </c>
      <c r="D25" s="91" t="s">
        <v>45</v>
      </c>
      <c r="E25" s="88"/>
      <c r="F25" s="24"/>
      <c r="G25" s="123"/>
    </row>
    <row r="26" spans="1:8" ht="18" customHeight="1">
      <c r="A26" s="92" t="s">
        <v>95</v>
      </c>
      <c r="B26" s="93"/>
      <c r="C26" s="129">
        <v>68</v>
      </c>
      <c r="D26" s="91" t="s">
        <v>25</v>
      </c>
      <c r="E26" s="88"/>
      <c r="F26" s="89"/>
      <c r="G26" s="123"/>
    </row>
    <row r="27" spans="1:8">
      <c r="G27" s="123"/>
    </row>
    <row r="28" spans="1:8" ht="28.5">
      <c r="A28" s="80" t="s">
        <v>93</v>
      </c>
      <c r="B28" s="75" t="s">
        <v>81</v>
      </c>
      <c r="C28" s="75" t="s">
        <v>12</v>
      </c>
      <c r="D28" s="75" t="s">
        <v>45</v>
      </c>
      <c r="E28" s="75" t="s">
        <v>119</v>
      </c>
      <c r="F28" s="75" t="s">
        <v>45</v>
      </c>
      <c r="G28" s="123"/>
    </row>
    <row r="29" spans="1:8" ht="18" customHeight="1">
      <c r="A29" s="76" t="s">
        <v>107</v>
      </c>
      <c r="B29" s="81"/>
      <c r="C29" s="82">
        <v>56</v>
      </c>
      <c r="D29" s="75" t="s">
        <v>11</v>
      </c>
      <c r="E29" s="95">
        <v>7.8</v>
      </c>
      <c r="F29" s="75" t="s">
        <v>108</v>
      </c>
      <c r="G29" s="123"/>
    </row>
    <row r="30" spans="1:8" ht="18" customHeight="1">
      <c r="A30" s="76" t="s">
        <v>76</v>
      </c>
      <c r="B30" s="81"/>
      <c r="C30" s="82">
        <v>62</v>
      </c>
      <c r="D30" s="75" t="s">
        <v>11</v>
      </c>
      <c r="E30" s="95">
        <v>7.8</v>
      </c>
      <c r="F30" s="75" t="s">
        <v>108</v>
      </c>
      <c r="G30" s="123"/>
    </row>
    <row r="31" spans="1:8" ht="18" customHeight="1">
      <c r="A31" s="76" t="s">
        <v>109</v>
      </c>
      <c r="B31" s="81"/>
      <c r="C31" s="82">
        <v>48</v>
      </c>
      <c r="D31" s="75" t="s">
        <v>11</v>
      </c>
      <c r="E31" s="95">
        <v>7.8</v>
      </c>
      <c r="F31" s="75" t="s">
        <v>108</v>
      </c>
      <c r="G31" s="123"/>
    </row>
    <row r="32" spans="1:8" ht="18" customHeight="1">
      <c r="A32" s="76" t="s">
        <v>162</v>
      </c>
      <c r="B32" s="81"/>
      <c r="C32" s="82">
        <v>219</v>
      </c>
      <c r="D32" s="75" t="s">
        <v>11</v>
      </c>
      <c r="E32" s="95">
        <v>1.19</v>
      </c>
      <c r="F32" s="75" t="s">
        <v>108</v>
      </c>
      <c r="G32" s="123"/>
    </row>
    <row r="33" spans="1:7" ht="18" customHeight="1">
      <c r="A33" s="76" t="s">
        <v>127</v>
      </c>
      <c r="B33" s="81"/>
      <c r="C33" s="82">
        <v>51</v>
      </c>
      <c r="D33" s="75" t="s">
        <v>11</v>
      </c>
      <c r="E33" s="95">
        <v>2.8</v>
      </c>
      <c r="F33" s="75" t="s">
        <v>108</v>
      </c>
      <c r="G33" s="123"/>
    </row>
    <row r="34" spans="1:7" ht="18" customHeight="1">
      <c r="A34" s="76" t="s">
        <v>110</v>
      </c>
      <c r="B34" s="81"/>
      <c r="C34" s="82"/>
      <c r="D34" s="75" t="s">
        <v>11</v>
      </c>
      <c r="E34" s="95">
        <v>2.8</v>
      </c>
      <c r="F34" s="75" t="s">
        <v>108</v>
      </c>
      <c r="G34" s="123"/>
    </row>
    <row r="35" spans="1:7" ht="18" customHeight="1">
      <c r="A35" s="76" t="s">
        <v>128</v>
      </c>
      <c r="B35" s="81"/>
      <c r="C35" s="82">
        <v>73</v>
      </c>
      <c r="D35" s="75" t="s">
        <v>11</v>
      </c>
      <c r="E35" s="95">
        <v>2.8</v>
      </c>
      <c r="F35" s="75" t="s">
        <v>108</v>
      </c>
      <c r="G35" s="123"/>
    </row>
    <row r="36" spans="1:7" ht="18" customHeight="1">
      <c r="A36" s="76" t="s">
        <v>196</v>
      </c>
      <c r="B36" s="81"/>
      <c r="C36" s="82">
        <v>303</v>
      </c>
      <c r="D36" s="75" t="s">
        <v>11</v>
      </c>
      <c r="E36" s="95">
        <v>7.45</v>
      </c>
      <c r="F36" s="75" t="s">
        <v>108</v>
      </c>
      <c r="G36" s="123"/>
    </row>
    <row r="37" spans="1:7" ht="18" customHeight="1">
      <c r="A37" s="76" t="s">
        <v>197</v>
      </c>
      <c r="B37" s="81"/>
      <c r="C37" s="82">
        <v>224</v>
      </c>
      <c r="D37" s="75" t="s">
        <v>11</v>
      </c>
      <c r="E37" s="95">
        <v>7.53</v>
      </c>
      <c r="F37" s="75" t="s">
        <v>108</v>
      </c>
      <c r="G37" s="123"/>
    </row>
    <row r="38" spans="1:7" ht="18" customHeight="1">
      <c r="A38" s="76" t="s">
        <v>171</v>
      </c>
      <c r="B38" s="81"/>
      <c r="C38" s="82"/>
      <c r="D38" s="75" t="s">
        <v>11</v>
      </c>
      <c r="E38" s="95">
        <v>2.23</v>
      </c>
      <c r="F38" s="75" t="s">
        <v>108</v>
      </c>
      <c r="G38" s="123"/>
    </row>
    <row r="39" spans="1:7" ht="18" customHeight="1">
      <c r="A39" s="76" t="s">
        <v>163</v>
      </c>
      <c r="B39" s="81"/>
      <c r="C39" s="82">
        <v>70</v>
      </c>
      <c r="D39" s="75" t="s">
        <v>11</v>
      </c>
      <c r="E39" s="95">
        <v>1.23</v>
      </c>
      <c r="F39" s="75" t="s">
        <v>108</v>
      </c>
      <c r="G39" s="123"/>
    </row>
    <row r="40" spans="1:7" ht="18" customHeight="1">
      <c r="A40" s="76" t="s">
        <v>111</v>
      </c>
      <c r="B40" s="81"/>
      <c r="C40" s="82">
        <v>62</v>
      </c>
      <c r="D40" s="75" t="s">
        <v>11</v>
      </c>
      <c r="E40" s="95">
        <v>1</v>
      </c>
      <c r="F40" s="75" t="s">
        <v>108</v>
      </c>
      <c r="G40" s="123"/>
    </row>
    <row r="41" spans="1:7" ht="18" customHeight="1">
      <c r="A41" s="76" t="s">
        <v>167</v>
      </c>
      <c r="B41" s="81"/>
      <c r="C41" s="82">
        <v>152</v>
      </c>
      <c r="D41" s="75" t="s">
        <v>11</v>
      </c>
      <c r="E41" s="95">
        <v>0.25</v>
      </c>
      <c r="F41" s="75" t="s">
        <v>108</v>
      </c>
      <c r="G41" s="123"/>
    </row>
    <row r="42" spans="1:7" ht="18" customHeight="1">
      <c r="A42" s="76" t="s">
        <v>164</v>
      </c>
      <c r="B42" s="81"/>
      <c r="C42" s="82">
        <v>45</v>
      </c>
      <c r="D42" s="75" t="s">
        <v>11</v>
      </c>
      <c r="E42" s="95">
        <v>0.93</v>
      </c>
      <c r="F42" s="75" t="s">
        <v>108</v>
      </c>
      <c r="G42" s="123"/>
    </row>
    <row r="43" spans="1:7" ht="18" customHeight="1">
      <c r="A43" s="76" t="s">
        <v>112</v>
      </c>
      <c r="B43" s="81"/>
      <c r="C43" s="82">
        <v>84</v>
      </c>
      <c r="D43" s="75" t="s">
        <v>11</v>
      </c>
      <c r="E43" s="95">
        <v>1.1000000000000001</v>
      </c>
      <c r="F43" s="75" t="s">
        <v>108</v>
      </c>
      <c r="G43" s="123"/>
    </row>
    <row r="44" spans="1:7" ht="18" customHeight="1">
      <c r="A44" s="76" t="s">
        <v>113</v>
      </c>
      <c r="B44" s="81"/>
      <c r="C44" s="82">
        <v>112</v>
      </c>
      <c r="D44" s="75" t="s">
        <v>11</v>
      </c>
      <c r="E44" s="95">
        <v>1.8</v>
      </c>
      <c r="F44" s="75" t="s">
        <v>108</v>
      </c>
      <c r="G44" s="123"/>
    </row>
    <row r="45" spans="1:7" ht="18" customHeight="1">
      <c r="A45" s="76" t="s">
        <v>124</v>
      </c>
      <c r="B45" s="81"/>
      <c r="C45" s="82">
        <v>146</v>
      </c>
      <c r="D45" s="75" t="s">
        <v>11</v>
      </c>
      <c r="E45" s="95">
        <v>8.5</v>
      </c>
      <c r="F45" s="75" t="s">
        <v>108</v>
      </c>
      <c r="G45" s="123"/>
    </row>
    <row r="46" spans="1:7" ht="18" customHeight="1">
      <c r="A46" s="76" t="s">
        <v>114</v>
      </c>
      <c r="B46" s="81"/>
      <c r="C46" s="82">
        <v>124</v>
      </c>
      <c r="D46" s="75" t="s">
        <v>11</v>
      </c>
      <c r="E46" s="95">
        <v>8.86</v>
      </c>
      <c r="F46" s="75" t="s">
        <v>108</v>
      </c>
      <c r="G46" s="123"/>
    </row>
    <row r="47" spans="1:7" ht="18" customHeight="1">
      <c r="A47" s="76" t="s">
        <v>115</v>
      </c>
      <c r="B47" s="81"/>
      <c r="C47" s="82">
        <v>160</v>
      </c>
      <c r="D47" s="75" t="s">
        <v>11</v>
      </c>
      <c r="E47" s="95">
        <v>8.1</v>
      </c>
      <c r="F47" s="75" t="s">
        <v>108</v>
      </c>
      <c r="G47" s="123"/>
    </row>
    <row r="48" spans="1:7" ht="18" customHeight="1">
      <c r="A48" s="76" t="s">
        <v>165</v>
      </c>
      <c r="B48" s="81"/>
      <c r="C48" s="82">
        <v>25</v>
      </c>
      <c r="D48" s="75" t="s">
        <v>11</v>
      </c>
      <c r="E48" s="95">
        <v>1.4</v>
      </c>
      <c r="F48" s="75" t="s">
        <v>108</v>
      </c>
      <c r="G48" s="123"/>
    </row>
    <row r="49" spans="1:7" ht="18" customHeight="1">
      <c r="A49" s="76" t="s">
        <v>172</v>
      </c>
      <c r="B49" s="81"/>
      <c r="C49" s="82"/>
      <c r="D49" s="75" t="s">
        <v>11</v>
      </c>
      <c r="E49" s="95">
        <v>8.93</v>
      </c>
      <c r="F49" s="75" t="s">
        <v>108</v>
      </c>
      <c r="G49" s="123"/>
    </row>
    <row r="50" spans="1:7" ht="18" customHeight="1">
      <c r="A50" s="76" t="s">
        <v>168</v>
      </c>
      <c r="B50" s="81"/>
      <c r="C50" s="82">
        <v>51</v>
      </c>
      <c r="D50" s="75" t="s">
        <v>11</v>
      </c>
      <c r="E50" s="95">
        <v>1</v>
      </c>
      <c r="F50" s="75" t="s">
        <v>108</v>
      </c>
      <c r="G50" s="123"/>
    </row>
    <row r="51" spans="1:7" ht="18" customHeight="1">
      <c r="A51" s="76" t="s">
        <v>125</v>
      </c>
      <c r="B51" s="81"/>
      <c r="C51" s="82">
        <v>23</v>
      </c>
      <c r="D51" s="75" t="s">
        <v>11</v>
      </c>
      <c r="E51" s="95">
        <v>7.5</v>
      </c>
      <c r="F51" s="75" t="s">
        <v>108</v>
      </c>
      <c r="G51" s="123"/>
    </row>
    <row r="52" spans="1:7" ht="18" customHeight="1">
      <c r="A52" s="76" t="s">
        <v>116</v>
      </c>
      <c r="B52" s="81"/>
      <c r="C52" s="82">
        <v>56</v>
      </c>
      <c r="D52" s="75" t="s">
        <v>11</v>
      </c>
      <c r="E52" s="95">
        <v>8.6</v>
      </c>
      <c r="F52" s="75" t="s">
        <v>108</v>
      </c>
      <c r="G52" s="123"/>
    </row>
    <row r="53" spans="1:7" ht="18" customHeight="1">
      <c r="A53" s="76" t="s">
        <v>117</v>
      </c>
      <c r="B53" s="81"/>
      <c r="C53" s="82">
        <v>79</v>
      </c>
      <c r="D53" s="75" t="s">
        <v>11</v>
      </c>
      <c r="E53" s="95">
        <v>1.23</v>
      </c>
      <c r="F53" s="75" t="s">
        <v>108</v>
      </c>
      <c r="G53" s="123"/>
    </row>
    <row r="54" spans="1:7" ht="18" customHeight="1">
      <c r="A54" s="76" t="s">
        <v>195</v>
      </c>
      <c r="B54" s="81"/>
      <c r="C54" s="82">
        <v>68</v>
      </c>
      <c r="D54" s="75" t="s">
        <v>11</v>
      </c>
      <c r="E54" s="95">
        <v>1.75</v>
      </c>
      <c r="F54" s="75" t="s">
        <v>108</v>
      </c>
      <c r="G54" s="123"/>
    </row>
    <row r="55" spans="1:7" ht="18" customHeight="1">
      <c r="A55" s="76" t="s">
        <v>166</v>
      </c>
      <c r="B55" s="81"/>
      <c r="C55" s="82">
        <v>644</v>
      </c>
      <c r="D55" s="75" t="s">
        <v>11</v>
      </c>
      <c r="E55" s="95">
        <v>1.8</v>
      </c>
      <c r="F55" s="75" t="s">
        <v>108</v>
      </c>
      <c r="G55" s="123"/>
    </row>
    <row r="56" spans="1:7" ht="18" customHeight="1">
      <c r="A56" s="76" t="s">
        <v>193</v>
      </c>
      <c r="B56" s="81"/>
      <c r="C56" s="82">
        <v>118</v>
      </c>
      <c r="D56" s="75" t="s">
        <v>11</v>
      </c>
      <c r="E56" s="95">
        <v>1.2</v>
      </c>
      <c r="F56" s="75" t="s">
        <v>108</v>
      </c>
      <c r="G56" s="123"/>
    </row>
    <row r="57" spans="1:7" ht="18" customHeight="1">
      <c r="A57" s="76" t="s">
        <v>169</v>
      </c>
      <c r="B57" s="81"/>
      <c r="C57" s="82">
        <v>280</v>
      </c>
      <c r="D57" s="75" t="s">
        <v>11</v>
      </c>
      <c r="E57" s="95">
        <v>1.1499999999999999</v>
      </c>
      <c r="F57" s="75" t="s">
        <v>108</v>
      </c>
      <c r="G57" s="123"/>
    </row>
    <row r="58" spans="1:7" ht="18" customHeight="1">
      <c r="A58" s="76" t="s">
        <v>170</v>
      </c>
      <c r="B58" s="81"/>
      <c r="C58" s="82">
        <v>62</v>
      </c>
      <c r="D58" s="75" t="s">
        <v>11</v>
      </c>
      <c r="E58" s="95">
        <v>1</v>
      </c>
      <c r="F58" s="75" t="s">
        <v>108</v>
      </c>
      <c r="G58" s="123"/>
    </row>
    <row r="59" spans="1:7" ht="18" customHeight="1">
      <c r="A59" s="76" t="s">
        <v>118</v>
      </c>
      <c r="B59" s="81"/>
      <c r="C59" s="82">
        <v>96</v>
      </c>
      <c r="D59" s="75" t="s">
        <v>11</v>
      </c>
      <c r="E59" s="95">
        <v>1</v>
      </c>
      <c r="F59" s="75" t="s">
        <v>108</v>
      </c>
      <c r="G59" s="123"/>
    </row>
    <row r="60" spans="1:7" ht="18" customHeight="1">
      <c r="A60" s="76" t="s">
        <v>126</v>
      </c>
      <c r="B60" s="81"/>
      <c r="C60" s="82">
        <v>193</v>
      </c>
      <c r="D60" s="75" t="s">
        <v>11</v>
      </c>
      <c r="E60" s="95">
        <v>2.2000000000000002</v>
      </c>
      <c r="F60" s="75" t="s">
        <v>108</v>
      </c>
      <c r="G60" s="123"/>
    </row>
    <row r="61" spans="1:7" ht="18" customHeight="1">
      <c r="A61" s="76" t="s">
        <v>194</v>
      </c>
      <c r="B61" s="81"/>
      <c r="C61" s="82"/>
      <c r="D61" s="75" t="s">
        <v>11</v>
      </c>
      <c r="E61" s="95">
        <v>2.4</v>
      </c>
      <c r="F61" s="75" t="s">
        <v>108</v>
      </c>
      <c r="G61" s="123"/>
    </row>
    <row r="62" spans="1:7" ht="18" customHeight="1">
      <c r="A62" s="76"/>
      <c r="B62" s="81"/>
      <c r="C62" s="82"/>
      <c r="D62" s="75" t="s">
        <v>11</v>
      </c>
      <c r="E62" s="95"/>
      <c r="F62" s="75" t="s">
        <v>108</v>
      </c>
    </row>
    <row r="63" spans="1:7" ht="18" customHeight="1">
      <c r="A63" s="76"/>
      <c r="B63" s="81"/>
      <c r="C63" s="82"/>
      <c r="D63" s="75" t="s">
        <v>11</v>
      </c>
      <c r="E63" s="95"/>
      <c r="F63" s="75" t="s">
        <v>108</v>
      </c>
    </row>
    <row r="64" spans="1:7" ht="18" customHeight="1">
      <c r="A64" s="76"/>
      <c r="B64" s="81"/>
      <c r="C64" s="82"/>
      <c r="D64" s="75" t="s">
        <v>11</v>
      </c>
      <c r="E64" s="95"/>
      <c r="F64" s="75" t="s">
        <v>108</v>
      </c>
    </row>
    <row r="65" spans="1:6" ht="18" customHeight="1">
      <c r="A65" s="76"/>
      <c r="B65" s="81"/>
      <c r="C65" s="82"/>
      <c r="D65" s="75" t="s">
        <v>11</v>
      </c>
      <c r="E65" s="95"/>
      <c r="F65" s="75" t="s">
        <v>108</v>
      </c>
    </row>
  </sheetData>
  <mergeCells count="2">
    <mergeCell ref="A1:F1"/>
    <mergeCell ref="E3:F3"/>
  </mergeCells>
  <pageMargins left="0.59055118110236227" right="0.59055118110236227" top="0.78740157480314965" bottom="0.78740157480314965"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dimension ref="A1:I41"/>
  <sheetViews>
    <sheetView workbookViewId="0">
      <selection activeCell="W34" sqref="W34"/>
    </sheetView>
  </sheetViews>
  <sheetFormatPr defaultRowHeight="15"/>
  <cols>
    <col min="1" max="1" width="37.140625" style="2" customWidth="1"/>
    <col min="2" max="8" width="6" style="2" customWidth="1"/>
    <col min="9" max="9" width="9.28515625" style="2" customWidth="1"/>
    <col min="10" max="16384" width="9.140625" style="2"/>
  </cols>
  <sheetData>
    <row r="1" spans="1:9" ht="15.75">
      <c r="A1" s="3" t="s">
        <v>59</v>
      </c>
    </row>
    <row r="2" spans="1:9" ht="18" customHeight="1">
      <c r="A2" s="3"/>
    </row>
    <row r="3" spans="1:9" ht="18" customHeight="1">
      <c r="A3" s="3" t="s">
        <v>60</v>
      </c>
    </row>
    <row r="4" spans="1:9" ht="13.5" customHeight="1">
      <c r="A4" s="3"/>
    </row>
    <row r="5" spans="1:9" ht="18" customHeight="1">
      <c r="A5" s="3" t="s">
        <v>75</v>
      </c>
      <c r="B5" s="26"/>
      <c r="C5" s="27"/>
      <c r="D5" s="27"/>
      <c r="E5" s="27"/>
      <c r="F5" s="27"/>
      <c r="G5" s="27"/>
      <c r="H5" s="50"/>
      <c r="I5" s="50"/>
    </row>
    <row r="6" spans="1:9" ht="55.5" customHeight="1">
      <c r="A6" s="207" t="s">
        <v>102</v>
      </c>
      <c r="B6" s="208"/>
      <c r="C6" s="208"/>
      <c r="D6" s="208"/>
      <c r="E6" s="208"/>
      <c r="F6" s="208"/>
      <c r="G6" s="208"/>
      <c r="H6" s="208"/>
      <c r="I6" s="209"/>
    </row>
    <row r="7" spans="1:9" ht="15" customHeight="1">
      <c r="A7" s="94"/>
      <c r="B7" s="94"/>
      <c r="C7" s="94"/>
      <c r="D7" s="94"/>
      <c r="E7" s="94"/>
      <c r="F7" s="94"/>
      <c r="G7" s="94"/>
      <c r="H7" s="94"/>
      <c r="I7" s="94"/>
    </row>
    <row r="8" spans="1:9" ht="55.5" customHeight="1">
      <c r="A8" s="207" t="s">
        <v>97</v>
      </c>
      <c r="B8" s="208"/>
      <c r="C8" s="208"/>
      <c r="D8" s="208"/>
      <c r="E8" s="208"/>
      <c r="F8" s="208"/>
      <c r="G8" s="208"/>
      <c r="H8" s="208"/>
      <c r="I8" s="209"/>
    </row>
    <row r="9" spans="1:9" ht="15" customHeight="1">
      <c r="A9" s="94"/>
      <c r="B9" s="94"/>
      <c r="C9" s="94"/>
      <c r="D9" s="94"/>
      <c r="E9" s="94"/>
      <c r="F9" s="94"/>
      <c r="G9" s="94"/>
      <c r="H9" s="94"/>
      <c r="I9" s="94"/>
    </row>
    <row r="10" spans="1:9" ht="55.5" customHeight="1">
      <c r="A10" s="207" t="s">
        <v>100</v>
      </c>
      <c r="B10" s="208"/>
      <c r="C10" s="208"/>
      <c r="D10" s="208"/>
      <c r="E10" s="208"/>
      <c r="F10" s="208"/>
      <c r="G10" s="208"/>
      <c r="H10" s="208"/>
      <c r="I10" s="209"/>
    </row>
    <row r="11" spans="1:9" ht="15" customHeight="1">
      <c r="A11" s="94"/>
      <c r="B11" s="94"/>
      <c r="C11" s="94"/>
      <c r="D11" s="94"/>
      <c r="E11" s="94"/>
      <c r="F11" s="94"/>
      <c r="G11" s="94"/>
      <c r="H11" s="94"/>
      <c r="I11" s="94"/>
    </row>
    <row r="12" spans="1:9" ht="55.5" customHeight="1">
      <c r="A12" s="207" t="s">
        <v>106</v>
      </c>
      <c r="B12" s="208"/>
      <c r="C12" s="208"/>
      <c r="D12" s="208"/>
      <c r="E12" s="208"/>
      <c r="F12" s="208"/>
      <c r="G12" s="208"/>
      <c r="H12" s="208"/>
      <c r="I12" s="209"/>
    </row>
    <row r="13" spans="1:9" ht="15" customHeight="1">
      <c r="A13" s="94"/>
      <c r="B13" s="94"/>
      <c r="C13" s="94"/>
      <c r="D13" s="94"/>
      <c r="E13" s="94"/>
      <c r="F13" s="94"/>
      <c r="G13" s="94"/>
      <c r="H13" s="94"/>
      <c r="I13" s="94"/>
    </row>
    <row r="14" spans="1:9" ht="55.5" customHeight="1">
      <c r="A14" s="207" t="s">
        <v>103</v>
      </c>
      <c r="B14" s="208"/>
      <c r="C14" s="208"/>
      <c r="D14" s="208"/>
      <c r="E14" s="208"/>
      <c r="F14" s="208"/>
      <c r="G14" s="208"/>
      <c r="H14" s="208"/>
      <c r="I14" s="209"/>
    </row>
    <row r="15" spans="1:9" ht="18" customHeight="1">
      <c r="A15" s="26"/>
      <c r="B15" s="26"/>
      <c r="C15" s="27"/>
      <c r="D15" s="27"/>
      <c r="E15" s="27"/>
      <c r="F15" s="27"/>
      <c r="G15" s="27"/>
      <c r="H15" s="50"/>
      <c r="I15" s="50"/>
    </row>
    <row r="16" spans="1:9" ht="18" customHeight="1">
      <c r="A16" s="3" t="s">
        <v>61</v>
      </c>
      <c r="B16" s="26"/>
      <c r="C16" s="27"/>
      <c r="D16" s="27"/>
      <c r="E16" s="27"/>
      <c r="F16" s="27"/>
      <c r="G16" s="27"/>
      <c r="H16" s="50"/>
      <c r="I16" s="50"/>
    </row>
    <row r="17" spans="1:9" ht="12" customHeight="1">
      <c r="A17" s="26"/>
      <c r="B17" s="26"/>
      <c r="C17" s="27"/>
      <c r="D17" s="27"/>
      <c r="E17" s="27"/>
      <c r="F17" s="27"/>
      <c r="G17" s="27"/>
      <c r="H17" s="50"/>
      <c r="I17" s="50"/>
    </row>
    <row r="18" spans="1:9" ht="15" customHeight="1">
      <c r="A18" s="26"/>
      <c r="B18" s="210" t="s">
        <v>62</v>
      </c>
      <c r="C18" s="211"/>
      <c r="D18" s="51"/>
      <c r="E18" s="27"/>
      <c r="F18" s="212" t="s">
        <v>63</v>
      </c>
      <c r="G18" s="211"/>
      <c r="H18" s="51"/>
      <c r="I18" s="50"/>
    </row>
    <row r="19" spans="1:9" ht="4.5" customHeight="1">
      <c r="A19" s="26"/>
      <c r="B19" s="26"/>
      <c r="C19" s="27"/>
      <c r="D19" s="27"/>
      <c r="E19" s="27"/>
      <c r="F19" s="27"/>
      <c r="G19" s="27"/>
      <c r="H19" s="50"/>
      <c r="I19" s="50"/>
    </row>
    <row r="20" spans="1:9" ht="18" customHeight="1">
      <c r="A20" s="3" t="s">
        <v>74</v>
      </c>
      <c r="B20" s="26"/>
      <c r="C20" s="27"/>
      <c r="D20" s="27"/>
      <c r="E20" s="27"/>
      <c r="F20" s="27"/>
      <c r="G20" s="27"/>
      <c r="H20" s="50"/>
      <c r="I20" s="50"/>
    </row>
    <row r="21" spans="1:9" ht="55.5" customHeight="1">
      <c r="A21" s="207" t="s">
        <v>98</v>
      </c>
      <c r="B21" s="208"/>
      <c r="C21" s="208"/>
      <c r="D21" s="208"/>
      <c r="E21" s="208"/>
      <c r="F21" s="208"/>
      <c r="G21" s="208"/>
      <c r="H21" s="208"/>
      <c r="I21" s="209"/>
    </row>
    <row r="22" spans="1:9" ht="15" customHeight="1">
      <c r="A22" s="94"/>
      <c r="B22" s="94"/>
      <c r="C22" s="94"/>
      <c r="D22" s="94"/>
      <c r="E22" s="94"/>
      <c r="F22" s="94"/>
      <c r="G22" s="94"/>
      <c r="H22" s="94"/>
      <c r="I22" s="94"/>
    </row>
    <row r="23" spans="1:9" ht="55.5" customHeight="1">
      <c r="A23" s="207" t="s">
        <v>101</v>
      </c>
      <c r="B23" s="208"/>
      <c r="C23" s="208"/>
      <c r="D23" s="208"/>
      <c r="E23" s="208"/>
      <c r="F23" s="208"/>
      <c r="G23" s="208"/>
      <c r="H23" s="208"/>
      <c r="I23" s="209"/>
    </row>
    <row r="24" spans="1:9" ht="15" customHeight="1">
      <c r="A24" s="94"/>
      <c r="B24" s="94"/>
      <c r="C24" s="94"/>
      <c r="D24" s="94"/>
      <c r="E24" s="94"/>
      <c r="F24" s="94"/>
      <c r="G24" s="94"/>
      <c r="H24" s="94"/>
      <c r="I24" s="94"/>
    </row>
    <row r="25" spans="1:9" ht="55.5" customHeight="1">
      <c r="A25" s="207" t="s">
        <v>104</v>
      </c>
      <c r="B25" s="208"/>
      <c r="C25" s="208"/>
      <c r="D25" s="208"/>
      <c r="E25" s="208"/>
      <c r="F25" s="208"/>
      <c r="G25" s="208"/>
      <c r="H25" s="208"/>
      <c r="I25" s="209"/>
    </row>
    <row r="26" spans="1:9" ht="18" customHeight="1">
      <c r="A26" s="26"/>
      <c r="B26" s="26"/>
      <c r="C26" s="27"/>
      <c r="D26" s="27"/>
      <c r="E26" s="27"/>
      <c r="F26" s="27"/>
      <c r="G26" s="27"/>
      <c r="H26" s="50"/>
      <c r="I26" s="50"/>
    </row>
    <row r="27" spans="1:9" ht="18" customHeight="1">
      <c r="A27" s="3" t="s">
        <v>69</v>
      </c>
      <c r="B27" s="26"/>
      <c r="C27" s="27"/>
      <c r="D27" s="27"/>
      <c r="E27" s="27"/>
      <c r="F27" s="27"/>
      <c r="G27" s="27"/>
      <c r="H27" s="50"/>
      <c r="I27" s="50"/>
    </row>
    <row r="28" spans="1:9" ht="12" customHeight="1">
      <c r="A28" s="26"/>
      <c r="B28" s="26"/>
      <c r="C28" s="27"/>
      <c r="D28" s="27"/>
      <c r="E28" s="27"/>
      <c r="F28" s="27"/>
      <c r="G28" s="27"/>
      <c r="H28" s="50"/>
      <c r="I28" s="50"/>
    </row>
    <row r="29" spans="1:9" ht="15" customHeight="1">
      <c r="A29" s="26" t="s">
        <v>64</v>
      </c>
      <c r="B29" s="51"/>
      <c r="C29" s="27"/>
      <c r="D29" s="27"/>
      <c r="E29" s="27"/>
      <c r="F29" s="27"/>
      <c r="G29" s="27"/>
      <c r="H29" s="50"/>
      <c r="I29" s="50"/>
    </row>
    <row r="30" spans="1:9" ht="15" customHeight="1">
      <c r="A30" s="26" t="s">
        <v>65</v>
      </c>
      <c r="B30" s="51"/>
      <c r="C30" s="27"/>
      <c r="D30" s="27"/>
      <c r="E30" s="27"/>
      <c r="F30" s="27"/>
      <c r="G30" s="27"/>
      <c r="H30" s="50"/>
      <c r="I30" s="50"/>
    </row>
    <row r="31" spans="1:9" ht="15" customHeight="1">
      <c r="A31" s="26" t="s">
        <v>66</v>
      </c>
      <c r="B31" s="51"/>
      <c r="C31" s="27"/>
      <c r="D31" s="27"/>
      <c r="E31" s="27"/>
      <c r="F31" s="27"/>
      <c r="G31" s="27"/>
      <c r="H31" s="50"/>
      <c r="I31" s="50"/>
    </row>
    <row r="32" spans="1:9" ht="15" customHeight="1">
      <c r="A32" s="26" t="s">
        <v>67</v>
      </c>
      <c r="B32" s="51"/>
      <c r="C32" s="27"/>
      <c r="D32" s="27"/>
      <c r="E32" s="27"/>
      <c r="F32" s="27"/>
      <c r="G32" s="27"/>
      <c r="H32" s="50"/>
      <c r="I32" s="50"/>
    </row>
    <row r="33" spans="1:9" ht="15" customHeight="1">
      <c r="A33" s="26" t="s">
        <v>68</v>
      </c>
      <c r="B33" s="51"/>
      <c r="C33" s="27"/>
      <c r="D33" s="27"/>
      <c r="E33" s="27"/>
      <c r="F33" s="27"/>
      <c r="G33" s="27"/>
      <c r="H33" s="50"/>
      <c r="I33" s="50"/>
    </row>
    <row r="34" spans="1:9" ht="15" customHeight="1">
      <c r="A34" s="52"/>
      <c r="B34" s="51"/>
      <c r="C34" s="27"/>
      <c r="D34" s="27"/>
      <c r="E34" s="27"/>
      <c r="F34" s="27"/>
      <c r="G34" s="27"/>
      <c r="H34" s="50"/>
      <c r="I34" s="50"/>
    </row>
    <row r="35" spans="1:9" ht="10.5" customHeight="1">
      <c r="A35" s="26"/>
      <c r="B35" s="26"/>
      <c r="C35" s="27"/>
      <c r="D35" s="27"/>
      <c r="E35" s="27"/>
      <c r="F35" s="27"/>
      <c r="G35" s="27"/>
      <c r="H35" s="50"/>
      <c r="I35" s="50"/>
    </row>
    <row r="36" spans="1:9" ht="18" customHeight="1">
      <c r="A36" s="3" t="s">
        <v>74</v>
      </c>
      <c r="B36" s="26"/>
      <c r="C36" s="27"/>
      <c r="D36" s="27"/>
      <c r="E36" s="27"/>
      <c r="F36" s="27"/>
      <c r="G36" s="27"/>
      <c r="H36" s="50"/>
      <c r="I36" s="50"/>
    </row>
    <row r="37" spans="1:9" ht="55.5" customHeight="1">
      <c r="A37" s="207" t="s">
        <v>99</v>
      </c>
      <c r="B37" s="208"/>
      <c r="C37" s="208"/>
      <c r="D37" s="208"/>
      <c r="E37" s="208"/>
      <c r="F37" s="208"/>
      <c r="G37" s="208"/>
      <c r="H37" s="208"/>
      <c r="I37" s="209"/>
    </row>
    <row r="38" spans="1:9" ht="18" customHeight="1">
      <c r="A38" s="26"/>
      <c r="B38" s="26"/>
      <c r="C38" s="27"/>
      <c r="D38" s="27"/>
      <c r="E38" s="27"/>
      <c r="F38" s="27"/>
      <c r="G38" s="27"/>
      <c r="H38" s="50"/>
      <c r="I38" s="50"/>
    </row>
    <row r="39" spans="1:9" ht="18" customHeight="1">
      <c r="A39" s="3" t="s">
        <v>70</v>
      </c>
      <c r="B39" s="26"/>
      <c r="C39" s="27"/>
      <c r="D39" s="27"/>
      <c r="E39" s="27"/>
      <c r="F39" s="27"/>
      <c r="G39" s="27"/>
      <c r="H39" s="50"/>
      <c r="I39" s="50"/>
    </row>
    <row r="40" spans="1:9" ht="55.5" customHeight="1">
      <c r="A40" s="207"/>
      <c r="B40" s="208"/>
      <c r="C40" s="208"/>
      <c r="D40" s="208"/>
      <c r="E40" s="208"/>
      <c r="F40" s="208"/>
      <c r="G40" s="208"/>
      <c r="H40" s="208"/>
      <c r="I40" s="209"/>
    </row>
    <row r="41" spans="1:9" ht="18" customHeight="1">
      <c r="A41" s="26"/>
      <c r="B41" s="26"/>
      <c r="C41" s="27"/>
      <c r="D41" s="27"/>
      <c r="E41" s="27"/>
      <c r="F41" s="27"/>
      <c r="G41" s="27"/>
      <c r="H41" s="50"/>
      <c r="I41" s="50"/>
    </row>
  </sheetData>
  <mergeCells count="12">
    <mergeCell ref="A25:I25"/>
    <mergeCell ref="A37:I37"/>
    <mergeCell ref="A40:I40"/>
    <mergeCell ref="A23:I23"/>
    <mergeCell ref="A6:I6"/>
    <mergeCell ref="B18:C18"/>
    <mergeCell ref="F18:G18"/>
    <mergeCell ref="A21:I21"/>
    <mergeCell ref="A10:I10"/>
    <mergeCell ref="A8:I8"/>
    <mergeCell ref="A12:I12"/>
    <mergeCell ref="A14:I14"/>
  </mergeCells>
  <pageMargins left="0.78740157480314965" right="0.59055118110236227" top="0.59055118110236227" bottom="0.59055118110236227" header="0" footer="0"/>
  <pageSetup paperSize="9" orientation="portrait" r:id="rId1"/>
  <headerFooter alignWithMargins="0">
    <oddFooter>&amp;R&amp;A    Página &amp;P</oddFooter>
  </headerFooter>
</worksheet>
</file>

<file path=xl/worksheets/sheet5.xml><?xml version="1.0" encoding="utf-8"?>
<worksheet xmlns="http://schemas.openxmlformats.org/spreadsheetml/2006/main" xmlns:r="http://schemas.openxmlformats.org/officeDocument/2006/relationships">
  <dimension ref="A1:I297"/>
  <sheetViews>
    <sheetView zoomScale="120" zoomScaleNormal="120" workbookViewId="0">
      <selection activeCell="W34" sqref="W34"/>
    </sheetView>
  </sheetViews>
  <sheetFormatPr defaultRowHeight="15"/>
  <cols>
    <col min="1" max="1" width="37.140625" style="2" customWidth="1"/>
    <col min="2" max="2" width="6" style="2" customWidth="1"/>
    <col min="3" max="3" width="6.28515625" style="2" bestFit="1" customWidth="1"/>
    <col min="4" max="8" width="6" style="2" customWidth="1"/>
    <col min="9" max="9" width="9.28515625" style="2" customWidth="1"/>
    <col min="10" max="10" width="9.140625" style="2"/>
    <col min="11" max="11" width="11.28515625" style="2" bestFit="1" customWidth="1"/>
    <col min="12" max="16384" width="9.140625" style="2"/>
  </cols>
  <sheetData>
    <row r="1" spans="1:9" ht="15.75">
      <c r="A1" s="155" t="s">
        <v>199</v>
      </c>
      <c r="B1" s="155"/>
      <c r="C1" s="155"/>
      <c r="D1" s="155"/>
      <c r="E1" s="155"/>
      <c r="F1" s="155"/>
      <c r="G1" s="155"/>
      <c r="H1" s="36"/>
      <c r="I1" s="36"/>
    </row>
    <row r="2" spans="1:9" ht="15" customHeight="1">
      <c r="A2" s="156" t="s">
        <v>198</v>
      </c>
      <c r="B2" s="156"/>
      <c r="C2" s="156"/>
      <c r="D2" s="156"/>
      <c r="E2" s="156"/>
      <c r="F2" s="156"/>
      <c r="G2" s="156"/>
      <c r="H2" s="36"/>
      <c r="I2" s="36"/>
    </row>
    <row r="3" spans="1:9" ht="18" customHeight="1">
      <c r="A3" s="3" t="s">
        <v>60</v>
      </c>
    </row>
    <row r="4" spans="1:9" ht="12" customHeight="1">
      <c r="A4" s="3"/>
    </row>
    <row r="5" spans="1:9" ht="15.75">
      <c r="A5" s="3" t="s">
        <v>38</v>
      </c>
    </row>
    <row r="6" spans="1:9" ht="7.5" customHeight="1">
      <c r="A6" s="36"/>
      <c r="B6" s="36"/>
      <c r="C6" s="36"/>
      <c r="D6" s="36"/>
      <c r="E6" s="36"/>
      <c r="F6" s="36"/>
      <c r="G6" s="36"/>
      <c r="H6" s="36"/>
      <c r="I6" s="36"/>
    </row>
    <row r="7" spans="1:9" ht="13.5" customHeight="1">
      <c r="A7" s="117"/>
      <c r="B7" s="117"/>
      <c r="C7" s="117"/>
      <c r="D7" s="157" t="s">
        <v>175</v>
      </c>
      <c r="E7" s="157"/>
      <c r="F7" s="158" t="s">
        <v>229</v>
      </c>
      <c r="G7" s="158"/>
      <c r="H7" s="158"/>
      <c r="I7" s="119"/>
    </row>
    <row r="8" spans="1:9" ht="13.5" customHeight="1">
      <c r="A8" s="117"/>
      <c r="B8" s="157" t="s">
        <v>191</v>
      </c>
      <c r="C8" s="157"/>
      <c r="D8" s="278"/>
      <c r="E8" s="149" t="s">
        <v>230</v>
      </c>
      <c r="F8" s="149"/>
      <c r="G8" s="149"/>
      <c r="H8" s="149"/>
      <c r="I8" s="149"/>
    </row>
    <row r="9" spans="1:9" ht="7.5" customHeight="1">
      <c r="A9" s="36"/>
      <c r="B9" s="36"/>
      <c r="C9" s="36"/>
      <c r="D9" s="36"/>
      <c r="E9" s="36"/>
      <c r="F9" s="36"/>
      <c r="G9" s="36"/>
      <c r="H9" s="36"/>
      <c r="I9" s="36"/>
    </row>
    <row r="10" spans="1:9" ht="13.35" customHeight="1">
      <c r="A10" s="21" t="s">
        <v>0</v>
      </c>
      <c r="B10" s="285">
        <v>14475</v>
      </c>
      <c r="C10" s="285"/>
      <c r="D10" s="285"/>
      <c r="E10" s="22"/>
      <c r="F10" s="22"/>
      <c r="G10" s="22"/>
      <c r="H10" s="286">
        <f>H296</f>
        <v>42853</v>
      </c>
      <c r="I10" s="212"/>
    </row>
    <row r="11" spans="1:9" ht="13.35" customHeight="1">
      <c r="A11" s="21" t="s">
        <v>4</v>
      </c>
      <c r="B11" s="287" t="s">
        <v>231</v>
      </c>
      <c r="C11" s="288"/>
      <c r="D11" s="23"/>
      <c r="E11" s="22"/>
      <c r="F11" s="22"/>
      <c r="G11" s="22"/>
      <c r="H11" s="22"/>
      <c r="I11" s="22"/>
    </row>
    <row r="12" spans="1:9" ht="13.35" customHeight="1">
      <c r="A12" s="21" t="s">
        <v>5</v>
      </c>
      <c r="B12" s="44">
        <v>3</v>
      </c>
      <c r="C12" s="24"/>
      <c r="D12" s="23"/>
      <c r="E12" s="22"/>
      <c r="F12" s="22"/>
      <c r="G12" s="22"/>
      <c r="H12" s="22"/>
      <c r="I12" s="22"/>
    </row>
    <row r="13" spans="1:9" ht="13.35" customHeight="1">
      <c r="A13" s="25" t="s">
        <v>6</v>
      </c>
      <c r="B13" s="287" t="s">
        <v>232</v>
      </c>
      <c r="C13" s="289"/>
      <c r="D13" s="288"/>
      <c r="E13" s="22"/>
      <c r="F13" s="22"/>
      <c r="G13" s="22"/>
      <c r="H13" s="22"/>
      <c r="I13" s="22"/>
    </row>
    <row r="14" spans="1:9" ht="13.35" customHeight="1">
      <c r="A14" s="25" t="s">
        <v>18</v>
      </c>
      <c r="B14" s="239">
        <v>3.3</v>
      </c>
      <c r="C14" s="240"/>
      <c r="D14" s="23" t="s">
        <v>16</v>
      </c>
      <c r="E14" s="22"/>
      <c r="F14" s="22"/>
      <c r="G14" s="22"/>
      <c r="H14" s="22"/>
      <c r="I14" s="22"/>
    </row>
    <row r="15" spans="1:9" ht="13.35" customHeight="1">
      <c r="A15" s="25" t="s">
        <v>7</v>
      </c>
      <c r="B15" s="281">
        <f>F15*$B$14</f>
        <v>31572.584999999999</v>
      </c>
      <c r="C15" s="282"/>
      <c r="D15" s="23" t="s">
        <v>16</v>
      </c>
      <c r="E15" s="126"/>
      <c r="F15" s="290">
        <v>9567.4500000000007</v>
      </c>
      <c r="G15" s="290"/>
      <c r="H15" s="23" t="s">
        <v>17</v>
      </c>
      <c r="I15" s="26"/>
    </row>
    <row r="16" spans="1:9" ht="13.35" customHeight="1">
      <c r="A16" s="25" t="s">
        <v>8</v>
      </c>
      <c r="B16" s="281"/>
      <c r="C16" s="282"/>
      <c r="D16" s="23" t="s">
        <v>16</v>
      </c>
      <c r="E16" s="22"/>
      <c r="F16" s="22"/>
      <c r="G16" s="22"/>
      <c r="H16" s="22"/>
      <c r="I16" s="22"/>
    </row>
    <row r="17" spans="1:9" ht="13.35" customHeight="1">
      <c r="A17" s="21" t="s">
        <v>9</v>
      </c>
      <c r="B17" s="281"/>
      <c r="C17" s="282"/>
      <c r="D17" s="23" t="s">
        <v>16</v>
      </c>
      <c r="E17" s="22"/>
      <c r="F17" s="22"/>
      <c r="G17" s="22"/>
      <c r="H17" s="22"/>
      <c r="I17" s="22"/>
    </row>
    <row r="18" spans="1:9" ht="10.5" customHeight="1">
      <c r="A18" s="36"/>
      <c r="B18" s="37"/>
      <c r="C18" s="37"/>
      <c r="D18" s="38"/>
      <c r="E18" s="36"/>
      <c r="F18" s="36"/>
      <c r="G18" s="36"/>
      <c r="H18" s="36"/>
      <c r="I18" s="36"/>
    </row>
    <row r="19" spans="1:9" ht="13.5" customHeight="1">
      <c r="A19" s="283" t="s">
        <v>120</v>
      </c>
      <c r="B19" s="283"/>
      <c r="C19" s="283"/>
      <c r="D19" s="283"/>
      <c r="E19" s="283"/>
      <c r="F19" s="283"/>
      <c r="G19" s="284"/>
      <c r="H19" s="235">
        <f>H277</f>
        <v>9728.41</v>
      </c>
      <c r="I19" s="235"/>
    </row>
    <row r="20" spans="1:9" ht="15" customHeight="1">
      <c r="A20" s="36"/>
      <c r="B20" s="37"/>
      <c r="C20" s="37"/>
      <c r="D20" s="38"/>
      <c r="E20" s="36"/>
      <c r="F20" s="36"/>
      <c r="G20" s="36"/>
      <c r="H20" s="36"/>
      <c r="I20" s="36"/>
    </row>
    <row r="21" spans="1:9" ht="13.5" customHeight="1">
      <c r="A21" s="48" t="s">
        <v>233</v>
      </c>
      <c r="B21" s="265" t="s">
        <v>234</v>
      </c>
      <c r="C21" s="266"/>
      <c r="D21" s="267"/>
      <c r="E21" s="47"/>
      <c r="F21" s="268" t="s">
        <v>55</v>
      </c>
      <c r="G21" s="269"/>
      <c r="H21" s="270"/>
      <c r="I21" s="127">
        <v>1</v>
      </c>
    </row>
    <row r="22" spans="1:9" ht="15" customHeight="1">
      <c r="A22" s="22"/>
      <c r="B22" s="34"/>
      <c r="C22" s="34"/>
      <c r="D22" s="23"/>
      <c r="E22" s="22"/>
      <c r="F22" s="22"/>
      <c r="G22" s="22"/>
      <c r="H22" s="22"/>
      <c r="I22" s="22"/>
    </row>
    <row r="23" spans="1:9" ht="14.1" customHeight="1">
      <c r="A23" s="12" t="s">
        <v>39</v>
      </c>
      <c r="B23" s="9"/>
      <c r="C23" s="9"/>
      <c r="D23" s="10"/>
      <c r="E23" s="4"/>
      <c r="F23" s="4"/>
      <c r="G23" s="4"/>
      <c r="H23" s="4"/>
      <c r="I23" s="4"/>
    </row>
    <row r="24" spans="1:9" ht="12.95" customHeight="1">
      <c r="A24" s="21" t="s">
        <v>28</v>
      </c>
      <c r="B24" s="127">
        <v>25</v>
      </c>
      <c r="C24" s="127">
        <v>15</v>
      </c>
      <c r="D24" s="127">
        <v>5.72</v>
      </c>
      <c r="E24" s="251" t="s">
        <v>53</v>
      </c>
      <c r="F24" s="251"/>
      <c r="G24" s="252">
        <f>B24*C24*D24</f>
        <v>2145</v>
      </c>
      <c r="H24" s="253"/>
      <c r="I24" s="22"/>
    </row>
    <row r="25" spans="1:9" ht="12.95" customHeight="1">
      <c r="A25" s="21" t="s">
        <v>50</v>
      </c>
      <c r="B25" s="128"/>
      <c r="C25" s="128"/>
      <c r="D25" s="23"/>
      <c r="E25" s="251" t="s">
        <v>53</v>
      </c>
      <c r="F25" s="251"/>
      <c r="G25" s="252">
        <f>3.1416*POWER(B25,2)*C25/4</f>
        <v>0</v>
      </c>
      <c r="H25" s="253"/>
      <c r="I25" s="22"/>
    </row>
    <row r="26" spans="1:9" ht="12.95" customHeight="1">
      <c r="A26" s="21" t="s">
        <v>21</v>
      </c>
      <c r="B26" s="254">
        <v>2.8</v>
      </c>
      <c r="C26" s="255"/>
      <c r="D26" s="33" t="s">
        <v>52</v>
      </c>
      <c r="E26" s="22"/>
      <c r="F26" s="22"/>
      <c r="G26" s="22"/>
      <c r="H26" s="22"/>
      <c r="I26" s="22"/>
    </row>
    <row r="27" spans="1:9" ht="12.95" customHeight="1">
      <c r="A27" s="21" t="s">
        <v>20</v>
      </c>
      <c r="B27" s="256">
        <f>((G24+G25)*B26/1000)</f>
        <v>6.0060000000000002</v>
      </c>
      <c r="C27" s="257"/>
      <c r="D27" s="23" t="s">
        <v>15</v>
      </c>
      <c r="E27" s="217" t="s">
        <v>41</v>
      </c>
      <c r="F27" s="217"/>
      <c r="G27" s="217"/>
      <c r="H27" s="258">
        <f>B27*B$12*I21</f>
        <v>18.018000000000001</v>
      </c>
      <c r="I27" s="259"/>
    </row>
    <row r="28" spans="1:9" ht="12.95" customHeight="1">
      <c r="A28" s="21" t="s">
        <v>14</v>
      </c>
      <c r="B28" s="275"/>
      <c r="C28" s="276"/>
      <c r="D28" s="23" t="s">
        <v>15</v>
      </c>
      <c r="E28" s="217" t="s">
        <v>41</v>
      </c>
      <c r="F28" s="217"/>
      <c r="G28" s="217"/>
      <c r="H28" s="258">
        <f>B28*B$12*I21</f>
        <v>0</v>
      </c>
      <c r="I28" s="259"/>
    </row>
    <row r="29" spans="1:9" ht="12.95" customHeight="1">
      <c r="A29" s="21" t="s">
        <v>19</v>
      </c>
      <c r="B29" s="264">
        <f>IF(B27=0,0,1-B28/B27)</f>
        <v>1</v>
      </c>
      <c r="C29" s="264"/>
      <c r="D29" s="23" t="s">
        <v>1</v>
      </c>
      <c r="E29" s="22"/>
      <c r="F29" s="22"/>
      <c r="G29" s="22"/>
      <c r="H29" s="22"/>
      <c r="I29" s="22"/>
    </row>
    <row r="30" spans="1:9" ht="15" customHeight="1">
      <c r="A30" s="4"/>
      <c r="B30" s="11"/>
      <c r="C30" s="11"/>
      <c r="D30" s="7"/>
      <c r="E30" s="4"/>
      <c r="F30" s="4"/>
      <c r="G30" s="4"/>
      <c r="H30" s="4"/>
      <c r="I30" s="4"/>
    </row>
    <row r="31" spans="1:9" ht="13.5" customHeight="1">
      <c r="A31" s="12" t="s">
        <v>85</v>
      </c>
      <c r="B31" s="187" t="s">
        <v>86</v>
      </c>
      <c r="C31" s="187"/>
      <c r="D31" s="28" t="s">
        <v>45</v>
      </c>
      <c r="E31" s="187" t="s">
        <v>46</v>
      </c>
      <c r="F31" s="187"/>
      <c r="G31" s="28" t="s">
        <v>45</v>
      </c>
      <c r="H31" s="187" t="s">
        <v>47</v>
      </c>
      <c r="I31" s="187"/>
    </row>
    <row r="32" spans="1:9" ht="12.95" customHeight="1">
      <c r="A32" s="21" t="s">
        <v>29</v>
      </c>
      <c r="B32" s="256">
        <f>B27</f>
        <v>6.0060000000000002</v>
      </c>
      <c r="C32" s="257"/>
      <c r="D32" s="28" t="s">
        <v>15</v>
      </c>
      <c r="E32" s="262">
        <v>75</v>
      </c>
      <c r="F32" s="263"/>
      <c r="G32" s="31" t="s">
        <v>11</v>
      </c>
      <c r="H32" s="241">
        <f t="shared" ref="H32:H37" si="0">B32*E32</f>
        <v>450.45000000000005</v>
      </c>
      <c r="I32" s="242"/>
    </row>
    <row r="33" spans="1:9" ht="12.95" customHeight="1">
      <c r="A33" s="21" t="s">
        <v>30</v>
      </c>
      <c r="B33" s="279">
        <v>6</v>
      </c>
      <c r="C33" s="280"/>
      <c r="D33" s="28" t="s">
        <v>23</v>
      </c>
      <c r="E33" s="239">
        <f>'Valores Tabelados'!C$9</f>
        <v>47.300000000000004</v>
      </c>
      <c r="F33" s="240"/>
      <c r="G33" s="31" t="s">
        <v>25</v>
      </c>
      <c r="H33" s="241">
        <f t="shared" si="0"/>
        <v>283.8</v>
      </c>
      <c r="I33" s="242"/>
    </row>
    <row r="34" spans="1:9" ht="12.95" customHeight="1">
      <c r="A34" s="21" t="s">
        <v>31</v>
      </c>
      <c r="B34" s="215"/>
      <c r="C34" s="216"/>
      <c r="D34" s="28" t="s">
        <v>23</v>
      </c>
      <c r="E34" s="239">
        <f>'Valores Tabelados'!C$10</f>
        <v>123.20000000000002</v>
      </c>
      <c r="F34" s="240"/>
      <c r="G34" s="28" t="s">
        <v>25</v>
      </c>
      <c r="H34" s="241">
        <f t="shared" si="0"/>
        <v>0</v>
      </c>
      <c r="I34" s="242"/>
    </row>
    <row r="35" spans="1:9" ht="12.95" customHeight="1">
      <c r="A35" s="21" t="s">
        <v>10</v>
      </c>
      <c r="B35" s="215"/>
      <c r="C35" s="216"/>
      <c r="D35" s="28" t="s">
        <v>23</v>
      </c>
      <c r="E35" s="239">
        <f>'Valores Tabelados'!C$11</f>
        <v>150.70000000000002</v>
      </c>
      <c r="F35" s="240"/>
      <c r="G35" s="28" t="s">
        <v>25</v>
      </c>
      <c r="H35" s="241">
        <f t="shared" si="0"/>
        <v>0</v>
      </c>
      <c r="I35" s="242"/>
    </row>
    <row r="36" spans="1:9" ht="12.95" customHeight="1">
      <c r="A36" s="21" t="s">
        <v>32</v>
      </c>
      <c r="B36" s="215"/>
      <c r="C36" s="216"/>
      <c r="D36" s="28" t="s">
        <v>23</v>
      </c>
      <c r="E36" s="239">
        <f>'Valores Tabelados'!C$12</f>
        <v>228.8</v>
      </c>
      <c r="F36" s="240"/>
      <c r="G36" s="28" t="s">
        <v>25</v>
      </c>
      <c r="H36" s="241">
        <f t="shared" si="0"/>
        <v>0</v>
      </c>
      <c r="I36" s="242"/>
    </row>
    <row r="37" spans="1:9" ht="12.95" customHeight="1">
      <c r="A37" s="21" t="s">
        <v>26</v>
      </c>
      <c r="B37" s="250"/>
      <c r="C37" s="250"/>
      <c r="D37" s="28" t="s">
        <v>23</v>
      </c>
      <c r="E37" s="239">
        <f>'Valores Tabelados'!C$13</f>
        <v>302.5</v>
      </c>
      <c r="F37" s="240"/>
      <c r="G37" s="28" t="s">
        <v>25</v>
      </c>
      <c r="H37" s="219">
        <f t="shared" si="0"/>
        <v>0</v>
      </c>
      <c r="I37" s="219"/>
    </row>
    <row r="38" spans="1:9" ht="12.95" customHeight="1">
      <c r="A38" s="26"/>
      <c r="B38" s="217" t="s">
        <v>24</v>
      </c>
      <c r="C38" s="217"/>
      <c r="D38" s="217"/>
      <c r="E38" s="217"/>
      <c r="F38" s="217"/>
      <c r="G38" s="217"/>
      <c r="H38" s="219">
        <f>SUM(H32:I37)</f>
        <v>734.25</v>
      </c>
      <c r="I38" s="219"/>
    </row>
    <row r="39" spans="1:9" ht="12.95" customHeight="1">
      <c r="A39" s="21" t="s">
        <v>88</v>
      </c>
      <c r="B39" s="250"/>
      <c r="C39" s="250"/>
      <c r="D39" s="28" t="s">
        <v>23</v>
      </c>
      <c r="E39" s="200">
        <f>'Valores Tabelados'!C$14</f>
        <v>141.9</v>
      </c>
      <c r="F39" s="200"/>
      <c r="G39" s="28" t="s">
        <v>25</v>
      </c>
      <c r="H39" s="241">
        <f>B39*E39</f>
        <v>0</v>
      </c>
      <c r="I39" s="242"/>
    </row>
    <row r="40" spans="1:9" ht="12.95" customHeight="1">
      <c r="A40" s="21" t="s">
        <v>89</v>
      </c>
      <c r="B40" s="277">
        <v>4</v>
      </c>
      <c r="C40" s="277"/>
      <c r="D40" s="28" t="s">
        <v>23</v>
      </c>
      <c r="E40" s="200">
        <f>'Valores Tabelados'!C$15</f>
        <v>47.300000000000004</v>
      </c>
      <c r="F40" s="200"/>
      <c r="G40" s="28" t="s">
        <v>25</v>
      </c>
      <c r="H40" s="241">
        <f>B40*E40</f>
        <v>189.20000000000002</v>
      </c>
      <c r="I40" s="242"/>
    </row>
    <row r="41" spans="1:9" ht="12.95" customHeight="1">
      <c r="A41" s="26"/>
      <c r="B41" s="217" t="s">
        <v>27</v>
      </c>
      <c r="C41" s="217"/>
      <c r="D41" s="217"/>
      <c r="E41" s="217"/>
      <c r="F41" s="217"/>
      <c r="G41" s="217"/>
      <c r="H41" s="219">
        <f>H38*B$12*I21+H39+H40</f>
        <v>2391.9499999999998</v>
      </c>
      <c r="I41" s="219"/>
    </row>
    <row r="42" spans="1:9" ht="12.95" customHeight="1">
      <c r="A42" s="21" t="s">
        <v>56</v>
      </c>
      <c r="B42" s="237">
        <v>0.35</v>
      </c>
      <c r="C42" s="237"/>
      <c r="D42" s="23" t="s">
        <v>1</v>
      </c>
      <c r="E42" s="217" t="s">
        <v>2</v>
      </c>
      <c r="F42" s="217"/>
      <c r="G42" s="217"/>
      <c r="H42" s="219">
        <f>(1+B42)*H41</f>
        <v>3229.1325000000002</v>
      </c>
      <c r="I42" s="219"/>
    </row>
    <row r="43" spans="1:9" ht="15" customHeight="1">
      <c r="A43" s="4"/>
      <c r="B43" s="6"/>
      <c r="C43" s="6"/>
      <c r="D43" s="7"/>
      <c r="E43" s="4"/>
      <c r="F43" s="4"/>
      <c r="G43" s="4"/>
      <c r="H43" s="4"/>
      <c r="I43" s="5"/>
    </row>
    <row r="44" spans="1:9" ht="13.5" customHeight="1">
      <c r="A44" s="12" t="s">
        <v>80</v>
      </c>
      <c r="B44" s="187" t="s">
        <v>87</v>
      </c>
      <c r="C44" s="187"/>
      <c r="D44" s="28" t="s">
        <v>45</v>
      </c>
      <c r="E44" s="187" t="s">
        <v>46</v>
      </c>
      <c r="F44" s="187"/>
      <c r="G44" s="28" t="s">
        <v>45</v>
      </c>
      <c r="H44" s="183" t="s">
        <v>48</v>
      </c>
      <c r="I44" s="185"/>
    </row>
    <row r="45" spans="1:9" ht="12.95" customHeight="1">
      <c r="A45" s="21" t="s">
        <v>33</v>
      </c>
      <c r="B45" s="215">
        <v>2</v>
      </c>
      <c r="C45" s="216"/>
      <c r="D45" s="28" t="s">
        <v>42</v>
      </c>
      <c r="E45" s="239">
        <f>'Valores Tabelados'!C$18</f>
        <v>23.1</v>
      </c>
      <c r="F45" s="240"/>
      <c r="G45" s="28" t="s">
        <v>11</v>
      </c>
      <c r="H45" s="241">
        <f>B45*E45*IF(H28&gt;'Valores Tabelados'!E$18,H28,'Valores Tabelados'!E$18)</f>
        <v>924</v>
      </c>
      <c r="I45" s="242"/>
    </row>
    <row r="46" spans="1:9" ht="12.95" customHeight="1">
      <c r="A46" s="21" t="s">
        <v>34</v>
      </c>
      <c r="B46" s="215">
        <v>1</v>
      </c>
      <c r="C46" s="216"/>
      <c r="D46" s="28" t="s">
        <v>42</v>
      </c>
      <c r="E46" s="239">
        <f>'Valores Tabelados'!C$19</f>
        <v>23.1</v>
      </c>
      <c r="F46" s="240"/>
      <c r="G46" s="28" t="s">
        <v>11</v>
      </c>
      <c r="H46" s="241">
        <f>B46*E46*IF(H28&gt;'Valores Tabelados'!E$19,H28,'Valores Tabelados'!E$19)</f>
        <v>231</v>
      </c>
      <c r="I46" s="242"/>
    </row>
    <row r="47" spans="1:9" ht="12.95" customHeight="1">
      <c r="A47" s="21" t="s">
        <v>35</v>
      </c>
      <c r="B47" s="215">
        <v>1</v>
      </c>
      <c r="C47" s="216"/>
      <c r="D47" s="28" t="s">
        <v>42</v>
      </c>
      <c r="E47" s="239">
        <f>'Valores Tabelados'!C$20</f>
        <v>35.200000000000003</v>
      </c>
      <c r="F47" s="240"/>
      <c r="G47" s="28" t="s">
        <v>11</v>
      </c>
      <c r="H47" s="241">
        <f>B47*E47*IF(H28&gt;'Valores Tabelados'!E$20,H28,'Valores Tabelados'!E$20)</f>
        <v>352</v>
      </c>
      <c r="I47" s="242"/>
    </row>
    <row r="48" spans="1:9" ht="12.95" customHeight="1">
      <c r="A48" s="21" t="s">
        <v>36</v>
      </c>
      <c r="B48" s="215">
        <v>1</v>
      </c>
      <c r="C48" s="216"/>
      <c r="D48" s="28" t="s">
        <v>42</v>
      </c>
      <c r="E48" s="239">
        <f>'Valores Tabelados'!C$21</f>
        <v>23.1</v>
      </c>
      <c r="F48" s="240"/>
      <c r="G48" s="28" t="s">
        <v>11</v>
      </c>
      <c r="H48" s="241">
        <f>B48*E48*IF(H28&gt;'Valores Tabelados'!E$21,H28,'Valores Tabelados'!E$21)</f>
        <v>231</v>
      </c>
      <c r="I48" s="242"/>
    </row>
    <row r="49" spans="1:9" ht="12.95" customHeight="1">
      <c r="A49" s="55" t="s">
        <v>83</v>
      </c>
      <c r="B49" s="215"/>
      <c r="C49" s="216"/>
      <c r="D49" s="28" t="s">
        <v>23</v>
      </c>
      <c r="E49" s="239">
        <f>'Valores Tabelados'!C$22</f>
        <v>111.10000000000001</v>
      </c>
      <c r="F49" s="240"/>
      <c r="G49" s="28" t="s">
        <v>25</v>
      </c>
      <c r="H49" s="241">
        <f>B49*E49</f>
        <v>0</v>
      </c>
      <c r="I49" s="242"/>
    </row>
    <row r="50" spans="1:9" ht="12.95" customHeight="1">
      <c r="A50" s="21" t="s">
        <v>22</v>
      </c>
      <c r="B50" s="215">
        <v>8</v>
      </c>
      <c r="C50" s="216"/>
      <c r="D50" s="28" t="s">
        <v>23</v>
      </c>
      <c r="E50" s="239">
        <f>'Valores Tabelados'!C$23</f>
        <v>154</v>
      </c>
      <c r="F50" s="240"/>
      <c r="G50" s="28" t="s">
        <v>25</v>
      </c>
      <c r="H50" s="241">
        <f>B50*E50</f>
        <v>1232</v>
      </c>
      <c r="I50" s="242"/>
    </row>
    <row r="51" spans="1:9" ht="12.95" customHeight="1">
      <c r="A51" s="21" t="s">
        <v>189</v>
      </c>
      <c r="B51" s="243"/>
      <c r="C51" s="243"/>
      <c r="D51" s="28" t="s">
        <v>16</v>
      </c>
      <c r="E51" s="187"/>
      <c r="F51" s="187"/>
      <c r="G51" s="183"/>
      <c r="H51" s="219">
        <f>B51</f>
        <v>0</v>
      </c>
      <c r="I51" s="219"/>
    </row>
    <row r="52" spans="1:9" ht="12.95" customHeight="1">
      <c r="A52" s="21" t="s">
        <v>190</v>
      </c>
      <c r="B52" s="243">
        <v>4500</v>
      </c>
      <c r="C52" s="243"/>
      <c r="D52" s="28" t="s">
        <v>16</v>
      </c>
      <c r="E52" s="187"/>
      <c r="F52" s="187"/>
      <c r="G52" s="183"/>
      <c r="H52" s="219">
        <f>B52</f>
        <v>4500</v>
      </c>
      <c r="I52" s="219"/>
    </row>
    <row r="53" spans="1:9" ht="12.95" customHeight="1">
      <c r="A53" s="26"/>
      <c r="B53" s="29"/>
      <c r="C53" s="29"/>
      <c r="D53" s="26"/>
      <c r="E53" s="217" t="s">
        <v>2</v>
      </c>
      <c r="F53" s="217"/>
      <c r="G53" s="217"/>
      <c r="H53" s="219">
        <f>SUM(H45:I52)</f>
        <v>7470</v>
      </c>
      <c r="I53" s="219"/>
    </row>
    <row r="54" spans="1:9" ht="7.5" customHeight="1">
      <c r="A54" s="27"/>
      <c r="B54" s="22"/>
      <c r="C54" s="22"/>
      <c r="D54" s="23"/>
      <c r="E54" s="22"/>
      <c r="F54" s="22"/>
      <c r="G54" s="22"/>
      <c r="H54" s="22"/>
      <c r="I54" s="30"/>
    </row>
    <row r="55" spans="1:9" ht="14.1" customHeight="1">
      <c r="A55" s="14" t="s">
        <v>40</v>
      </c>
      <c r="B55" s="4"/>
      <c r="C55" s="4"/>
      <c r="D55" s="7"/>
      <c r="E55" s="4"/>
      <c r="F55" s="4"/>
      <c r="G55" s="4"/>
      <c r="H55" s="4"/>
      <c r="I55" s="5"/>
    </row>
    <row r="56" spans="1:9" ht="14.1" customHeight="1">
      <c r="A56" s="21" t="s">
        <v>51</v>
      </c>
      <c r="B56" s="237">
        <v>0.16</v>
      </c>
      <c r="C56" s="237"/>
      <c r="D56" s="28" t="s">
        <v>1</v>
      </c>
      <c r="E56" s="238" t="s">
        <v>3</v>
      </c>
      <c r="F56" s="238"/>
      <c r="G56" s="238"/>
      <c r="H56" s="219">
        <f>(1+B56)*(H42+H53)</f>
        <v>12410.993699999999</v>
      </c>
      <c r="I56" s="219"/>
    </row>
    <row r="57" spans="1:9" ht="8.25" customHeight="1">
      <c r="A57" s="15"/>
      <c r="B57" s="16"/>
      <c r="C57" s="16"/>
      <c r="D57" s="7"/>
      <c r="E57" s="13"/>
      <c r="F57" s="13"/>
      <c r="G57" s="13"/>
      <c r="H57" s="20"/>
      <c r="I57" s="20"/>
    </row>
    <row r="58" spans="1:9" ht="14.1" customHeight="1">
      <c r="A58" s="21" t="s">
        <v>37</v>
      </c>
      <c r="B58" s="237">
        <f>0.2+(B42/0.5)*(0.2)</f>
        <v>0.33999999999999997</v>
      </c>
      <c r="C58" s="237"/>
      <c r="D58" s="28" t="s">
        <v>1</v>
      </c>
      <c r="E58" s="238" t="s">
        <v>13</v>
      </c>
      <c r="F58" s="238"/>
      <c r="G58" s="238"/>
      <c r="H58" s="219">
        <f>(1+B58)*H56</f>
        <v>16630.731557999996</v>
      </c>
      <c r="I58" s="219"/>
    </row>
    <row r="59" spans="1:9" ht="8.25" customHeight="1">
      <c r="B59" s="26"/>
      <c r="C59" s="26"/>
      <c r="D59" s="29"/>
      <c r="E59" s="26"/>
      <c r="F59" s="26"/>
      <c r="G59" s="26"/>
      <c r="H59" s="26"/>
      <c r="I59" s="26"/>
    </row>
    <row r="60" spans="1:9" ht="14.1" customHeight="1">
      <c r="B60" s="49"/>
      <c r="C60" s="154" t="s">
        <v>58</v>
      </c>
      <c r="D60" s="154"/>
      <c r="E60" s="154"/>
      <c r="F60" s="154"/>
      <c r="G60" s="245"/>
      <c r="H60" s="246">
        <f>ROUND(IF(OR(B$12=0,I21=0),0,H58/(B$12*I21)),2)</f>
        <v>5543.58</v>
      </c>
      <c r="I60" s="246"/>
    </row>
    <row r="61" spans="1:9" ht="15" customHeight="1">
      <c r="A61" s="36"/>
      <c r="B61" s="37"/>
      <c r="C61" s="37"/>
      <c r="D61" s="38"/>
      <c r="E61" s="36"/>
      <c r="F61" s="36"/>
      <c r="G61" s="36"/>
      <c r="H61" s="36"/>
      <c r="I61" s="36"/>
    </row>
    <row r="62" spans="1:9" ht="13.5" customHeight="1">
      <c r="A62" s="48" t="s">
        <v>210</v>
      </c>
      <c r="B62" s="265" t="s">
        <v>211</v>
      </c>
      <c r="C62" s="266"/>
      <c r="D62" s="267"/>
      <c r="E62" s="47"/>
      <c r="F62" s="268" t="s">
        <v>55</v>
      </c>
      <c r="G62" s="269"/>
      <c r="H62" s="270"/>
      <c r="I62" s="127">
        <v>1</v>
      </c>
    </row>
    <row r="63" spans="1:9" ht="15" customHeight="1">
      <c r="A63" s="22"/>
      <c r="B63" s="34"/>
      <c r="C63" s="34"/>
      <c r="D63" s="23"/>
      <c r="E63" s="22"/>
      <c r="F63" s="22"/>
      <c r="G63" s="22"/>
      <c r="H63" s="22"/>
      <c r="I63" s="22"/>
    </row>
    <row r="64" spans="1:9" ht="13.5" customHeight="1">
      <c r="A64" s="12" t="s">
        <v>39</v>
      </c>
      <c r="B64" s="9"/>
      <c r="C64" s="9"/>
      <c r="D64" s="10"/>
      <c r="E64" s="4"/>
      <c r="F64" s="4"/>
      <c r="G64" s="4"/>
      <c r="H64" s="4"/>
      <c r="I64" s="4"/>
    </row>
    <row r="65" spans="1:9" ht="12.75" customHeight="1">
      <c r="A65" s="21" t="s">
        <v>28</v>
      </c>
      <c r="B65" s="127"/>
      <c r="C65" s="127"/>
      <c r="D65" s="127"/>
      <c r="E65" s="251" t="s">
        <v>53</v>
      </c>
      <c r="F65" s="251"/>
      <c r="G65" s="252">
        <f>B65*C65*D65</f>
        <v>0</v>
      </c>
      <c r="H65" s="253"/>
      <c r="I65" s="22"/>
    </row>
    <row r="66" spans="1:9" ht="12.75" customHeight="1">
      <c r="A66" s="21" t="s">
        <v>50</v>
      </c>
      <c r="B66" s="128">
        <v>3.81</v>
      </c>
      <c r="C66" s="128">
        <v>2</v>
      </c>
      <c r="D66" s="23"/>
      <c r="E66" s="251" t="s">
        <v>53</v>
      </c>
      <c r="F66" s="251"/>
      <c r="G66" s="252">
        <f>3.1416*POWER(B66,2)*C66/4</f>
        <v>22.801889880000001</v>
      </c>
      <c r="H66" s="253"/>
      <c r="I66" s="22"/>
    </row>
    <row r="67" spans="1:9" ht="12.75" customHeight="1">
      <c r="A67" s="21" t="s">
        <v>21</v>
      </c>
      <c r="B67" s="254">
        <v>7.8</v>
      </c>
      <c r="C67" s="255"/>
      <c r="D67" s="33" t="s">
        <v>52</v>
      </c>
      <c r="E67" s="22"/>
      <c r="F67" s="22"/>
      <c r="G67" s="22"/>
      <c r="H67" s="22"/>
      <c r="I67" s="22"/>
    </row>
    <row r="68" spans="1:9" ht="12.75" customHeight="1">
      <c r="A68" s="21" t="s">
        <v>20</v>
      </c>
      <c r="B68" s="256">
        <f>((G65+G66)*B67/1000)</f>
        <v>0.17785474106399998</v>
      </c>
      <c r="C68" s="257"/>
      <c r="D68" s="23" t="s">
        <v>15</v>
      </c>
      <c r="E68" s="217" t="s">
        <v>41</v>
      </c>
      <c r="F68" s="217"/>
      <c r="G68" s="217"/>
      <c r="H68" s="258">
        <f>B68*B$12*I62</f>
        <v>0.53356422319199992</v>
      </c>
      <c r="I68" s="259"/>
    </row>
    <row r="69" spans="1:9" ht="12.75" customHeight="1">
      <c r="A69" s="21" t="s">
        <v>14</v>
      </c>
      <c r="B69" s="260">
        <v>0.04</v>
      </c>
      <c r="C69" s="261"/>
      <c r="D69" s="23" t="s">
        <v>15</v>
      </c>
      <c r="E69" s="217" t="s">
        <v>41</v>
      </c>
      <c r="F69" s="217"/>
      <c r="G69" s="217"/>
      <c r="H69" s="258">
        <f>B69*B$12*I62</f>
        <v>0.12</v>
      </c>
      <c r="I69" s="259"/>
    </row>
    <row r="70" spans="1:9" ht="12.75" customHeight="1">
      <c r="A70" s="21" t="s">
        <v>19</v>
      </c>
      <c r="B70" s="264">
        <f>IF(B68=0,0,1-B69/B68)</f>
        <v>0.77509736450822952</v>
      </c>
      <c r="C70" s="264"/>
      <c r="D70" s="23" t="s">
        <v>1</v>
      </c>
      <c r="E70" s="22"/>
      <c r="F70" s="22"/>
      <c r="G70" s="22"/>
      <c r="H70" s="22"/>
      <c r="I70" s="22"/>
    </row>
    <row r="71" spans="1:9" ht="15" customHeight="1">
      <c r="A71" s="4"/>
      <c r="B71" s="11"/>
      <c r="C71" s="11"/>
      <c r="D71" s="7"/>
      <c r="E71" s="4"/>
      <c r="F71" s="4"/>
      <c r="G71" s="4"/>
      <c r="H71" s="4"/>
      <c r="I71" s="4"/>
    </row>
    <row r="72" spans="1:9" ht="13.5" customHeight="1">
      <c r="A72" s="12" t="s">
        <v>85</v>
      </c>
      <c r="B72" s="187" t="s">
        <v>86</v>
      </c>
      <c r="C72" s="187"/>
      <c r="D72" s="28" t="s">
        <v>45</v>
      </c>
      <c r="E72" s="187" t="s">
        <v>46</v>
      </c>
      <c r="F72" s="187"/>
      <c r="G72" s="28" t="s">
        <v>45</v>
      </c>
      <c r="H72" s="187" t="s">
        <v>47</v>
      </c>
      <c r="I72" s="187"/>
    </row>
    <row r="73" spans="1:9" ht="12.75" customHeight="1">
      <c r="A73" s="21" t="s">
        <v>29</v>
      </c>
      <c r="B73" s="256">
        <f>B68</f>
        <v>0.17785474106399998</v>
      </c>
      <c r="C73" s="257"/>
      <c r="D73" s="28" t="s">
        <v>15</v>
      </c>
      <c r="E73" s="262">
        <v>60</v>
      </c>
      <c r="F73" s="263"/>
      <c r="G73" s="31" t="s">
        <v>11</v>
      </c>
      <c r="H73" s="241">
        <f t="shared" ref="H73:H78" si="1">B73*E73</f>
        <v>10.671284463839999</v>
      </c>
      <c r="I73" s="242"/>
    </row>
    <row r="74" spans="1:9" ht="12.75" customHeight="1">
      <c r="A74" s="21" t="s">
        <v>30</v>
      </c>
      <c r="B74" s="215">
        <v>3</v>
      </c>
      <c r="C74" s="216"/>
      <c r="D74" s="28" t="s">
        <v>23</v>
      </c>
      <c r="E74" s="239">
        <f>'Valores Tabelados'!C$9</f>
        <v>47.300000000000004</v>
      </c>
      <c r="F74" s="240"/>
      <c r="G74" s="31" t="s">
        <v>25</v>
      </c>
      <c r="H74" s="241">
        <f t="shared" si="1"/>
        <v>141.9</v>
      </c>
      <c r="I74" s="242"/>
    </row>
    <row r="75" spans="1:9" ht="12.75" customHeight="1">
      <c r="A75" s="21" t="s">
        <v>31</v>
      </c>
      <c r="B75" s="215"/>
      <c r="C75" s="216"/>
      <c r="D75" s="28" t="s">
        <v>23</v>
      </c>
      <c r="E75" s="239">
        <f>'Valores Tabelados'!C$10</f>
        <v>123.20000000000002</v>
      </c>
      <c r="F75" s="240"/>
      <c r="G75" s="28" t="s">
        <v>25</v>
      </c>
      <c r="H75" s="241">
        <f t="shared" si="1"/>
        <v>0</v>
      </c>
      <c r="I75" s="242"/>
    </row>
    <row r="76" spans="1:9" ht="12.75" customHeight="1">
      <c r="A76" s="21" t="s">
        <v>10</v>
      </c>
      <c r="B76" s="215"/>
      <c r="C76" s="216"/>
      <c r="D76" s="28" t="s">
        <v>23</v>
      </c>
      <c r="E76" s="239">
        <f>'Valores Tabelados'!C$11</f>
        <v>150.70000000000002</v>
      </c>
      <c r="F76" s="240"/>
      <c r="G76" s="28" t="s">
        <v>25</v>
      </c>
      <c r="H76" s="241">
        <f t="shared" si="1"/>
        <v>0</v>
      </c>
      <c r="I76" s="242"/>
    </row>
    <row r="77" spans="1:9" ht="12.75" customHeight="1">
      <c r="A77" s="21" t="s">
        <v>32</v>
      </c>
      <c r="B77" s="215"/>
      <c r="C77" s="216"/>
      <c r="D77" s="28" t="s">
        <v>23</v>
      </c>
      <c r="E77" s="239">
        <f>'Valores Tabelados'!C$12</f>
        <v>228.8</v>
      </c>
      <c r="F77" s="240"/>
      <c r="G77" s="28" t="s">
        <v>25</v>
      </c>
      <c r="H77" s="241">
        <f t="shared" si="1"/>
        <v>0</v>
      </c>
      <c r="I77" s="242"/>
    </row>
    <row r="78" spans="1:9" ht="12.75" customHeight="1">
      <c r="A78" s="21" t="s">
        <v>26</v>
      </c>
      <c r="B78" s="250"/>
      <c r="C78" s="250"/>
      <c r="D78" s="28" t="s">
        <v>23</v>
      </c>
      <c r="E78" s="239">
        <f>'Valores Tabelados'!C$13</f>
        <v>302.5</v>
      </c>
      <c r="F78" s="240"/>
      <c r="G78" s="28" t="s">
        <v>25</v>
      </c>
      <c r="H78" s="219">
        <f t="shared" si="1"/>
        <v>0</v>
      </c>
      <c r="I78" s="219"/>
    </row>
    <row r="79" spans="1:9" ht="12.75" customHeight="1">
      <c r="A79" s="26"/>
      <c r="B79" s="217" t="s">
        <v>24</v>
      </c>
      <c r="C79" s="217"/>
      <c r="D79" s="217"/>
      <c r="E79" s="217"/>
      <c r="F79" s="217"/>
      <c r="G79" s="217"/>
      <c r="H79" s="219">
        <f>SUM(H73:I78)</f>
        <v>152.57128446384002</v>
      </c>
      <c r="I79" s="219"/>
    </row>
    <row r="80" spans="1:9" ht="12.75" customHeight="1">
      <c r="A80" s="21" t="s">
        <v>88</v>
      </c>
      <c r="B80" s="250"/>
      <c r="C80" s="250"/>
      <c r="D80" s="28" t="s">
        <v>23</v>
      </c>
      <c r="E80" s="200">
        <f>'Valores Tabelados'!C$14</f>
        <v>141.9</v>
      </c>
      <c r="F80" s="200"/>
      <c r="G80" s="28" t="s">
        <v>25</v>
      </c>
      <c r="H80" s="241">
        <f>B80*E80</f>
        <v>0</v>
      </c>
      <c r="I80" s="242"/>
    </row>
    <row r="81" spans="1:9" ht="12.75" customHeight="1">
      <c r="A81" s="21" t="s">
        <v>89</v>
      </c>
      <c r="B81" s="250">
        <v>2</v>
      </c>
      <c r="C81" s="250"/>
      <c r="D81" s="28" t="s">
        <v>23</v>
      </c>
      <c r="E81" s="200">
        <f>'Valores Tabelados'!C$15</f>
        <v>47.300000000000004</v>
      </c>
      <c r="F81" s="200"/>
      <c r="G81" s="28" t="s">
        <v>25</v>
      </c>
      <c r="H81" s="241">
        <f>B81*E81</f>
        <v>94.600000000000009</v>
      </c>
      <c r="I81" s="242"/>
    </row>
    <row r="82" spans="1:9" ht="12.75" customHeight="1">
      <c r="A82" s="26"/>
      <c r="B82" s="217" t="s">
        <v>27</v>
      </c>
      <c r="C82" s="217"/>
      <c r="D82" s="217"/>
      <c r="E82" s="217"/>
      <c r="F82" s="217"/>
      <c r="G82" s="217"/>
      <c r="H82" s="219">
        <f>H79*B$12*I62+H80+H81</f>
        <v>552.31385339152007</v>
      </c>
      <c r="I82" s="219"/>
    </row>
    <row r="83" spans="1:9" ht="12.75" customHeight="1">
      <c r="A83" s="21" t="s">
        <v>56</v>
      </c>
      <c r="B83" s="237">
        <v>0.15</v>
      </c>
      <c r="C83" s="237"/>
      <c r="D83" s="23" t="s">
        <v>1</v>
      </c>
      <c r="E83" s="217" t="s">
        <v>2</v>
      </c>
      <c r="F83" s="217"/>
      <c r="G83" s="217"/>
      <c r="H83" s="219">
        <f>(1+B83)*H82</f>
        <v>635.16093140024805</v>
      </c>
      <c r="I83" s="219"/>
    </row>
    <row r="84" spans="1:9" ht="15" customHeight="1">
      <c r="A84" s="4"/>
      <c r="B84" s="6"/>
      <c r="C84" s="6"/>
      <c r="D84" s="7"/>
      <c r="E84" s="4"/>
      <c r="F84" s="4"/>
      <c r="G84" s="4"/>
      <c r="H84" s="4"/>
      <c r="I84" s="5"/>
    </row>
    <row r="85" spans="1:9" ht="13.5" customHeight="1">
      <c r="A85" s="12" t="s">
        <v>80</v>
      </c>
      <c r="B85" s="187" t="s">
        <v>87</v>
      </c>
      <c r="C85" s="187"/>
      <c r="D85" s="28" t="s">
        <v>45</v>
      </c>
      <c r="E85" s="187" t="s">
        <v>46</v>
      </c>
      <c r="F85" s="187"/>
      <c r="G85" s="28" t="s">
        <v>45</v>
      </c>
      <c r="H85" s="183" t="s">
        <v>48</v>
      </c>
      <c r="I85" s="185"/>
    </row>
    <row r="86" spans="1:9" ht="12.75" customHeight="1">
      <c r="A86" s="21" t="s">
        <v>33</v>
      </c>
      <c r="B86" s="215"/>
      <c r="C86" s="216"/>
      <c r="D86" s="28" t="s">
        <v>42</v>
      </c>
      <c r="E86" s="239">
        <f>'Valores Tabelados'!C$18</f>
        <v>23.1</v>
      </c>
      <c r="F86" s="240"/>
      <c r="G86" s="28" t="s">
        <v>11</v>
      </c>
      <c r="H86" s="241">
        <f>B86*E86*IF(H69&gt;'Valores Tabelados'!E$18,H69,'Valores Tabelados'!E$18)</f>
        <v>0</v>
      </c>
      <c r="I86" s="242"/>
    </row>
    <row r="87" spans="1:9" ht="12.75" customHeight="1">
      <c r="A87" s="21" t="s">
        <v>34</v>
      </c>
      <c r="B87" s="215"/>
      <c r="C87" s="216"/>
      <c r="D87" s="28" t="s">
        <v>42</v>
      </c>
      <c r="E87" s="239">
        <f>'Valores Tabelados'!C$19</f>
        <v>23.1</v>
      </c>
      <c r="F87" s="240"/>
      <c r="G87" s="28" t="s">
        <v>11</v>
      </c>
      <c r="H87" s="241">
        <f>B87*E87*IF(H69&gt;'Valores Tabelados'!E$19,H69,'Valores Tabelados'!E$19)</f>
        <v>0</v>
      </c>
      <c r="I87" s="242"/>
    </row>
    <row r="88" spans="1:9" ht="12.75" customHeight="1">
      <c r="A88" s="21" t="s">
        <v>35</v>
      </c>
      <c r="B88" s="215"/>
      <c r="C88" s="216"/>
      <c r="D88" s="28" t="s">
        <v>42</v>
      </c>
      <c r="E88" s="239">
        <f>'Valores Tabelados'!C$20</f>
        <v>35.200000000000003</v>
      </c>
      <c r="F88" s="240"/>
      <c r="G88" s="28" t="s">
        <v>11</v>
      </c>
      <c r="H88" s="241">
        <f>B88*E88*IF(H69&gt;'Valores Tabelados'!E$20,H69,'Valores Tabelados'!E$20)</f>
        <v>0</v>
      </c>
      <c r="I88" s="242"/>
    </row>
    <row r="89" spans="1:9" ht="12.75" customHeight="1">
      <c r="A89" s="21" t="s">
        <v>36</v>
      </c>
      <c r="B89" s="215"/>
      <c r="C89" s="216"/>
      <c r="D89" s="28" t="s">
        <v>42</v>
      </c>
      <c r="E89" s="239">
        <f>'Valores Tabelados'!C$21</f>
        <v>23.1</v>
      </c>
      <c r="F89" s="240"/>
      <c r="G89" s="28" t="s">
        <v>11</v>
      </c>
      <c r="H89" s="241">
        <f>B89*E89*IF(H69&gt;'Valores Tabelados'!E$21,H69,'Valores Tabelados'!E$21)</f>
        <v>0</v>
      </c>
      <c r="I89" s="242"/>
    </row>
    <row r="90" spans="1:9" ht="12.75" customHeight="1">
      <c r="A90" s="55" t="s">
        <v>83</v>
      </c>
      <c r="B90" s="215"/>
      <c r="C90" s="216"/>
      <c r="D90" s="28" t="s">
        <v>23</v>
      </c>
      <c r="E90" s="239">
        <f>'Valores Tabelados'!C$22</f>
        <v>111.10000000000001</v>
      </c>
      <c r="F90" s="240"/>
      <c r="G90" s="28" t="s">
        <v>25</v>
      </c>
      <c r="H90" s="241">
        <f>B90*E90</f>
        <v>0</v>
      </c>
      <c r="I90" s="242"/>
    </row>
    <row r="91" spans="1:9" ht="12.75" customHeight="1">
      <c r="A91" s="21" t="s">
        <v>22</v>
      </c>
      <c r="B91" s="215">
        <v>1</v>
      </c>
      <c r="C91" s="216"/>
      <c r="D91" s="28" t="s">
        <v>23</v>
      </c>
      <c r="E91" s="239">
        <f>'Valores Tabelados'!C$23</f>
        <v>154</v>
      </c>
      <c r="F91" s="240"/>
      <c r="G91" s="28" t="s">
        <v>25</v>
      </c>
      <c r="H91" s="241">
        <f>B91*E91</f>
        <v>154</v>
      </c>
      <c r="I91" s="242"/>
    </row>
    <row r="92" spans="1:9" ht="12.75" customHeight="1">
      <c r="A92" s="21" t="s">
        <v>189</v>
      </c>
      <c r="B92" s="243"/>
      <c r="C92" s="243"/>
      <c r="D92" s="28" t="s">
        <v>16</v>
      </c>
      <c r="E92" s="187"/>
      <c r="F92" s="187"/>
      <c r="G92" s="183"/>
      <c r="H92" s="219">
        <f>B92</f>
        <v>0</v>
      </c>
      <c r="I92" s="219"/>
    </row>
    <row r="93" spans="1:9" ht="12.75" customHeight="1">
      <c r="A93" s="21" t="s">
        <v>190</v>
      </c>
      <c r="B93" s="243">
        <v>900</v>
      </c>
      <c r="C93" s="243"/>
      <c r="D93" s="28" t="s">
        <v>16</v>
      </c>
      <c r="E93" s="187"/>
      <c r="F93" s="187"/>
      <c r="G93" s="183"/>
      <c r="H93" s="219">
        <f>B93</f>
        <v>900</v>
      </c>
      <c r="I93" s="219"/>
    </row>
    <row r="94" spans="1:9" ht="12.75" customHeight="1">
      <c r="A94" s="26"/>
      <c r="B94" s="29"/>
      <c r="C94" s="29"/>
      <c r="D94" s="26"/>
      <c r="E94" s="217" t="s">
        <v>2</v>
      </c>
      <c r="F94" s="217"/>
      <c r="G94" s="217"/>
      <c r="H94" s="219">
        <f>SUM(H86:I93)</f>
        <v>1054</v>
      </c>
      <c r="I94" s="219"/>
    </row>
    <row r="95" spans="1:9" ht="7.5" customHeight="1">
      <c r="A95" s="27"/>
      <c r="B95" s="22"/>
      <c r="C95" s="22"/>
      <c r="D95" s="23"/>
      <c r="E95" s="22"/>
      <c r="F95" s="22"/>
      <c r="G95" s="22"/>
      <c r="H95" s="22"/>
      <c r="I95" s="30"/>
    </row>
    <row r="96" spans="1:9" ht="13.5" customHeight="1">
      <c r="A96" s="14" t="s">
        <v>40</v>
      </c>
      <c r="B96" s="4"/>
      <c r="C96" s="4"/>
      <c r="D96" s="7"/>
      <c r="E96" s="4"/>
      <c r="F96" s="4"/>
      <c r="G96" s="4"/>
      <c r="H96" s="4"/>
      <c r="I96" s="5"/>
    </row>
    <row r="97" spans="1:9" ht="13.5" customHeight="1">
      <c r="A97" s="21" t="s">
        <v>51</v>
      </c>
      <c r="B97" s="237">
        <v>0.16</v>
      </c>
      <c r="C97" s="237"/>
      <c r="D97" s="28" t="s">
        <v>1</v>
      </c>
      <c r="E97" s="238" t="s">
        <v>3</v>
      </c>
      <c r="F97" s="238"/>
      <c r="G97" s="238"/>
      <c r="H97" s="219">
        <f>(1+B97)*(H83+H94)</f>
        <v>1959.4266804242875</v>
      </c>
      <c r="I97" s="219"/>
    </row>
    <row r="98" spans="1:9" ht="8.25" customHeight="1">
      <c r="A98" s="15"/>
      <c r="B98" s="16"/>
      <c r="C98" s="16"/>
      <c r="D98" s="7"/>
      <c r="E98" s="13"/>
      <c r="F98" s="13"/>
      <c r="G98" s="13"/>
      <c r="H98" s="20"/>
      <c r="I98" s="20"/>
    </row>
    <row r="99" spans="1:9" ht="13.5" customHeight="1">
      <c r="A99" s="21" t="s">
        <v>37</v>
      </c>
      <c r="B99" s="237">
        <f>0.2+(B83/0.5)*(0.2)</f>
        <v>0.26</v>
      </c>
      <c r="C99" s="237"/>
      <c r="D99" s="28" t="s">
        <v>1</v>
      </c>
      <c r="E99" s="238" t="s">
        <v>13</v>
      </c>
      <c r="F99" s="238"/>
      <c r="G99" s="238"/>
      <c r="H99" s="219">
        <f>(1+B99)*H97</f>
        <v>2468.8776173346023</v>
      </c>
      <c r="I99" s="219"/>
    </row>
    <row r="100" spans="1:9" ht="8.25" customHeight="1">
      <c r="B100" s="26"/>
      <c r="C100" s="26"/>
      <c r="D100" s="29"/>
      <c r="E100" s="26"/>
      <c r="F100" s="26"/>
      <c r="G100" s="26"/>
      <c r="H100" s="26"/>
      <c r="I100" s="26"/>
    </row>
    <row r="101" spans="1:9" ht="13.5" customHeight="1">
      <c r="B101" s="49"/>
      <c r="C101" s="154" t="s">
        <v>58</v>
      </c>
      <c r="D101" s="154"/>
      <c r="E101" s="154"/>
      <c r="F101" s="154"/>
      <c r="G101" s="245"/>
      <c r="H101" s="246">
        <f>ROUND(IF(OR(B$12=0,I62=0),0,H99/(B$12*I62)),2)</f>
        <v>822.96</v>
      </c>
      <c r="I101" s="246"/>
    </row>
    <row r="102" spans="1:9" ht="15" customHeight="1">
      <c r="A102" s="36"/>
      <c r="B102" s="37"/>
      <c r="C102" s="37"/>
      <c r="D102" s="38"/>
      <c r="E102" s="36"/>
      <c r="F102" s="36"/>
      <c r="G102" s="36"/>
      <c r="H102" s="36"/>
      <c r="I102" s="36"/>
    </row>
    <row r="103" spans="1:9" ht="13.5" customHeight="1">
      <c r="A103" s="48" t="s">
        <v>212</v>
      </c>
      <c r="B103" s="265" t="s">
        <v>213</v>
      </c>
      <c r="C103" s="266"/>
      <c r="D103" s="267"/>
      <c r="E103" s="47"/>
      <c r="F103" s="268" t="s">
        <v>55</v>
      </c>
      <c r="G103" s="269"/>
      <c r="H103" s="270"/>
      <c r="I103" s="127">
        <v>1</v>
      </c>
    </row>
    <row r="104" spans="1:9" ht="15" customHeight="1">
      <c r="A104" s="22"/>
      <c r="B104" s="34"/>
      <c r="C104" s="34"/>
      <c r="D104" s="23"/>
      <c r="E104" s="22"/>
      <c r="F104" s="22"/>
      <c r="G104" s="22"/>
      <c r="H104" s="22"/>
      <c r="I104" s="22"/>
    </row>
    <row r="105" spans="1:9" ht="13.5" customHeight="1">
      <c r="A105" s="12" t="s">
        <v>39</v>
      </c>
      <c r="B105" s="9"/>
      <c r="C105" s="9"/>
      <c r="D105" s="10"/>
      <c r="E105" s="4"/>
      <c r="F105" s="4"/>
      <c r="G105" s="4"/>
      <c r="H105" s="4"/>
      <c r="I105" s="4"/>
    </row>
    <row r="106" spans="1:9" ht="12.75" customHeight="1">
      <c r="A106" s="21" t="s">
        <v>28</v>
      </c>
      <c r="B106" s="127">
        <v>0.63</v>
      </c>
      <c r="C106" s="127">
        <v>0.5</v>
      </c>
      <c r="D106" s="127">
        <v>8.1</v>
      </c>
      <c r="E106" s="251" t="s">
        <v>53</v>
      </c>
      <c r="F106" s="251"/>
      <c r="G106" s="252">
        <f>B106*C106*D106</f>
        <v>2.5514999999999999</v>
      </c>
      <c r="H106" s="253"/>
      <c r="I106" s="22"/>
    </row>
    <row r="107" spans="1:9" ht="12.75" customHeight="1">
      <c r="A107" s="21" t="s">
        <v>50</v>
      </c>
      <c r="B107" s="128"/>
      <c r="C107" s="128"/>
      <c r="D107" s="23"/>
      <c r="E107" s="251" t="s">
        <v>53</v>
      </c>
      <c r="F107" s="251"/>
      <c r="G107" s="252">
        <f>3.1416*POWER(B107,2)*C107/4</f>
        <v>0</v>
      </c>
      <c r="H107" s="253"/>
      <c r="I107" s="22"/>
    </row>
    <row r="108" spans="1:9" ht="12.75" customHeight="1">
      <c r="A108" s="21" t="s">
        <v>21</v>
      </c>
      <c r="B108" s="254">
        <v>1.1000000000000001</v>
      </c>
      <c r="C108" s="255"/>
      <c r="D108" s="33" t="s">
        <v>52</v>
      </c>
      <c r="E108" s="22"/>
      <c r="F108" s="22"/>
      <c r="G108" s="22"/>
      <c r="H108" s="22"/>
      <c r="I108" s="22"/>
    </row>
    <row r="109" spans="1:9" ht="12.75" customHeight="1">
      <c r="A109" s="21" t="s">
        <v>20</v>
      </c>
      <c r="B109" s="256">
        <f>((G106+G107)*B108/1000)</f>
        <v>2.8066500000000004E-3</v>
      </c>
      <c r="C109" s="257"/>
      <c r="D109" s="23" t="s">
        <v>15</v>
      </c>
      <c r="E109" s="217" t="s">
        <v>41</v>
      </c>
      <c r="F109" s="217"/>
      <c r="G109" s="217"/>
      <c r="H109" s="258">
        <f>B109*B$12*I103</f>
        <v>8.4199500000000007E-3</v>
      </c>
      <c r="I109" s="259"/>
    </row>
    <row r="110" spans="1:9" ht="12.75" customHeight="1">
      <c r="A110" s="21" t="s">
        <v>14</v>
      </c>
      <c r="B110" s="260">
        <v>2.5000000000000001E-3</v>
      </c>
      <c r="C110" s="261"/>
      <c r="D110" s="23" t="s">
        <v>15</v>
      </c>
      <c r="E110" s="217" t="s">
        <v>41</v>
      </c>
      <c r="F110" s="217"/>
      <c r="G110" s="217"/>
      <c r="H110" s="258">
        <f>B110*B$12*I103</f>
        <v>7.4999999999999997E-3</v>
      </c>
      <c r="I110" s="259"/>
    </row>
    <row r="111" spans="1:9" ht="12.75" customHeight="1">
      <c r="A111" s="21" t="s">
        <v>19</v>
      </c>
      <c r="B111" s="264">
        <f>IF(B109=0,0,1-B110/B109)</f>
        <v>0.10925836851762782</v>
      </c>
      <c r="C111" s="264"/>
      <c r="D111" s="23" t="s">
        <v>1</v>
      </c>
      <c r="E111" s="22"/>
      <c r="F111" s="22"/>
      <c r="G111" s="22"/>
      <c r="H111" s="22"/>
      <c r="I111" s="22"/>
    </row>
    <row r="112" spans="1:9" ht="15" customHeight="1">
      <c r="A112" s="4"/>
      <c r="B112" s="11"/>
      <c r="C112" s="11"/>
      <c r="D112" s="7"/>
      <c r="E112" s="4"/>
      <c r="F112" s="4"/>
      <c r="G112" s="4"/>
      <c r="H112" s="4"/>
      <c r="I112" s="4"/>
    </row>
    <row r="113" spans="1:9" ht="13.5" customHeight="1">
      <c r="A113" s="12" t="s">
        <v>85</v>
      </c>
      <c r="B113" s="187" t="s">
        <v>86</v>
      </c>
      <c r="C113" s="187"/>
      <c r="D113" s="28" t="s">
        <v>45</v>
      </c>
      <c r="E113" s="187" t="s">
        <v>46</v>
      </c>
      <c r="F113" s="187"/>
      <c r="G113" s="28" t="s">
        <v>45</v>
      </c>
      <c r="H113" s="187" t="s">
        <v>47</v>
      </c>
      <c r="I113" s="187"/>
    </row>
    <row r="114" spans="1:9" ht="12.75" customHeight="1">
      <c r="A114" s="21" t="s">
        <v>29</v>
      </c>
      <c r="B114" s="256">
        <f>B109</f>
        <v>2.8066500000000004E-3</v>
      </c>
      <c r="C114" s="257"/>
      <c r="D114" s="28" t="s">
        <v>15</v>
      </c>
      <c r="E114" s="262">
        <v>90</v>
      </c>
      <c r="F114" s="263"/>
      <c r="G114" s="31" t="s">
        <v>11</v>
      </c>
      <c r="H114" s="241">
        <f t="shared" ref="H114:H119" si="2">B114*E114</f>
        <v>0.25259850000000006</v>
      </c>
      <c r="I114" s="242"/>
    </row>
    <row r="115" spans="1:9" ht="12.75" customHeight="1">
      <c r="A115" s="21" t="s">
        <v>30</v>
      </c>
      <c r="B115" s="215"/>
      <c r="C115" s="216"/>
      <c r="D115" s="28" t="s">
        <v>23</v>
      </c>
      <c r="E115" s="239">
        <f>'Valores Tabelados'!C$9</f>
        <v>47.300000000000004</v>
      </c>
      <c r="F115" s="240"/>
      <c r="G115" s="31" t="s">
        <v>25</v>
      </c>
      <c r="H115" s="241">
        <f t="shared" si="2"/>
        <v>0</v>
      </c>
      <c r="I115" s="242"/>
    </row>
    <row r="116" spans="1:9" ht="12.75" customHeight="1">
      <c r="A116" s="21" t="s">
        <v>31</v>
      </c>
      <c r="B116" s="215"/>
      <c r="C116" s="216"/>
      <c r="D116" s="28" t="s">
        <v>23</v>
      </c>
      <c r="E116" s="239">
        <f>'Valores Tabelados'!C$10</f>
        <v>123.20000000000002</v>
      </c>
      <c r="F116" s="240"/>
      <c r="G116" s="28" t="s">
        <v>25</v>
      </c>
      <c r="H116" s="241">
        <f t="shared" si="2"/>
        <v>0</v>
      </c>
      <c r="I116" s="242"/>
    </row>
    <row r="117" spans="1:9" ht="12.75" customHeight="1">
      <c r="A117" s="21" t="s">
        <v>10</v>
      </c>
      <c r="B117" s="215"/>
      <c r="C117" s="216"/>
      <c r="D117" s="28" t="s">
        <v>23</v>
      </c>
      <c r="E117" s="239">
        <f>'Valores Tabelados'!C$11</f>
        <v>150.70000000000002</v>
      </c>
      <c r="F117" s="240"/>
      <c r="G117" s="28" t="s">
        <v>25</v>
      </c>
      <c r="H117" s="241">
        <f t="shared" si="2"/>
        <v>0</v>
      </c>
      <c r="I117" s="242"/>
    </row>
    <row r="118" spans="1:9" ht="12.75" customHeight="1">
      <c r="A118" s="21" t="s">
        <v>32</v>
      </c>
      <c r="B118" s="215"/>
      <c r="C118" s="216"/>
      <c r="D118" s="28" t="s">
        <v>23</v>
      </c>
      <c r="E118" s="239">
        <f>'Valores Tabelados'!C$12</f>
        <v>228.8</v>
      </c>
      <c r="F118" s="240"/>
      <c r="G118" s="28" t="s">
        <v>25</v>
      </c>
      <c r="H118" s="241">
        <f t="shared" si="2"/>
        <v>0</v>
      </c>
      <c r="I118" s="242"/>
    </row>
    <row r="119" spans="1:9" ht="12.75" customHeight="1">
      <c r="A119" s="21" t="s">
        <v>26</v>
      </c>
      <c r="B119" s="250"/>
      <c r="C119" s="250"/>
      <c r="D119" s="28" t="s">
        <v>23</v>
      </c>
      <c r="E119" s="239">
        <f>'Valores Tabelados'!C$13</f>
        <v>302.5</v>
      </c>
      <c r="F119" s="240"/>
      <c r="G119" s="28" t="s">
        <v>25</v>
      </c>
      <c r="H119" s="219">
        <f t="shared" si="2"/>
        <v>0</v>
      </c>
      <c r="I119" s="219"/>
    </row>
    <row r="120" spans="1:9" ht="12.75" customHeight="1">
      <c r="A120" s="26"/>
      <c r="B120" s="217" t="s">
        <v>24</v>
      </c>
      <c r="C120" s="217"/>
      <c r="D120" s="217"/>
      <c r="E120" s="217"/>
      <c r="F120" s="217"/>
      <c r="G120" s="217"/>
      <c r="H120" s="219">
        <f>SUM(H114:I119)</f>
        <v>0.25259850000000006</v>
      </c>
      <c r="I120" s="219"/>
    </row>
    <row r="121" spans="1:9" ht="12.75" customHeight="1">
      <c r="A121" s="21" t="s">
        <v>214</v>
      </c>
      <c r="B121" s="250">
        <v>4</v>
      </c>
      <c r="C121" s="250"/>
      <c r="D121" s="28" t="s">
        <v>23</v>
      </c>
      <c r="E121" s="200">
        <v>47.3</v>
      </c>
      <c r="F121" s="200"/>
      <c r="G121" s="28" t="s">
        <v>25</v>
      </c>
      <c r="H121" s="241">
        <f>B121*E121</f>
        <v>189.2</v>
      </c>
      <c r="I121" s="242"/>
    </row>
    <row r="122" spans="1:9" ht="12.75" customHeight="1">
      <c r="A122" s="21" t="s">
        <v>89</v>
      </c>
      <c r="B122" s="250">
        <v>2</v>
      </c>
      <c r="C122" s="250"/>
      <c r="D122" s="28" t="s">
        <v>23</v>
      </c>
      <c r="E122" s="200">
        <f>'Valores Tabelados'!C$15</f>
        <v>47.300000000000004</v>
      </c>
      <c r="F122" s="200"/>
      <c r="G122" s="28" t="s">
        <v>25</v>
      </c>
      <c r="H122" s="241">
        <f>B122*E122</f>
        <v>94.600000000000009</v>
      </c>
      <c r="I122" s="242"/>
    </row>
    <row r="123" spans="1:9" ht="12.75" customHeight="1">
      <c r="A123" s="26"/>
      <c r="B123" s="217" t="s">
        <v>27</v>
      </c>
      <c r="C123" s="217"/>
      <c r="D123" s="217"/>
      <c r="E123" s="217"/>
      <c r="F123" s="217"/>
      <c r="G123" s="217"/>
      <c r="H123" s="219">
        <f>H120*B$12*I103+H121+H122</f>
        <v>284.5577955</v>
      </c>
      <c r="I123" s="219"/>
    </row>
    <row r="124" spans="1:9" ht="12.75" customHeight="1">
      <c r="A124" s="21" t="s">
        <v>56</v>
      </c>
      <c r="B124" s="237"/>
      <c r="C124" s="237"/>
      <c r="D124" s="23" t="s">
        <v>1</v>
      </c>
      <c r="E124" s="217" t="s">
        <v>2</v>
      </c>
      <c r="F124" s="217"/>
      <c r="G124" s="217"/>
      <c r="H124" s="219">
        <f>(1+B124)*H123</f>
        <v>284.5577955</v>
      </c>
      <c r="I124" s="219"/>
    </row>
    <row r="125" spans="1:9" ht="15" customHeight="1">
      <c r="A125" s="4"/>
      <c r="B125" s="6"/>
      <c r="C125" s="6"/>
      <c r="D125" s="7"/>
      <c r="E125" s="4"/>
      <c r="F125" s="4"/>
      <c r="G125" s="4"/>
      <c r="H125" s="4"/>
      <c r="I125" s="5"/>
    </row>
    <row r="126" spans="1:9" ht="13.5" customHeight="1">
      <c r="A126" s="12" t="s">
        <v>80</v>
      </c>
      <c r="B126" s="187" t="s">
        <v>87</v>
      </c>
      <c r="C126" s="187"/>
      <c r="D126" s="28" t="s">
        <v>45</v>
      </c>
      <c r="E126" s="187" t="s">
        <v>46</v>
      </c>
      <c r="F126" s="187"/>
      <c r="G126" s="28" t="s">
        <v>45</v>
      </c>
      <c r="H126" s="183" t="s">
        <v>48</v>
      </c>
      <c r="I126" s="185"/>
    </row>
    <row r="127" spans="1:9" ht="12.75" customHeight="1">
      <c r="A127" s="21" t="s">
        <v>215</v>
      </c>
      <c r="B127" s="215">
        <v>1</v>
      </c>
      <c r="C127" s="216"/>
      <c r="D127" s="28" t="s">
        <v>42</v>
      </c>
      <c r="E127" s="239">
        <f>'Valores Tabelados'!C$18</f>
        <v>23.1</v>
      </c>
      <c r="F127" s="240"/>
      <c r="G127" s="28" t="s">
        <v>11</v>
      </c>
      <c r="H127" s="241">
        <v>110</v>
      </c>
      <c r="I127" s="242"/>
    </row>
    <row r="128" spans="1:9" ht="12.75" customHeight="1">
      <c r="A128" s="21" t="s">
        <v>34</v>
      </c>
      <c r="B128" s="215"/>
      <c r="C128" s="216"/>
      <c r="D128" s="28" t="s">
        <v>42</v>
      </c>
      <c r="E128" s="239">
        <f>'Valores Tabelados'!C$19</f>
        <v>23.1</v>
      </c>
      <c r="F128" s="240"/>
      <c r="G128" s="28" t="s">
        <v>11</v>
      </c>
      <c r="H128" s="241">
        <f>B128*E128*IF(H110&gt;'Valores Tabelados'!E$19,H110,'Valores Tabelados'!E$19)</f>
        <v>0</v>
      </c>
      <c r="I128" s="242"/>
    </row>
    <row r="129" spans="1:9" ht="12.75" customHeight="1">
      <c r="A129" s="21" t="s">
        <v>35</v>
      </c>
      <c r="B129" s="215"/>
      <c r="C129" s="216"/>
      <c r="D129" s="28" t="s">
        <v>42</v>
      </c>
      <c r="E129" s="239">
        <f>'Valores Tabelados'!C$20</f>
        <v>35.200000000000003</v>
      </c>
      <c r="F129" s="240"/>
      <c r="G129" s="28" t="s">
        <v>11</v>
      </c>
      <c r="H129" s="241">
        <f>B129*E129*IF(H110&gt;'Valores Tabelados'!E$20,H110,'Valores Tabelados'!E$20)</f>
        <v>0</v>
      </c>
      <c r="I129" s="242"/>
    </row>
    <row r="130" spans="1:9" ht="12.75" customHeight="1">
      <c r="A130" s="21" t="s">
        <v>36</v>
      </c>
      <c r="B130" s="215"/>
      <c r="C130" s="216"/>
      <c r="D130" s="28" t="s">
        <v>42</v>
      </c>
      <c r="E130" s="239">
        <f>'Valores Tabelados'!C$21</f>
        <v>23.1</v>
      </c>
      <c r="F130" s="240"/>
      <c r="G130" s="28" t="s">
        <v>11</v>
      </c>
      <c r="H130" s="241">
        <f>B130*E130*IF(H110&gt;'Valores Tabelados'!E$21,H110,'Valores Tabelados'!E$21)</f>
        <v>0</v>
      </c>
      <c r="I130" s="242"/>
    </row>
    <row r="131" spans="1:9" ht="12.75" customHeight="1">
      <c r="A131" s="55" t="s">
        <v>83</v>
      </c>
      <c r="B131" s="215"/>
      <c r="C131" s="216"/>
      <c r="D131" s="28" t="s">
        <v>23</v>
      </c>
      <c r="E131" s="239">
        <f>'Valores Tabelados'!C$22</f>
        <v>111.10000000000001</v>
      </c>
      <c r="F131" s="240"/>
      <c r="G131" s="28" t="s">
        <v>25</v>
      </c>
      <c r="H131" s="241">
        <f>B131*E131</f>
        <v>0</v>
      </c>
      <c r="I131" s="242"/>
    </row>
    <row r="132" spans="1:9" ht="12.75" customHeight="1">
      <c r="A132" s="21" t="s">
        <v>22</v>
      </c>
      <c r="B132" s="215"/>
      <c r="C132" s="216"/>
      <c r="D132" s="28" t="s">
        <v>23</v>
      </c>
      <c r="E132" s="239">
        <f>'Valores Tabelados'!C$23</f>
        <v>154</v>
      </c>
      <c r="F132" s="240"/>
      <c r="G132" s="28" t="s">
        <v>25</v>
      </c>
      <c r="H132" s="241">
        <f>B132*E132</f>
        <v>0</v>
      </c>
      <c r="I132" s="242"/>
    </row>
    <row r="133" spans="1:9" ht="12.75" customHeight="1">
      <c r="A133" s="21" t="s">
        <v>189</v>
      </c>
      <c r="B133" s="243">
        <v>1500</v>
      </c>
      <c r="C133" s="243"/>
      <c r="D133" s="28" t="s">
        <v>16</v>
      </c>
      <c r="E133" s="187"/>
      <c r="F133" s="187"/>
      <c r="G133" s="183"/>
      <c r="H133" s="219">
        <f>B133</f>
        <v>1500</v>
      </c>
      <c r="I133" s="219"/>
    </row>
    <row r="134" spans="1:9" ht="12.75" customHeight="1">
      <c r="A134" s="21" t="s">
        <v>190</v>
      </c>
      <c r="B134" s="243">
        <v>300</v>
      </c>
      <c r="C134" s="243"/>
      <c r="D134" s="28" t="s">
        <v>16</v>
      </c>
      <c r="E134" s="187"/>
      <c r="F134" s="187"/>
      <c r="G134" s="183"/>
      <c r="H134" s="219">
        <f>B134</f>
        <v>300</v>
      </c>
      <c r="I134" s="219"/>
    </row>
    <row r="135" spans="1:9" ht="12.75" customHeight="1">
      <c r="A135" s="26"/>
      <c r="B135" s="29"/>
      <c r="C135" s="29"/>
      <c r="D135" s="26"/>
      <c r="E135" s="217" t="s">
        <v>2</v>
      </c>
      <c r="F135" s="217"/>
      <c r="G135" s="217"/>
      <c r="H135" s="219">
        <f>SUM(H127:I134)</f>
        <v>1910</v>
      </c>
      <c r="I135" s="219"/>
    </row>
    <row r="136" spans="1:9" ht="7.5" customHeight="1">
      <c r="A136" s="27"/>
      <c r="B136" s="22"/>
      <c r="C136" s="22"/>
      <c r="D136" s="23"/>
      <c r="E136" s="22"/>
      <c r="F136" s="22"/>
      <c r="G136" s="22"/>
      <c r="H136" s="22"/>
      <c r="I136" s="30"/>
    </row>
    <row r="137" spans="1:9" ht="13.5" customHeight="1">
      <c r="A137" s="14" t="s">
        <v>40</v>
      </c>
      <c r="B137" s="4"/>
      <c r="C137" s="4"/>
      <c r="D137" s="7"/>
      <c r="E137" s="4"/>
      <c r="F137" s="4"/>
      <c r="G137" s="4"/>
      <c r="H137" s="4"/>
      <c r="I137" s="5"/>
    </row>
    <row r="138" spans="1:9" ht="13.5" customHeight="1">
      <c r="A138" s="21" t="s">
        <v>51</v>
      </c>
      <c r="B138" s="237">
        <v>0.16</v>
      </c>
      <c r="C138" s="237"/>
      <c r="D138" s="28" t="s">
        <v>1</v>
      </c>
      <c r="E138" s="238" t="s">
        <v>3</v>
      </c>
      <c r="F138" s="238"/>
      <c r="G138" s="238"/>
      <c r="H138" s="219">
        <f>(1+B138)*(H124+H135)</f>
        <v>2545.6870427799995</v>
      </c>
      <c r="I138" s="219"/>
    </row>
    <row r="139" spans="1:9" ht="8.25" customHeight="1">
      <c r="A139" s="15"/>
      <c r="B139" s="16"/>
      <c r="C139" s="16"/>
      <c r="D139" s="7"/>
      <c r="E139" s="13"/>
      <c r="F139" s="13"/>
      <c r="G139" s="13"/>
      <c r="H139" s="20"/>
      <c r="I139" s="20"/>
    </row>
    <row r="140" spans="1:9" ht="13.5" customHeight="1">
      <c r="A140" s="21" t="s">
        <v>37</v>
      </c>
      <c r="B140" s="237">
        <f>0.2+(B124/0.5)*(0.2)</f>
        <v>0.2</v>
      </c>
      <c r="C140" s="237"/>
      <c r="D140" s="28" t="s">
        <v>1</v>
      </c>
      <c r="E140" s="238" t="s">
        <v>13</v>
      </c>
      <c r="F140" s="238"/>
      <c r="G140" s="238"/>
      <c r="H140" s="219">
        <f>(1+B140)*H138</f>
        <v>3054.8244513359991</v>
      </c>
      <c r="I140" s="219"/>
    </row>
    <row r="141" spans="1:9" ht="8.25" customHeight="1">
      <c r="B141" s="26"/>
      <c r="C141" s="26"/>
      <c r="D141" s="29"/>
      <c r="E141" s="26"/>
      <c r="F141" s="26"/>
      <c r="G141" s="26"/>
      <c r="H141" s="26"/>
      <c r="I141" s="26"/>
    </row>
    <row r="142" spans="1:9" ht="13.5" customHeight="1">
      <c r="B142" s="49"/>
      <c r="C142" s="154" t="s">
        <v>58</v>
      </c>
      <c r="D142" s="154"/>
      <c r="E142" s="154"/>
      <c r="F142" s="154"/>
      <c r="G142" s="245"/>
      <c r="H142" s="246">
        <f>ROUND(IF(OR(B$12=0,I103=0),0,H140/(B$12*I103)),2)</f>
        <v>1018.27</v>
      </c>
      <c r="I142" s="246"/>
    </row>
    <row r="143" spans="1:9" ht="18" customHeight="1">
      <c r="A143" s="36"/>
      <c r="B143" s="37"/>
      <c r="C143" s="37"/>
      <c r="D143" s="38"/>
      <c r="E143" s="36"/>
      <c r="F143" s="36"/>
      <c r="G143" s="36"/>
      <c r="H143" s="36"/>
      <c r="I143" s="36"/>
    </row>
    <row r="144" spans="1:9" ht="18" customHeight="1">
      <c r="A144" s="103"/>
      <c r="B144" s="34"/>
      <c r="C144" s="34"/>
      <c r="D144" s="24"/>
      <c r="E144" s="103"/>
      <c r="F144" s="103"/>
      <c r="G144" s="103"/>
      <c r="H144" s="103"/>
      <c r="I144" s="103"/>
    </row>
    <row r="145" spans="1:9" ht="13.5" customHeight="1">
      <c r="A145" s="48" t="s">
        <v>216</v>
      </c>
      <c r="B145" s="265" t="s">
        <v>217</v>
      </c>
      <c r="C145" s="266"/>
      <c r="D145" s="267"/>
      <c r="E145" s="47"/>
      <c r="F145" s="268" t="s">
        <v>55</v>
      </c>
      <c r="G145" s="269"/>
      <c r="H145" s="270"/>
      <c r="I145" s="127">
        <v>1</v>
      </c>
    </row>
    <row r="146" spans="1:9" ht="18" customHeight="1">
      <c r="A146" s="22"/>
      <c r="B146" s="34"/>
      <c r="C146" s="34"/>
      <c r="D146" s="23"/>
      <c r="E146" s="22"/>
      <c r="F146" s="22"/>
      <c r="G146" s="22"/>
      <c r="H146" s="22"/>
      <c r="I146" s="22"/>
    </row>
    <row r="147" spans="1:9" ht="13.5" customHeight="1">
      <c r="A147" s="12" t="s">
        <v>39</v>
      </c>
      <c r="B147" s="9"/>
      <c r="C147" s="9"/>
      <c r="D147" s="10"/>
      <c r="E147" s="4"/>
      <c r="F147" s="4"/>
      <c r="G147" s="4"/>
      <c r="H147" s="4"/>
      <c r="I147" s="4"/>
    </row>
    <row r="148" spans="1:9" ht="12.75" customHeight="1">
      <c r="A148" s="21" t="s">
        <v>28</v>
      </c>
      <c r="B148" s="127"/>
      <c r="C148" s="127"/>
      <c r="D148" s="127"/>
      <c r="E148" s="251" t="s">
        <v>53</v>
      </c>
      <c r="F148" s="251"/>
      <c r="G148" s="252">
        <f>B148*C148*D148</f>
        <v>0</v>
      </c>
      <c r="H148" s="253"/>
      <c r="I148" s="22"/>
    </row>
    <row r="149" spans="1:9" ht="12.75" customHeight="1">
      <c r="A149" s="21" t="s">
        <v>50</v>
      </c>
      <c r="B149" s="128">
        <v>3.81</v>
      </c>
      <c r="C149" s="128">
        <v>5</v>
      </c>
      <c r="D149" s="23"/>
      <c r="E149" s="251" t="s">
        <v>53</v>
      </c>
      <c r="F149" s="251"/>
      <c r="G149" s="252">
        <f>3.1416*POWER(B149,2)*C149/4</f>
        <v>57.004724700000004</v>
      </c>
      <c r="H149" s="253"/>
      <c r="I149" s="22"/>
    </row>
    <row r="150" spans="1:9" ht="12.75" customHeight="1">
      <c r="A150" s="21" t="s">
        <v>21</v>
      </c>
      <c r="B150" s="254">
        <v>7.8</v>
      </c>
      <c r="C150" s="255"/>
      <c r="D150" s="33" t="s">
        <v>52</v>
      </c>
      <c r="E150" s="22"/>
      <c r="F150" s="22"/>
      <c r="G150" s="22"/>
      <c r="H150" s="22"/>
      <c r="I150" s="22"/>
    </row>
    <row r="151" spans="1:9" ht="12.75" customHeight="1">
      <c r="A151" s="21" t="s">
        <v>20</v>
      </c>
      <c r="B151" s="256">
        <f>((G148+G149)*B150/1000)</f>
        <v>0.44463685266000003</v>
      </c>
      <c r="C151" s="257"/>
      <c r="D151" s="23" t="s">
        <v>15</v>
      </c>
      <c r="E151" s="217" t="s">
        <v>41</v>
      </c>
      <c r="F151" s="217"/>
      <c r="G151" s="217"/>
      <c r="H151" s="258">
        <f>B151*B$12*I145</f>
        <v>1.3339105579800001</v>
      </c>
      <c r="I151" s="259"/>
    </row>
    <row r="152" spans="1:9" ht="12.75" customHeight="1">
      <c r="A152" s="21" t="s">
        <v>14</v>
      </c>
      <c r="B152" s="260">
        <v>0.23</v>
      </c>
      <c r="C152" s="261"/>
      <c r="D152" s="23" t="s">
        <v>15</v>
      </c>
      <c r="E152" s="217" t="s">
        <v>41</v>
      </c>
      <c r="F152" s="217"/>
      <c r="G152" s="217"/>
      <c r="H152" s="258">
        <f>B152*B$12*I145</f>
        <v>0.69000000000000006</v>
      </c>
      <c r="I152" s="259"/>
    </row>
    <row r="153" spans="1:9" ht="12.75" customHeight="1">
      <c r="A153" s="21" t="s">
        <v>19</v>
      </c>
      <c r="B153" s="264">
        <f>IF(B151=0,0,1-B152/B151)</f>
        <v>0.48272393836892813</v>
      </c>
      <c r="C153" s="264"/>
      <c r="D153" s="23" t="s">
        <v>1</v>
      </c>
      <c r="E153" s="22"/>
      <c r="F153" s="22"/>
      <c r="G153" s="22"/>
      <c r="H153" s="22"/>
      <c r="I153" s="22"/>
    </row>
    <row r="154" spans="1:9" ht="18" customHeight="1">
      <c r="A154" s="4"/>
      <c r="B154" s="11"/>
      <c r="C154" s="11"/>
      <c r="D154" s="7"/>
      <c r="E154" s="4"/>
      <c r="F154" s="4"/>
      <c r="G154" s="4"/>
      <c r="H154" s="4"/>
      <c r="I154" s="4"/>
    </row>
    <row r="155" spans="1:9" ht="13.5" customHeight="1">
      <c r="A155" s="12" t="s">
        <v>85</v>
      </c>
      <c r="B155" s="187" t="s">
        <v>86</v>
      </c>
      <c r="C155" s="187"/>
      <c r="D155" s="28" t="s">
        <v>45</v>
      </c>
      <c r="E155" s="187" t="s">
        <v>46</v>
      </c>
      <c r="F155" s="187"/>
      <c r="G155" s="28" t="s">
        <v>45</v>
      </c>
      <c r="H155" s="187" t="s">
        <v>47</v>
      </c>
      <c r="I155" s="187"/>
    </row>
    <row r="156" spans="1:9" ht="12.75" customHeight="1">
      <c r="A156" s="21" t="s">
        <v>29</v>
      </c>
      <c r="B156" s="256">
        <f>B151</f>
        <v>0.44463685266000003</v>
      </c>
      <c r="C156" s="257"/>
      <c r="D156" s="28" t="s">
        <v>15</v>
      </c>
      <c r="E156" s="262">
        <v>60</v>
      </c>
      <c r="F156" s="263"/>
      <c r="G156" s="31" t="s">
        <v>11</v>
      </c>
      <c r="H156" s="241">
        <f t="shared" ref="H156:H161" si="3">B156*E156</f>
        <v>26.6782111596</v>
      </c>
      <c r="I156" s="242"/>
    </row>
    <row r="157" spans="1:9" ht="12.75" customHeight="1">
      <c r="A157" s="21" t="s">
        <v>30</v>
      </c>
      <c r="B157" s="215">
        <v>3</v>
      </c>
      <c r="C157" s="216"/>
      <c r="D157" s="28" t="s">
        <v>23</v>
      </c>
      <c r="E157" s="239">
        <f>'Valores Tabelados'!C$9</f>
        <v>47.300000000000004</v>
      </c>
      <c r="F157" s="240"/>
      <c r="G157" s="31" t="s">
        <v>25</v>
      </c>
      <c r="H157" s="241">
        <f t="shared" si="3"/>
        <v>141.9</v>
      </c>
      <c r="I157" s="242"/>
    </row>
    <row r="158" spans="1:9" ht="12.75" customHeight="1">
      <c r="A158" s="21" t="s">
        <v>31</v>
      </c>
      <c r="B158" s="215">
        <v>1</v>
      </c>
      <c r="C158" s="216"/>
      <c r="D158" s="28" t="s">
        <v>23</v>
      </c>
      <c r="E158" s="239">
        <f>'Valores Tabelados'!C$10</f>
        <v>123.20000000000002</v>
      </c>
      <c r="F158" s="240"/>
      <c r="G158" s="28" t="s">
        <v>25</v>
      </c>
      <c r="H158" s="241">
        <f t="shared" si="3"/>
        <v>123.20000000000002</v>
      </c>
      <c r="I158" s="242"/>
    </row>
    <row r="159" spans="1:9" ht="12.75" customHeight="1">
      <c r="A159" s="21" t="s">
        <v>10</v>
      </c>
      <c r="B159" s="215"/>
      <c r="C159" s="216"/>
      <c r="D159" s="28" t="s">
        <v>23</v>
      </c>
      <c r="E159" s="239">
        <f>'Valores Tabelados'!C$11</f>
        <v>150.70000000000002</v>
      </c>
      <c r="F159" s="240"/>
      <c r="G159" s="28" t="s">
        <v>25</v>
      </c>
      <c r="H159" s="241">
        <f t="shared" si="3"/>
        <v>0</v>
      </c>
      <c r="I159" s="242"/>
    </row>
    <row r="160" spans="1:9" ht="12.75" customHeight="1">
      <c r="A160" s="21" t="s">
        <v>32</v>
      </c>
      <c r="B160" s="215"/>
      <c r="C160" s="216"/>
      <c r="D160" s="28" t="s">
        <v>23</v>
      </c>
      <c r="E160" s="239">
        <f>'Valores Tabelados'!C$12</f>
        <v>228.8</v>
      </c>
      <c r="F160" s="240"/>
      <c r="G160" s="28" t="s">
        <v>25</v>
      </c>
      <c r="H160" s="241">
        <f t="shared" si="3"/>
        <v>0</v>
      </c>
      <c r="I160" s="242"/>
    </row>
    <row r="161" spans="1:9" ht="12.75" customHeight="1">
      <c r="A161" s="21" t="s">
        <v>26</v>
      </c>
      <c r="B161" s="250"/>
      <c r="C161" s="250"/>
      <c r="D161" s="28" t="s">
        <v>23</v>
      </c>
      <c r="E161" s="239">
        <f>'Valores Tabelados'!C$13</f>
        <v>302.5</v>
      </c>
      <c r="F161" s="240"/>
      <c r="G161" s="28" t="s">
        <v>25</v>
      </c>
      <c r="H161" s="219">
        <f t="shared" si="3"/>
        <v>0</v>
      </c>
      <c r="I161" s="219"/>
    </row>
    <row r="162" spans="1:9" ht="12.75" customHeight="1">
      <c r="A162" s="26"/>
      <c r="B162" s="217" t="s">
        <v>24</v>
      </c>
      <c r="C162" s="217"/>
      <c r="D162" s="217"/>
      <c r="E162" s="217"/>
      <c r="F162" s="217"/>
      <c r="G162" s="217"/>
      <c r="H162" s="219">
        <f>SUM(H156:I161)</f>
        <v>291.7782111596</v>
      </c>
      <c r="I162" s="219"/>
    </row>
    <row r="163" spans="1:9" ht="12.75" customHeight="1">
      <c r="A163" s="21" t="s">
        <v>88</v>
      </c>
      <c r="B163" s="250"/>
      <c r="C163" s="250"/>
      <c r="D163" s="28" t="s">
        <v>23</v>
      </c>
      <c r="E163" s="200">
        <f>'Valores Tabelados'!C$14</f>
        <v>141.9</v>
      </c>
      <c r="F163" s="200"/>
      <c r="G163" s="28" t="s">
        <v>25</v>
      </c>
      <c r="H163" s="241">
        <f>B163*E163</f>
        <v>0</v>
      </c>
      <c r="I163" s="242"/>
    </row>
    <row r="164" spans="1:9" ht="12.75" customHeight="1">
      <c r="A164" s="21" t="s">
        <v>89</v>
      </c>
      <c r="B164" s="250">
        <v>1</v>
      </c>
      <c r="C164" s="250"/>
      <c r="D164" s="28" t="s">
        <v>23</v>
      </c>
      <c r="E164" s="200">
        <f>'Valores Tabelados'!C$15</f>
        <v>47.300000000000004</v>
      </c>
      <c r="F164" s="200"/>
      <c r="G164" s="28" t="s">
        <v>25</v>
      </c>
      <c r="H164" s="241">
        <f>B164*E164</f>
        <v>47.300000000000004</v>
      </c>
      <c r="I164" s="242"/>
    </row>
    <row r="165" spans="1:9" ht="12.75" customHeight="1">
      <c r="A165" s="26"/>
      <c r="B165" s="217" t="s">
        <v>27</v>
      </c>
      <c r="C165" s="217"/>
      <c r="D165" s="217"/>
      <c r="E165" s="217"/>
      <c r="F165" s="217"/>
      <c r="G165" s="217"/>
      <c r="H165" s="219">
        <f>H162*B$12*I145+H163+H164</f>
        <v>922.63463347879997</v>
      </c>
      <c r="I165" s="219"/>
    </row>
    <row r="166" spans="1:9" ht="12.75" customHeight="1">
      <c r="A166" s="21" t="s">
        <v>56</v>
      </c>
      <c r="B166" s="237">
        <v>0.4</v>
      </c>
      <c r="C166" s="237"/>
      <c r="D166" s="23" t="s">
        <v>1</v>
      </c>
      <c r="E166" s="217" t="s">
        <v>2</v>
      </c>
      <c r="F166" s="217"/>
      <c r="G166" s="217"/>
      <c r="H166" s="219">
        <f>(1+B166)*H165</f>
        <v>1291.6884868703198</v>
      </c>
      <c r="I166" s="219"/>
    </row>
    <row r="167" spans="1:9" ht="18" customHeight="1">
      <c r="A167" s="4"/>
      <c r="B167" s="6"/>
      <c r="C167" s="6"/>
      <c r="D167" s="7"/>
      <c r="E167" s="4"/>
      <c r="F167" s="4"/>
      <c r="G167" s="4"/>
      <c r="H167" s="4"/>
      <c r="I167" s="5"/>
    </row>
    <row r="168" spans="1:9" ht="13.5" customHeight="1">
      <c r="A168" s="12" t="s">
        <v>80</v>
      </c>
      <c r="B168" s="187" t="s">
        <v>87</v>
      </c>
      <c r="C168" s="187"/>
      <c r="D168" s="28" t="s">
        <v>45</v>
      </c>
      <c r="E168" s="187" t="s">
        <v>46</v>
      </c>
      <c r="F168" s="187"/>
      <c r="G168" s="28" t="s">
        <v>45</v>
      </c>
      <c r="H168" s="183" t="s">
        <v>48</v>
      </c>
      <c r="I168" s="185"/>
    </row>
    <row r="169" spans="1:9" ht="12.75" customHeight="1">
      <c r="A169" s="21" t="s">
        <v>33</v>
      </c>
      <c r="B169" s="215"/>
      <c r="C169" s="216"/>
      <c r="D169" s="28" t="s">
        <v>42</v>
      </c>
      <c r="E169" s="239">
        <f>'Valores Tabelados'!C$18</f>
        <v>23.1</v>
      </c>
      <c r="F169" s="240"/>
      <c r="G169" s="28" t="s">
        <v>11</v>
      </c>
      <c r="H169" s="241">
        <f>B169*E169*IF(H152&gt;'Valores Tabelados'!E$18,H152,'Valores Tabelados'!E$18)</f>
        <v>0</v>
      </c>
      <c r="I169" s="242"/>
    </row>
    <row r="170" spans="1:9" ht="12.75" customHeight="1">
      <c r="A170" s="21" t="s">
        <v>34</v>
      </c>
      <c r="B170" s="215"/>
      <c r="C170" s="216"/>
      <c r="D170" s="28" t="s">
        <v>42</v>
      </c>
      <c r="E170" s="239">
        <f>'Valores Tabelados'!C$19</f>
        <v>23.1</v>
      </c>
      <c r="F170" s="240"/>
      <c r="G170" s="28" t="s">
        <v>11</v>
      </c>
      <c r="H170" s="241">
        <f>B170*E170*IF(H152&gt;'Valores Tabelados'!E$19,H152,'Valores Tabelados'!E$19)</f>
        <v>0</v>
      </c>
      <c r="I170" s="242"/>
    </row>
    <row r="171" spans="1:9" ht="12.75" customHeight="1">
      <c r="A171" s="21" t="s">
        <v>35</v>
      </c>
      <c r="B171" s="215"/>
      <c r="C171" s="216"/>
      <c r="D171" s="28" t="s">
        <v>42</v>
      </c>
      <c r="E171" s="239">
        <f>'Valores Tabelados'!C$20</f>
        <v>35.200000000000003</v>
      </c>
      <c r="F171" s="240"/>
      <c r="G171" s="28" t="s">
        <v>11</v>
      </c>
      <c r="H171" s="241">
        <f>B171*E171*IF(H152&gt;'Valores Tabelados'!E$20,H152,'Valores Tabelados'!E$20)</f>
        <v>0</v>
      </c>
      <c r="I171" s="242"/>
    </row>
    <row r="172" spans="1:9" ht="12.75" customHeight="1">
      <c r="A172" s="21" t="s">
        <v>36</v>
      </c>
      <c r="B172" s="215"/>
      <c r="C172" s="216"/>
      <c r="D172" s="28" t="s">
        <v>42</v>
      </c>
      <c r="E172" s="239">
        <f>'Valores Tabelados'!C$21</f>
        <v>23.1</v>
      </c>
      <c r="F172" s="240"/>
      <c r="G172" s="28" t="s">
        <v>11</v>
      </c>
      <c r="H172" s="241">
        <f>B172*E172*IF(H152&gt;'Valores Tabelados'!E$21,H152,'Valores Tabelados'!E$21)</f>
        <v>0</v>
      </c>
      <c r="I172" s="242"/>
    </row>
    <row r="173" spans="1:9" ht="12.75" customHeight="1">
      <c r="A173" s="55" t="s">
        <v>83</v>
      </c>
      <c r="B173" s="215"/>
      <c r="C173" s="216"/>
      <c r="D173" s="28" t="s">
        <v>23</v>
      </c>
      <c r="E173" s="239">
        <f>'Valores Tabelados'!C$22</f>
        <v>111.10000000000001</v>
      </c>
      <c r="F173" s="240"/>
      <c r="G173" s="28" t="s">
        <v>25</v>
      </c>
      <c r="H173" s="241">
        <f>B173*E173</f>
        <v>0</v>
      </c>
      <c r="I173" s="242"/>
    </row>
    <row r="174" spans="1:9" ht="12.75" customHeight="1">
      <c r="A174" s="21" t="s">
        <v>22</v>
      </c>
      <c r="B174" s="215">
        <v>1</v>
      </c>
      <c r="C174" s="216"/>
      <c r="D174" s="28" t="s">
        <v>23</v>
      </c>
      <c r="E174" s="239">
        <f>'Valores Tabelados'!C$23</f>
        <v>154</v>
      </c>
      <c r="F174" s="240"/>
      <c r="G174" s="28" t="s">
        <v>25</v>
      </c>
      <c r="H174" s="241">
        <f>B174*E174</f>
        <v>154</v>
      </c>
      <c r="I174" s="242"/>
    </row>
    <row r="175" spans="1:9" ht="12.75" customHeight="1">
      <c r="A175" s="21" t="s">
        <v>189</v>
      </c>
      <c r="B175" s="243"/>
      <c r="C175" s="243"/>
      <c r="D175" s="28" t="s">
        <v>16</v>
      </c>
      <c r="E175" s="187"/>
      <c r="F175" s="187"/>
      <c r="G175" s="183"/>
      <c r="H175" s="219">
        <f>B175</f>
        <v>0</v>
      </c>
      <c r="I175" s="219"/>
    </row>
    <row r="176" spans="1:9" ht="12.75" customHeight="1">
      <c r="A176" s="21" t="s">
        <v>190</v>
      </c>
      <c r="B176" s="243">
        <v>2100</v>
      </c>
      <c r="C176" s="243"/>
      <c r="D176" s="28" t="s">
        <v>16</v>
      </c>
      <c r="E176" s="187"/>
      <c r="F176" s="187"/>
      <c r="G176" s="183"/>
      <c r="H176" s="219">
        <f>B176</f>
        <v>2100</v>
      </c>
      <c r="I176" s="219"/>
    </row>
    <row r="177" spans="1:9" ht="12.75" customHeight="1">
      <c r="A177" s="26"/>
      <c r="B177" s="29"/>
      <c r="C177" s="29"/>
      <c r="D177" s="26"/>
      <c r="E177" s="217" t="s">
        <v>2</v>
      </c>
      <c r="F177" s="217"/>
      <c r="G177" s="217"/>
      <c r="H177" s="219">
        <f>SUM(H169:I176)</f>
        <v>2254</v>
      </c>
      <c r="I177" s="219"/>
    </row>
    <row r="178" spans="1:9" ht="21" customHeight="1">
      <c r="A178" s="27"/>
      <c r="B178" s="22"/>
      <c r="C178" s="22"/>
      <c r="D178" s="23"/>
      <c r="E178" s="22"/>
      <c r="F178" s="22"/>
      <c r="G178" s="22"/>
      <c r="H178" s="22"/>
      <c r="I178" s="30"/>
    </row>
    <row r="179" spans="1:9" ht="13.5" customHeight="1">
      <c r="A179" s="14" t="s">
        <v>40</v>
      </c>
      <c r="B179" s="4"/>
      <c r="C179" s="4"/>
      <c r="D179" s="7"/>
      <c r="E179" s="4"/>
      <c r="F179" s="4"/>
      <c r="G179" s="4"/>
      <c r="H179" s="4"/>
      <c r="I179" s="5"/>
    </row>
    <row r="180" spans="1:9" ht="13.5" customHeight="1">
      <c r="A180" s="21" t="s">
        <v>51</v>
      </c>
      <c r="B180" s="237">
        <v>0.16</v>
      </c>
      <c r="C180" s="237"/>
      <c r="D180" s="28" t="s">
        <v>1</v>
      </c>
      <c r="E180" s="238" t="s">
        <v>3</v>
      </c>
      <c r="F180" s="238"/>
      <c r="G180" s="238"/>
      <c r="H180" s="219">
        <f>(1+B180)*(H166+H177)</f>
        <v>4112.998644769571</v>
      </c>
      <c r="I180" s="219"/>
    </row>
    <row r="181" spans="1:9" ht="8.25" customHeight="1">
      <c r="A181" s="15"/>
      <c r="B181" s="16"/>
      <c r="C181" s="16"/>
      <c r="D181" s="7"/>
      <c r="E181" s="13"/>
      <c r="F181" s="13"/>
      <c r="G181" s="13"/>
      <c r="H181" s="20"/>
      <c r="I181" s="20"/>
    </row>
    <row r="182" spans="1:9" ht="13.5" customHeight="1">
      <c r="A182" s="21" t="s">
        <v>37</v>
      </c>
      <c r="B182" s="237">
        <f>0.2+(B166/0.5)*(0.2)</f>
        <v>0.36000000000000004</v>
      </c>
      <c r="C182" s="237"/>
      <c r="D182" s="28" t="s">
        <v>1</v>
      </c>
      <c r="E182" s="238" t="s">
        <v>13</v>
      </c>
      <c r="F182" s="238"/>
      <c r="G182" s="238"/>
      <c r="H182" s="219">
        <f>(1+B182)*H180</f>
        <v>5593.6781568866172</v>
      </c>
      <c r="I182" s="219"/>
    </row>
    <row r="183" spans="1:9" ht="8.25" customHeight="1">
      <c r="B183" s="26"/>
      <c r="C183" s="26"/>
      <c r="D183" s="29"/>
      <c r="E183" s="26"/>
      <c r="F183" s="26"/>
      <c r="G183" s="26"/>
      <c r="H183" s="26"/>
      <c r="I183" s="26"/>
    </row>
    <row r="184" spans="1:9" ht="13.5" customHeight="1">
      <c r="B184" s="49"/>
      <c r="C184" s="154" t="s">
        <v>58</v>
      </c>
      <c r="D184" s="154"/>
      <c r="E184" s="154"/>
      <c r="F184" s="154"/>
      <c r="G184" s="245"/>
      <c r="H184" s="246">
        <f>ROUND(IF(OR(B$12=0,I145=0),0,H182/(B$12*I145)),2)</f>
        <v>1864.56</v>
      </c>
      <c r="I184" s="246"/>
    </row>
    <row r="185" spans="1:9" ht="18" customHeight="1">
      <c r="A185" s="36"/>
      <c r="B185" s="37"/>
      <c r="C185" s="37"/>
      <c r="D185" s="38"/>
      <c r="E185" s="36"/>
      <c r="F185" s="36"/>
      <c r="G185" s="36"/>
      <c r="H185" s="36"/>
      <c r="I185" s="36"/>
    </row>
    <row r="186" spans="1:9" ht="13.5" customHeight="1">
      <c r="A186" s="48" t="s">
        <v>218</v>
      </c>
      <c r="B186" s="265" t="s">
        <v>219</v>
      </c>
      <c r="C186" s="266"/>
      <c r="D186" s="267"/>
      <c r="E186" s="47"/>
      <c r="F186" s="268" t="s">
        <v>55</v>
      </c>
      <c r="G186" s="269"/>
      <c r="H186" s="270"/>
      <c r="I186" s="127">
        <v>1</v>
      </c>
    </row>
    <row r="187" spans="1:9" ht="18" customHeight="1">
      <c r="A187" s="22"/>
      <c r="B187" s="34"/>
      <c r="C187" s="34"/>
      <c r="D187" s="23"/>
      <c r="E187" s="22"/>
      <c r="F187" s="22"/>
      <c r="G187" s="22"/>
      <c r="H187" s="22"/>
      <c r="I187" s="22"/>
    </row>
    <row r="188" spans="1:9" ht="13.5" customHeight="1">
      <c r="A188" s="12" t="s">
        <v>39</v>
      </c>
      <c r="B188" s="9"/>
      <c r="C188" s="9"/>
      <c r="D188" s="10"/>
      <c r="E188" s="4"/>
      <c r="F188" s="4"/>
      <c r="G188" s="4"/>
      <c r="H188" s="4"/>
      <c r="I188" s="4"/>
    </row>
    <row r="189" spans="1:9" ht="12.75" customHeight="1">
      <c r="A189" s="21" t="s">
        <v>28</v>
      </c>
      <c r="B189" s="127"/>
      <c r="C189" s="127"/>
      <c r="D189" s="127"/>
      <c r="E189" s="251" t="s">
        <v>53</v>
      </c>
      <c r="F189" s="251"/>
      <c r="G189" s="252">
        <f>B189*C189*D189</f>
        <v>0</v>
      </c>
      <c r="H189" s="253"/>
      <c r="I189" s="22"/>
    </row>
    <row r="190" spans="1:9" ht="12.75" customHeight="1">
      <c r="A190" s="21" t="s">
        <v>50</v>
      </c>
      <c r="B190" s="128">
        <v>0.36</v>
      </c>
      <c r="C190" s="128">
        <v>4.7</v>
      </c>
      <c r="D190" s="23"/>
      <c r="E190" s="251" t="s">
        <v>53</v>
      </c>
      <c r="F190" s="251"/>
      <c r="G190" s="252">
        <f>3.1416*POWER(B190,2)*C190/4</f>
        <v>0.47840284799999999</v>
      </c>
      <c r="H190" s="253"/>
      <c r="I190" s="22"/>
    </row>
    <row r="191" spans="1:9" ht="12.75" customHeight="1">
      <c r="A191" s="21" t="s">
        <v>21</v>
      </c>
      <c r="B191" s="254">
        <v>1.1000000000000001</v>
      </c>
      <c r="C191" s="255"/>
      <c r="D191" s="33" t="s">
        <v>52</v>
      </c>
      <c r="E191" s="22"/>
      <c r="F191" s="22"/>
      <c r="G191" s="22"/>
      <c r="H191" s="22"/>
      <c r="I191" s="22"/>
    </row>
    <row r="192" spans="1:9" ht="12.75" customHeight="1">
      <c r="A192" s="21" t="s">
        <v>20</v>
      </c>
      <c r="B192" s="273">
        <f>((G189+G190)*B191/1000)</f>
        <v>5.2624313279999997E-4</v>
      </c>
      <c r="C192" s="274"/>
      <c r="D192" s="23" t="s">
        <v>15</v>
      </c>
      <c r="E192" s="217" t="s">
        <v>41</v>
      </c>
      <c r="F192" s="217"/>
      <c r="G192" s="217"/>
      <c r="H192" s="258">
        <f>B192*B$12*I186</f>
        <v>1.5787293983999999E-3</v>
      </c>
      <c r="I192" s="259"/>
    </row>
    <row r="193" spans="1:9" ht="12.75" customHeight="1">
      <c r="A193" s="21" t="s">
        <v>14</v>
      </c>
      <c r="B193" s="271">
        <v>5.0000000000000001E-4</v>
      </c>
      <c r="C193" s="272"/>
      <c r="D193" s="23" t="s">
        <v>15</v>
      </c>
      <c r="E193" s="217" t="s">
        <v>41</v>
      </c>
      <c r="F193" s="217"/>
      <c r="G193" s="217"/>
      <c r="H193" s="258">
        <f>B193*B$12*I186</f>
        <v>1.5E-3</v>
      </c>
      <c r="I193" s="259"/>
    </row>
    <row r="194" spans="1:9" ht="12.75" customHeight="1">
      <c r="A194" s="21" t="s">
        <v>19</v>
      </c>
      <c r="B194" s="264">
        <f>IF(B192=0,0,1-B193/B192)</f>
        <v>4.9868836597196431E-2</v>
      </c>
      <c r="C194" s="264"/>
      <c r="D194" s="23" t="s">
        <v>1</v>
      </c>
      <c r="E194" s="22"/>
      <c r="F194" s="22"/>
      <c r="G194" s="22"/>
      <c r="H194" s="22"/>
      <c r="I194" s="22"/>
    </row>
    <row r="195" spans="1:9" ht="18" customHeight="1">
      <c r="A195" s="4"/>
      <c r="B195" s="11"/>
      <c r="C195" s="11"/>
      <c r="D195" s="7"/>
      <c r="E195" s="4"/>
      <c r="F195" s="4"/>
      <c r="G195" s="4"/>
      <c r="H195" s="4"/>
      <c r="I195" s="4"/>
    </row>
    <row r="196" spans="1:9" ht="13.5" customHeight="1">
      <c r="A196" s="12" t="s">
        <v>85</v>
      </c>
      <c r="B196" s="187" t="s">
        <v>86</v>
      </c>
      <c r="C196" s="187"/>
      <c r="D196" s="28" t="s">
        <v>45</v>
      </c>
      <c r="E196" s="187" t="s">
        <v>46</v>
      </c>
      <c r="F196" s="187"/>
      <c r="G196" s="28" t="s">
        <v>45</v>
      </c>
      <c r="H196" s="187" t="s">
        <v>47</v>
      </c>
      <c r="I196" s="187"/>
    </row>
    <row r="197" spans="1:9" ht="12.75" customHeight="1">
      <c r="A197" s="21" t="s">
        <v>29</v>
      </c>
      <c r="B197" s="256">
        <f>B192</f>
        <v>5.2624313279999997E-4</v>
      </c>
      <c r="C197" s="257"/>
      <c r="D197" s="28" t="s">
        <v>15</v>
      </c>
      <c r="E197" s="262">
        <v>90</v>
      </c>
      <c r="F197" s="263"/>
      <c r="G197" s="31" t="s">
        <v>11</v>
      </c>
      <c r="H197" s="241">
        <f t="shared" ref="H197:H202" si="4">B197*E197</f>
        <v>4.7361881951999994E-2</v>
      </c>
      <c r="I197" s="242"/>
    </row>
    <row r="198" spans="1:9" ht="12.75" customHeight="1">
      <c r="A198" s="21" t="s">
        <v>30</v>
      </c>
      <c r="B198" s="215"/>
      <c r="C198" s="216"/>
      <c r="D198" s="28" t="s">
        <v>23</v>
      </c>
      <c r="E198" s="239">
        <f>'Valores Tabelados'!C$9</f>
        <v>47.300000000000004</v>
      </c>
      <c r="F198" s="240"/>
      <c r="G198" s="31" t="s">
        <v>25</v>
      </c>
      <c r="H198" s="241">
        <f t="shared" si="4"/>
        <v>0</v>
      </c>
      <c r="I198" s="242"/>
    </row>
    <row r="199" spans="1:9" ht="12.75" customHeight="1">
      <c r="A199" s="21" t="s">
        <v>31</v>
      </c>
      <c r="B199" s="215"/>
      <c r="C199" s="216"/>
      <c r="D199" s="28" t="s">
        <v>23</v>
      </c>
      <c r="E199" s="239">
        <f>'Valores Tabelados'!C$10</f>
        <v>123.20000000000002</v>
      </c>
      <c r="F199" s="240"/>
      <c r="G199" s="28" t="s">
        <v>25</v>
      </c>
      <c r="H199" s="241">
        <f t="shared" si="4"/>
        <v>0</v>
      </c>
      <c r="I199" s="242"/>
    </row>
    <row r="200" spans="1:9" ht="12.75" customHeight="1">
      <c r="A200" s="21" t="s">
        <v>10</v>
      </c>
      <c r="B200" s="215"/>
      <c r="C200" s="216"/>
      <c r="D200" s="28" t="s">
        <v>23</v>
      </c>
      <c r="E200" s="239">
        <f>'Valores Tabelados'!C$11</f>
        <v>150.70000000000002</v>
      </c>
      <c r="F200" s="240"/>
      <c r="G200" s="28" t="s">
        <v>25</v>
      </c>
      <c r="H200" s="241">
        <f t="shared" si="4"/>
        <v>0</v>
      </c>
      <c r="I200" s="242"/>
    </row>
    <row r="201" spans="1:9" ht="12.75" customHeight="1">
      <c r="A201" s="21" t="s">
        <v>32</v>
      </c>
      <c r="B201" s="215"/>
      <c r="C201" s="216"/>
      <c r="D201" s="28" t="s">
        <v>23</v>
      </c>
      <c r="E201" s="239">
        <f>'Valores Tabelados'!C$12</f>
        <v>228.8</v>
      </c>
      <c r="F201" s="240"/>
      <c r="G201" s="28" t="s">
        <v>25</v>
      </c>
      <c r="H201" s="241">
        <f t="shared" si="4"/>
        <v>0</v>
      </c>
      <c r="I201" s="242"/>
    </row>
    <row r="202" spans="1:9" ht="12.75" customHeight="1">
      <c r="A202" s="21" t="s">
        <v>26</v>
      </c>
      <c r="B202" s="250"/>
      <c r="C202" s="250"/>
      <c r="D202" s="28" t="s">
        <v>23</v>
      </c>
      <c r="E202" s="239">
        <f>'Valores Tabelados'!C$13</f>
        <v>302.5</v>
      </c>
      <c r="F202" s="240"/>
      <c r="G202" s="28" t="s">
        <v>25</v>
      </c>
      <c r="H202" s="219">
        <f t="shared" si="4"/>
        <v>0</v>
      </c>
      <c r="I202" s="219"/>
    </row>
    <row r="203" spans="1:9" ht="12.75" customHeight="1">
      <c r="A203" s="26"/>
      <c r="B203" s="217" t="s">
        <v>24</v>
      </c>
      <c r="C203" s="217"/>
      <c r="D203" s="217"/>
      <c r="E203" s="217"/>
      <c r="F203" s="217"/>
      <c r="G203" s="217"/>
      <c r="H203" s="219">
        <f>SUM(H197:I202)</f>
        <v>4.7361881951999994E-2</v>
      </c>
      <c r="I203" s="219"/>
    </row>
    <row r="204" spans="1:9" ht="12.75" customHeight="1">
      <c r="A204" s="21" t="s">
        <v>88</v>
      </c>
      <c r="B204" s="250"/>
      <c r="C204" s="250"/>
      <c r="D204" s="28" t="s">
        <v>23</v>
      </c>
      <c r="E204" s="200">
        <f>'Valores Tabelados'!C$14</f>
        <v>141.9</v>
      </c>
      <c r="F204" s="200"/>
      <c r="G204" s="28" t="s">
        <v>25</v>
      </c>
      <c r="H204" s="241">
        <f>B204*E204</f>
        <v>0</v>
      </c>
      <c r="I204" s="242"/>
    </row>
    <row r="205" spans="1:9" ht="12.75" customHeight="1">
      <c r="A205" s="21" t="s">
        <v>89</v>
      </c>
      <c r="B205" s="250">
        <v>2</v>
      </c>
      <c r="C205" s="250"/>
      <c r="D205" s="28" t="s">
        <v>23</v>
      </c>
      <c r="E205" s="200">
        <f>'Valores Tabelados'!C$15</f>
        <v>47.300000000000004</v>
      </c>
      <c r="F205" s="200"/>
      <c r="G205" s="28" t="s">
        <v>25</v>
      </c>
      <c r="H205" s="241">
        <f>B205*E205</f>
        <v>94.600000000000009</v>
      </c>
      <c r="I205" s="242"/>
    </row>
    <row r="206" spans="1:9" ht="12.75" customHeight="1">
      <c r="A206" s="26"/>
      <c r="B206" s="217" t="s">
        <v>27</v>
      </c>
      <c r="C206" s="217"/>
      <c r="D206" s="217"/>
      <c r="E206" s="217"/>
      <c r="F206" s="217"/>
      <c r="G206" s="217"/>
      <c r="H206" s="219">
        <f>H203*B$12*I186+H204+H205</f>
        <v>94.742085645856008</v>
      </c>
      <c r="I206" s="219"/>
    </row>
    <row r="207" spans="1:9" ht="12.75" customHeight="1">
      <c r="A207" s="21" t="s">
        <v>56</v>
      </c>
      <c r="B207" s="237">
        <v>0.1</v>
      </c>
      <c r="C207" s="237"/>
      <c r="D207" s="23" t="s">
        <v>1</v>
      </c>
      <c r="E207" s="217" t="s">
        <v>2</v>
      </c>
      <c r="F207" s="217"/>
      <c r="G207" s="217"/>
      <c r="H207" s="219">
        <f>(1+B207)*H206</f>
        <v>104.21629421044162</v>
      </c>
      <c r="I207" s="219"/>
    </row>
    <row r="208" spans="1:9" ht="18" customHeight="1">
      <c r="A208" s="4"/>
      <c r="B208" s="6"/>
      <c r="C208" s="6"/>
      <c r="D208" s="7"/>
      <c r="E208" s="4"/>
      <c r="F208" s="4"/>
      <c r="G208" s="4"/>
      <c r="H208" s="4"/>
      <c r="I208" s="5"/>
    </row>
    <row r="209" spans="1:9" ht="13.5" customHeight="1">
      <c r="A209" s="12" t="s">
        <v>80</v>
      </c>
      <c r="B209" s="187" t="s">
        <v>87</v>
      </c>
      <c r="C209" s="187"/>
      <c r="D209" s="28" t="s">
        <v>45</v>
      </c>
      <c r="E209" s="187" t="s">
        <v>46</v>
      </c>
      <c r="F209" s="187"/>
      <c r="G209" s="28" t="s">
        <v>45</v>
      </c>
      <c r="H209" s="183" t="s">
        <v>48</v>
      </c>
      <c r="I209" s="185"/>
    </row>
    <row r="210" spans="1:9" ht="12.75" customHeight="1">
      <c r="A210" s="21" t="s">
        <v>33</v>
      </c>
      <c r="B210" s="215"/>
      <c r="C210" s="216"/>
      <c r="D210" s="28" t="s">
        <v>42</v>
      </c>
      <c r="E210" s="239">
        <f>'Valores Tabelados'!C$18</f>
        <v>23.1</v>
      </c>
      <c r="F210" s="240"/>
      <c r="G210" s="28" t="s">
        <v>11</v>
      </c>
      <c r="H210" s="241">
        <f>B210*E210*IF(H193&gt;'Valores Tabelados'!E$18,H193,'Valores Tabelados'!E$18)</f>
        <v>0</v>
      </c>
      <c r="I210" s="242"/>
    </row>
    <row r="211" spans="1:9" ht="12.75" customHeight="1">
      <c r="A211" s="21" t="s">
        <v>34</v>
      </c>
      <c r="B211" s="215"/>
      <c r="C211" s="216"/>
      <c r="D211" s="28" t="s">
        <v>42</v>
      </c>
      <c r="E211" s="239">
        <f>'Valores Tabelados'!C$19</f>
        <v>23.1</v>
      </c>
      <c r="F211" s="240"/>
      <c r="G211" s="28" t="s">
        <v>11</v>
      </c>
      <c r="H211" s="241">
        <f>B211*E211*IF(H193&gt;'Valores Tabelados'!E$19,H193,'Valores Tabelados'!E$19)</f>
        <v>0</v>
      </c>
      <c r="I211" s="242"/>
    </row>
    <row r="212" spans="1:9" ht="12.75" customHeight="1">
      <c r="A212" s="21" t="s">
        <v>35</v>
      </c>
      <c r="B212" s="215"/>
      <c r="C212" s="216"/>
      <c r="D212" s="28" t="s">
        <v>42</v>
      </c>
      <c r="E212" s="239">
        <f>'Valores Tabelados'!C$20</f>
        <v>35.200000000000003</v>
      </c>
      <c r="F212" s="240"/>
      <c r="G212" s="28" t="s">
        <v>11</v>
      </c>
      <c r="H212" s="241">
        <f>B212*E212*IF(H193&gt;'Valores Tabelados'!E$20,H193,'Valores Tabelados'!E$20)</f>
        <v>0</v>
      </c>
      <c r="I212" s="242"/>
    </row>
    <row r="213" spans="1:9" ht="12.75" customHeight="1">
      <c r="A213" s="21" t="s">
        <v>36</v>
      </c>
      <c r="B213" s="215"/>
      <c r="C213" s="216"/>
      <c r="D213" s="28" t="s">
        <v>42</v>
      </c>
      <c r="E213" s="239">
        <f>'Valores Tabelados'!C$21</f>
        <v>23.1</v>
      </c>
      <c r="F213" s="240"/>
      <c r="G213" s="28" t="s">
        <v>11</v>
      </c>
      <c r="H213" s="241">
        <f>B213*E213*IF(H193&gt;'Valores Tabelados'!E$21,H193,'Valores Tabelados'!E$21)</f>
        <v>0</v>
      </c>
      <c r="I213" s="242"/>
    </row>
    <row r="214" spans="1:9" ht="12.75" customHeight="1">
      <c r="A214" s="55" t="s">
        <v>83</v>
      </c>
      <c r="B214" s="215"/>
      <c r="C214" s="216"/>
      <c r="D214" s="28" t="s">
        <v>23</v>
      </c>
      <c r="E214" s="239">
        <f>'Valores Tabelados'!C$22</f>
        <v>111.10000000000001</v>
      </c>
      <c r="F214" s="240"/>
      <c r="G214" s="28" t="s">
        <v>25</v>
      </c>
      <c r="H214" s="241">
        <f>B214*E214</f>
        <v>0</v>
      </c>
      <c r="I214" s="242"/>
    </row>
    <row r="215" spans="1:9" ht="12.75" customHeight="1">
      <c r="A215" s="21" t="s">
        <v>22</v>
      </c>
      <c r="B215" s="215"/>
      <c r="C215" s="216"/>
      <c r="D215" s="28" t="s">
        <v>23</v>
      </c>
      <c r="E215" s="239">
        <f>'Valores Tabelados'!C$23</f>
        <v>154</v>
      </c>
      <c r="F215" s="240"/>
      <c r="G215" s="28" t="s">
        <v>25</v>
      </c>
      <c r="H215" s="241">
        <f>B215*E215</f>
        <v>0</v>
      </c>
      <c r="I215" s="242"/>
    </row>
    <row r="216" spans="1:9" ht="12.75" customHeight="1">
      <c r="A216" s="21" t="s">
        <v>189</v>
      </c>
      <c r="B216" s="243">
        <v>500</v>
      </c>
      <c r="C216" s="243"/>
      <c r="D216" s="28" t="s">
        <v>16</v>
      </c>
      <c r="E216" s="187"/>
      <c r="F216" s="187"/>
      <c r="G216" s="183"/>
      <c r="H216" s="219">
        <f>B216</f>
        <v>500</v>
      </c>
      <c r="I216" s="219"/>
    </row>
    <row r="217" spans="1:9" ht="12.75" customHeight="1">
      <c r="A217" s="21" t="s">
        <v>190</v>
      </c>
      <c r="B217" s="243"/>
      <c r="C217" s="243"/>
      <c r="D217" s="28" t="s">
        <v>16</v>
      </c>
      <c r="E217" s="187"/>
      <c r="F217" s="187"/>
      <c r="G217" s="183"/>
      <c r="H217" s="219">
        <f>B217</f>
        <v>0</v>
      </c>
      <c r="I217" s="219"/>
    </row>
    <row r="218" spans="1:9" ht="12.75" customHeight="1">
      <c r="A218" s="26"/>
      <c r="B218" s="29"/>
      <c r="C218" s="29"/>
      <c r="D218" s="26"/>
      <c r="E218" s="217" t="s">
        <v>2</v>
      </c>
      <c r="F218" s="217"/>
      <c r="G218" s="217"/>
      <c r="H218" s="219">
        <f>SUM(H210:I217)</f>
        <v>500</v>
      </c>
      <c r="I218" s="219"/>
    </row>
    <row r="219" spans="1:9" ht="12" customHeight="1">
      <c r="A219" s="27"/>
      <c r="B219" s="22"/>
      <c r="C219" s="22"/>
      <c r="D219" s="23"/>
      <c r="E219" s="22"/>
      <c r="F219" s="22"/>
      <c r="G219" s="22"/>
      <c r="H219" s="22"/>
      <c r="I219" s="30"/>
    </row>
    <row r="220" spans="1:9" ht="13.5" customHeight="1">
      <c r="A220" s="14" t="s">
        <v>40</v>
      </c>
      <c r="B220" s="4"/>
      <c r="C220" s="4"/>
      <c r="D220" s="7"/>
      <c r="E220" s="4"/>
      <c r="F220" s="4"/>
      <c r="G220" s="4"/>
      <c r="H220" s="4"/>
      <c r="I220" s="5"/>
    </row>
    <row r="221" spans="1:9" ht="13.5" customHeight="1">
      <c r="A221" s="21" t="s">
        <v>51</v>
      </c>
      <c r="B221" s="237">
        <v>0.16</v>
      </c>
      <c r="C221" s="237"/>
      <c r="D221" s="28" t="s">
        <v>1</v>
      </c>
      <c r="E221" s="238" t="s">
        <v>3</v>
      </c>
      <c r="F221" s="238"/>
      <c r="G221" s="238"/>
      <c r="H221" s="219">
        <f>(1+B221)*(H207+H218)</f>
        <v>700.89090128411226</v>
      </c>
      <c r="I221" s="219"/>
    </row>
    <row r="222" spans="1:9" ht="8.25" customHeight="1">
      <c r="A222" s="15"/>
      <c r="B222" s="16"/>
      <c r="C222" s="16"/>
      <c r="D222" s="7"/>
      <c r="E222" s="13"/>
      <c r="F222" s="13"/>
      <c r="G222" s="13"/>
      <c r="H222" s="20"/>
      <c r="I222" s="20"/>
    </row>
    <row r="223" spans="1:9" ht="13.5" customHeight="1">
      <c r="A223" s="21" t="s">
        <v>37</v>
      </c>
      <c r="B223" s="237">
        <f>0.2+(B207/0.5)*(0.2)</f>
        <v>0.24000000000000002</v>
      </c>
      <c r="C223" s="237"/>
      <c r="D223" s="28" t="s">
        <v>1</v>
      </c>
      <c r="E223" s="238" t="s">
        <v>13</v>
      </c>
      <c r="F223" s="238"/>
      <c r="G223" s="238"/>
      <c r="H223" s="219">
        <f>(1+B223)*H221</f>
        <v>869.10471759229915</v>
      </c>
      <c r="I223" s="219"/>
    </row>
    <row r="224" spans="1:9" ht="8.25" customHeight="1">
      <c r="B224" s="26"/>
      <c r="C224" s="26"/>
      <c r="D224" s="29"/>
      <c r="E224" s="26"/>
      <c r="F224" s="26"/>
      <c r="G224" s="26"/>
      <c r="H224" s="26"/>
      <c r="I224" s="26"/>
    </row>
    <row r="225" spans="1:9" ht="13.5" customHeight="1">
      <c r="B225" s="49"/>
      <c r="C225" s="154" t="s">
        <v>58</v>
      </c>
      <c r="D225" s="154"/>
      <c r="E225" s="154"/>
      <c r="F225" s="154"/>
      <c r="G225" s="245"/>
      <c r="H225" s="246">
        <f>ROUND(IF(OR(B$12=0,I186=0),0,H223/(B$12*I186)),2)</f>
        <v>289.7</v>
      </c>
      <c r="I225" s="246"/>
    </row>
    <row r="226" spans="1:9" ht="18" customHeight="1">
      <c r="A226" s="36"/>
      <c r="B226" s="37"/>
      <c r="C226" s="37"/>
      <c r="D226" s="38"/>
      <c r="E226" s="36"/>
      <c r="F226" s="36"/>
      <c r="G226" s="36"/>
      <c r="H226" s="36"/>
      <c r="I226" s="36"/>
    </row>
    <row r="227" spans="1:9" ht="13.5" customHeight="1">
      <c r="A227" s="48" t="s">
        <v>220</v>
      </c>
      <c r="B227" s="265" t="s">
        <v>221</v>
      </c>
      <c r="C227" s="266"/>
      <c r="D227" s="267"/>
      <c r="E227" s="47"/>
      <c r="F227" s="268" t="s">
        <v>55</v>
      </c>
      <c r="G227" s="269"/>
      <c r="H227" s="270"/>
      <c r="I227" s="127">
        <v>1</v>
      </c>
    </row>
    <row r="228" spans="1:9" ht="18" customHeight="1">
      <c r="A228" s="22"/>
      <c r="B228" s="34"/>
      <c r="C228" s="34"/>
      <c r="D228" s="23"/>
      <c r="E228" s="22"/>
      <c r="F228" s="22"/>
      <c r="G228" s="22"/>
      <c r="H228" s="22"/>
      <c r="I228" s="22"/>
    </row>
    <row r="229" spans="1:9" ht="13.5" customHeight="1">
      <c r="A229" s="12" t="s">
        <v>39</v>
      </c>
      <c r="B229" s="9"/>
      <c r="C229" s="9"/>
      <c r="D229" s="10"/>
      <c r="E229" s="4"/>
      <c r="F229" s="4"/>
      <c r="G229" s="4"/>
      <c r="H229" s="4"/>
      <c r="I229" s="4"/>
    </row>
    <row r="230" spans="1:9" ht="12.75" customHeight="1">
      <c r="A230" s="21" t="s">
        <v>28</v>
      </c>
      <c r="B230" s="127"/>
      <c r="C230" s="127"/>
      <c r="D230" s="127"/>
      <c r="E230" s="251" t="s">
        <v>53</v>
      </c>
      <c r="F230" s="251"/>
      <c r="G230" s="252">
        <f>B230*C230*D230</f>
        <v>0</v>
      </c>
      <c r="H230" s="253"/>
      <c r="I230" s="22"/>
    </row>
    <row r="231" spans="1:9" ht="12.75" customHeight="1">
      <c r="A231" s="21" t="s">
        <v>50</v>
      </c>
      <c r="B231" s="128"/>
      <c r="C231" s="128"/>
      <c r="D231" s="23"/>
      <c r="E231" s="251" t="s">
        <v>53</v>
      </c>
      <c r="F231" s="251"/>
      <c r="G231" s="252">
        <f>3.1416*POWER(B231,2)*C231/4</f>
        <v>0</v>
      </c>
      <c r="H231" s="253"/>
      <c r="I231" s="22"/>
    </row>
    <row r="232" spans="1:9" ht="12.75" customHeight="1">
      <c r="A232" s="21" t="s">
        <v>21</v>
      </c>
      <c r="B232" s="254"/>
      <c r="C232" s="255"/>
      <c r="D232" s="33" t="s">
        <v>52</v>
      </c>
      <c r="E232" s="22"/>
      <c r="F232" s="22"/>
      <c r="G232" s="22"/>
      <c r="H232" s="22"/>
      <c r="I232" s="22"/>
    </row>
    <row r="233" spans="1:9" ht="12.75" customHeight="1">
      <c r="A233" s="21" t="s">
        <v>20</v>
      </c>
      <c r="B233" s="256">
        <f>((G230+G231)*B232/1000)</f>
        <v>0</v>
      </c>
      <c r="C233" s="257"/>
      <c r="D233" s="23" t="s">
        <v>15</v>
      </c>
      <c r="E233" s="217" t="s">
        <v>41</v>
      </c>
      <c r="F233" s="217"/>
      <c r="G233" s="217"/>
      <c r="H233" s="258">
        <f>B233*B$12*I227</f>
        <v>0</v>
      </c>
      <c r="I233" s="259"/>
    </row>
    <row r="234" spans="1:9" ht="12.75" customHeight="1">
      <c r="A234" s="21" t="s">
        <v>14</v>
      </c>
      <c r="B234" s="260"/>
      <c r="C234" s="261"/>
      <c r="D234" s="23" t="s">
        <v>15</v>
      </c>
      <c r="E234" s="217" t="s">
        <v>41</v>
      </c>
      <c r="F234" s="217"/>
      <c r="G234" s="217"/>
      <c r="H234" s="258">
        <f>B234*B$12*I227</f>
        <v>0</v>
      </c>
      <c r="I234" s="259"/>
    </row>
    <row r="235" spans="1:9" ht="12.75" customHeight="1">
      <c r="A235" s="21" t="s">
        <v>19</v>
      </c>
      <c r="B235" s="264">
        <f>IF(B233=0,0,1-B234/B233)</f>
        <v>0</v>
      </c>
      <c r="C235" s="264"/>
      <c r="D235" s="23" t="s">
        <v>1</v>
      </c>
      <c r="E235" s="22"/>
      <c r="F235" s="22"/>
      <c r="G235" s="22"/>
      <c r="H235" s="22"/>
      <c r="I235" s="22"/>
    </row>
    <row r="236" spans="1:9" ht="18" customHeight="1">
      <c r="A236" s="4"/>
      <c r="B236" s="11"/>
      <c r="C236" s="11"/>
      <c r="D236" s="7"/>
      <c r="E236" s="4"/>
      <c r="F236" s="4"/>
      <c r="G236" s="4"/>
      <c r="H236" s="4"/>
      <c r="I236" s="4"/>
    </row>
    <row r="237" spans="1:9" ht="13.5" customHeight="1">
      <c r="A237" s="12" t="s">
        <v>85</v>
      </c>
      <c r="B237" s="187" t="s">
        <v>86</v>
      </c>
      <c r="C237" s="187"/>
      <c r="D237" s="28" t="s">
        <v>45</v>
      </c>
      <c r="E237" s="187" t="s">
        <v>46</v>
      </c>
      <c r="F237" s="187"/>
      <c r="G237" s="28" t="s">
        <v>45</v>
      </c>
      <c r="H237" s="187" t="s">
        <v>47</v>
      </c>
      <c r="I237" s="187"/>
    </row>
    <row r="238" spans="1:9" ht="12.75" customHeight="1">
      <c r="A238" s="21" t="s">
        <v>29</v>
      </c>
      <c r="B238" s="256">
        <f>B233</f>
        <v>0</v>
      </c>
      <c r="C238" s="257"/>
      <c r="D238" s="28" t="s">
        <v>15</v>
      </c>
      <c r="E238" s="262"/>
      <c r="F238" s="263"/>
      <c r="G238" s="31" t="s">
        <v>11</v>
      </c>
      <c r="H238" s="241">
        <f t="shared" ref="H238:H243" si="5">B238*E238</f>
        <v>0</v>
      </c>
      <c r="I238" s="242"/>
    </row>
    <row r="239" spans="1:9" ht="12.75" customHeight="1">
      <c r="A239" s="21" t="s">
        <v>30</v>
      </c>
      <c r="B239" s="215"/>
      <c r="C239" s="216"/>
      <c r="D239" s="28" t="s">
        <v>23</v>
      </c>
      <c r="E239" s="239">
        <f>'Valores Tabelados'!C$9</f>
        <v>47.300000000000004</v>
      </c>
      <c r="F239" s="240"/>
      <c r="G239" s="31" t="s">
        <v>25</v>
      </c>
      <c r="H239" s="241">
        <f t="shared" si="5"/>
        <v>0</v>
      </c>
      <c r="I239" s="242"/>
    </row>
    <row r="240" spans="1:9" ht="12.75" customHeight="1">
      <c r="A240" s="21" t="s">
        <v>31</v>
      </c>
      <c r="B240" s="215"/>
      <c r="C240" s="216"/>
      <c r="D240" s="28" t="s">
        <v>23</v>
      </c>
      <c r="E240" s="239">
        <f>'Valores Tabelados'!C$10</f>
        <v>123.20000000000002</v>
      </c>
      <c r="F240" s="240"/>
      <c r="G240" s="28" t="s">
        <v>25</v>
      </c>
      <c r="H240" s="241">
        <f t="shared" si="5"/>
        <v>0</v>
      </c>
      <c r="I240" s="242"/>
    </row>
    <row r="241" spans="1:9" ht="12.75" customHeight="1">
      <c r="A241" s="21" t="s">
        <v>10</v>
      </c>
      <c r="B241" s="215"/>
      <c r="C241" s="216"/>
      <c r="D241" s="28" t="s">
        <v>23</v>
      </c>
      <c r="E241" s="239">
        <f>'Valores Tabelados'!C$11</f>
        <v>150.70000000000002</v>
      </c>
      <c r="F241" s="240"/>
      <c r="G241" s="28" t="s">
        <v>25</v>
      </c>
      <c r="H241" s="241">
        <f t="shared" si="5"/>
        <v>0</v>
      </c>
      <c r="I241" s="242"/>
    </row>
    <row r="242" spans="1:9" ht="12.75" customHeight="1">
      <c r="A242" s="21" t="s">
        <v>32</v>
      </c>
      <c r="B242" s="215"/>
      <c r="C242" s="216"/>
      <c r="D242" s="28" t="s">
        <v>23</v>
      </c>
      <c r="E242" s="239">
        <f>'Valores Tabelados'!C$12</f>
        <v>228.8</v>
      </c>
      <c r="F242" s="240"/>
      <c r="G242" s="28" t="s">
        <v>25</v>
      </c>
      <c r="H242" s="241">
        <f t="shared" si="5"/>
        <v>0</v>
      </c>
      <c r="I242" s="242"/>
    </row>
    <row r="243" spans="1:9" ht="12.75" customHeight="1">
      <c r="A243" s="21" t="s">
        <v>26</v>
      </c>
      <c r="B243" s="250"/>
      <c r="C243" s="250"/>
      <c r="D243" s="28" t="s">
        <v>23</v>
      </c>
      <c r="E243" s="239">
        <f>'Valores Tabelados'!C$13</f>
        <v>302.5</v>
      </c>
      <c r="F243" s="240"/>
      <c r="G243" s="28" t="s">
        <v>25</v>
      </c>
      <c r="H243" s="219">
        <f t="shared" si="5"/>
        <v>0</v>
      </c>
      <c r="I243" s="219"/>
    </row>
    <row r="244" spans="1:9" ht="12.75" customHeight="1">
      <c r="A244" s="26"/>
      <c r="B244" s="217" t="s">
        <v>24</v>
      </c>
      <c r="C244" s="217"/>
      <c r="D244" s="217"/>
      <c r="E244" s="217"/>
      <c r="F244" s="217"/>
      <c r="G244" s="217"/>
      <c r="H244" s="219">
        <f>SUM(H238:I243)</f>
        <v>0</v>
      </c>
      <c r="I244" s="219"/>
    </row>
    <row r="245" spans="1:9" ht="12.75" customHeight="1">
      <c r="A245" s="21" t="s">
        <v>88</v>
      </c>
      <c r="B245" s="250"/>
      <c r="C245" s="250"/>
      <c r="D245" s="28" t="s">
        <v>23</v>
      </c>
      <c r="E245" s="200">
        <f>'Valores Tabelados'!C$14</f>
        <v>141.9</v>
      </c>
      <c r="F245" s="200"/>
      <c r="G245" s="28" t="s">
        <v>25</v>
      </c>
      <c r="H245" s="241">
        <f>B245*E245</f>
        <v>0</v>
      </c>
      <c r="I245" s="242"/>
    </row>
    <row r="246" spans="1:9" ht="12.75" customHeight="1">
      <c r="A246" s="21" t="s">
        <v>89</v>
      </c>
      <c r="B246" s="250"/>
      <c r="C246" s="250"/>
      <c r="D246" s="28" t="s">
        <v>23</v>
      </c>
      <c r="E246" s="200">
        <f>'Valores Tabelados'!C$15</f>
        <v>47.300000000000004</v>
      </c>
      <c r="F246" s="200"/>
      <c r="G246" s="28" t="s">
        <v>25</v>
      </c>
      <c r="H246" s="241">
        <f>B246*E246</f>
        <v>0</v>
      </c>
      <c r="I246" s="242"/>
    </row>
    <row r="247" spans="1:9" ht="12.75" customHeight="1">
      <c r="A247" s="26"/>
      <c r="B247" s="217" t="s">
        <v>27</v>
      </c>
      <c r="C247" s="217"/>
      <c r="D247" s="217"/>
      <c r="E247" s="217"/>
      <c r="F247" s="217"/>
      <c r="G247" s="217"/>
      <c r="H247" s="219">
        <f>H244*B$12*I227+H245+H246</f>
        <v>0</v>
      </c>
      <c r="I247" s="219"/>
    </row>
    <row r="248" spans="1:9" ht="12.75" customHeight="1">
      <c r="A248" s="21" t="s">
        <v>56</v>
      </c>
      <c r="B248" s="237"/>
      <c r="C248" s="237"/>
      <c r="D248" s="23" t="s">
        <v>1</v>
      </c>
      <c r="E248" s="217" t="s">
        <v>2</v>
      </c>
      <c r="F248" s="217"/>
      <c r="G248" s="217"/>
      <c r="H248" s="219">
        <f>(1+B248)*H247</f>
        <v>0</v>
      </c>
      <c r="I248" s="219"/>
    </row>
    <row r="249" spans="1:9" ht="18" customHeight="1">
      <c r="A249" s="4"/>
      <c r="B249" s="6"/>
      <c r="C249" s="6"/>
      <c r="D249" s="7"/>
      <c r="E249" s="4"/>
      <c r="F249" s="4"/>
      <c r="G249" s="4"/>
      <c r="H249" s="4"/>
      <c r="I249" s="5"/>
    </row>
    <row r="250" spans="1:9" ht="13.5" customHeight="1">
      <c r="A250" s="12" t="s">
        <v>80</v>
      </c>
      <c r="B250" s="187" t="s">
        <v>87</v>
      </c>
      <c r="C250" s="187"/>
      <c r="D250" s="28" t="s">
        <v>45</v>
      </c>
      <c r="E250" s="187" t="s">
        <v>46</v>
      </c>
      <c r="F250" s="187"/>
      <c r="G250" s="28" t="s">
        <v>45</v>
      </c>
      <c r="H250" s="183" t="s">
        <v>48</v>
      </c>
      <c r="I250" s="185"/>
    </row>
    <row r="251" spans="1:9" ht="12.75" customHeight="1">
      <c r="A251" s="21" t="s">
        <v>33</v>
      </c>
      <c r="B251" s="215"/>
      <c r="C251" s="216"/>
      <c r="D251" s="28" t="s">
        <v>42</v>
      </c>
      <c r="E251" s="239">
        <f>'Valores Tabelados'!C$18</f>
        <v>23.1</v>
      </c>
      <c r="F251" s="240"/>
      <c r="G251" s="28" t="s">
        <v>11</v>
      </c>
      <c r="H251" s="241">
        <f>B251*E251*IF(H234&gt;'Valores Tabelados'!E$18,H234,'Valores Tabelados'!E$18)</f>
        <v>0</v>
      </c>
      <c r="I251" s="242"/>
    </row>
    <row r="252" spans="1:9" ht="12.75" customHeight="1">
      <c r="A252" s="21" t="s">
        <v>34</v>
      </c>
      <c r="B252" s="215"/>
      <c r="C252" s="216"/>
      <c r="D252" s="28" t="s">
        <v>42</v>
      </c>
      <c r="E252" s="239">
        <f>'Valores Tabelados'!C$19</f>
        <v>23.1</v>
      </c>
      <c r="F252" s="240"/>
      <c r="G252" s="28" t="s">
        <v>11</v>
      </c>
      <c r="H252" s="241">
        <f>B252*E252*IF(H234&gt;'Valores Tabelados'!E$19,H234,'Valores Tabelados'!E$19)</f>
        <v>0</v>
      </c>
      <c r="I252" s="242"/>
    </row>
    <row r="253" spans="1:9" ht="12.75" customHeight="1">
      <c r="A253" s="21" t="s">
        <v>35</v>
      </c>
      <c r="B253" s="215"/>
      <c r="C253" s="216"/>
      <c r="D253" s="28" t="s">
        <v>42</v>
      </c>
      <c r="E253" s="239">
        <f>'Valores Tabelados'!C$20</f>
        <v>35.200000000000003</v>
      </c>
      <c r="F253" s="240"/>
      <c r="G253" s="28" t="s">
        <v>11</v>
      </c>
      <c r="H253" s="241">
        <f>B253*E253*IF(H234&gt;'Valores Tabelados'!E$20,H234,'Valores Tabelados'!E$20)</f>
        <v>0</v>
      </c>
      <c r="I253" s="242"/>
    </row>
    <row r="254" spans="1:9" ht="12.75" customHeight="1">
      <c r="A254" s="21" t="s">
        <v>36</v>
      </c>
      <c r="B254" s="215"/>
      <c r="C254" s="216"/>
      <c r="D254" s="28" t="s">
        <v>42</v>
      </c>
      <c r="E254" s="239">
        <f>'Valores Tabelados'!C$21</f>
        <v>23.1</v>
      </c>
      <c r="F254" s="240"/>
      <c r="G254" s="28" t="s">
        <v>11</v>
      </c>
      <c r="H254" s="241">
        <f>B254*E254*IF(H234&gt;'Valores Tabelados'!E$21,H234,'Valores Tabelados'!E$21)</f>
        <v>0</v>
      </c>
      <c r="I254" s="242"/>
    </row>
    <row r="255" spans="1:9" ht="12.75" customHeight="1">
      <c r="A255" s="55" t="s">
        <v>83</v>
      </c>
      <c r="B255" s="215"/>
      <c r="C255" s="216"/>
      <c r="D255" s="28" t="s">
        <v>23</v>
      </c>
      <c r="E255" s="239">
        <f>'Valores Tabelados'!C$22</f>
        <v>111.10000000000001</v>
      </c>
      <c r="F255" s="240"/>
      <c r="G255" s="28" t="s">
        <v>25</v>
      </c>
      <c r="H255" s="241">
        <f>B255*E255</f>
        <v>0</v>
      </c>
      <c r="I255" s="242"/>
    </row>
    <row r="256" spans="1:9" ht="12.75" customHeight="1">
      <c r="A256" s="21" t="s">
        <v>22</v>
      </c>
      <c r="B256" s="215"/>
      <c r="C256" s="216"/>
      <c r="D256" s="28" t="s">
        <v>23</v>
      </c>
      <c r="E256" s="239">
        <f>'Valores Tabelados'!C$23</f>
        <v>154</v>
      </c>
      <c r="F256" s="240"/>
      <c r="G256" s="28" t="s">
        <v>25</v>
      </c>
      <c r="H256" s="241">
        <f>B256*E256</f>
        <v>0</v>
      </c>
      <c r="I256" s="242"/>
    </row>
    <row r="257" spans="1:9" ht="12.75" customHeight="1">
      <c r="A257" s="21" t="s">
        <v>189</v>
      </c>
      <c r="B257" s="243"/>
      <c r="C257" s="243"/>
      <c r="D257" s="28" t="s">
        <v>16</v>
      </c>
      <c r="E257" s="187"/>
      <c r="F257" s="187"/>
      <c r="G257" s="183"/>
      <c r="H257" s="219">
        <f>B257</f>
        <v>0</v>
      </c>
      <c r="I257" s="219"/>
    </row>
    <row r="258" spans="1:9" ht="12.75" customHeight="1">
      <c r="A258" s="21" t="s">
        <v>190</v>
      </c>
      <c r="B258" s="243"/>
      <c r="C258" s="243"/>
      <c r="D258" s="28" t="s">
        <v>16</v>
      </c>
      <c r="E258" s="187"/>
      <c r="F258" s="187"/>
      <c r="G258" s="183"/>
      <c r="H258" s="219">
        <f>B258</f>
        <v>0</v>
      </c>
      <c r="I258" s="219"/>
    </row>
    <row r="259" spans="1:9" ht="12.75" customHeight="1">
      <c r="A259" s="26"/>
      <c r="B259" s="29"/>
      <c r="C259" s="29"/>
      <c r="D259" s="26"/>
      <c r="E259" s="217" t="s">
        <v>2</v>
      </c>
      <c r="F259" s="217"/>
      <c r="G259" s="217"/>
      <c r="H259" s="219">
        <f>SUM(H251:I258)</f>
        <v>0</v>
      </c>
      <c r="I259" s="219"/>
    </row>
    <row r="260" spans="1:9" ht="12" customHeight="1">
      <c r="A260" s="27"/>
      <c r="B260" s="22"/>
      <c r="C260" s="22"/>
      <c r="D260" s="23"/>
      <c r="E260" s="22"/>
      <c r="F260" s="22"/>
      <c r="G260" s="22"/>
      <c r="H260" s="22"/>
      <c r="I260" s="30"/>
    </row>
    <row r="261" spans="1:9" ht="13.5" customHeight="1">
      <c r="A261" s="14" t="s">
        <v>40</v>
      </c>
      <c r="B261" s="4"/>
      <c r="C261" s="4"/>
      <c r="D261" s="7"/>
      <c r="E261" s="4"/>
      <c r="F261" s="4"/>
      <c r="G261" s="4"/>
      <c r="H261" s="4"/>
      <c r="I261" s="5"/>
    </row>
    <row r="262" spans="1:9" ht="13.5" customHeight="1">
      <c r="A262" s="21" t="s">
        <v>51</v>
      </c>
      <c r="B262" s="237">
        <v>0.16</v>
      </c>
      <c r="C262" s="237"/>
      <c r="D262" s="28" t="s">
        <v>1</v>
      </c>
      <c r="E262" s="238" t="s">
        <v>3</v>
      </c>
      <c r="F262" s="238"/>
      <c r="G262" s="238"/>
      <c r="H262" s="219">
        <f>(1+B262)*(H248+H259)</f>
        <v>0</v>
      </c>
      <c r="I262" s="219"/>
    </row>
    <row r="263" spans="1:9" ht="8.25" customHeight="1">
      <c r="A263" s="15"/>
      <c r="B263" s="16"/>
      <c r="C263" s="16"/>
      <c r="D263" s="7"/>
      <c r="E263" s="13"/>
      <c r="F263" s="13"/>
      <c r="G263" s="13"/>
      <c r="H263" s="20"/>
      <c r="I263" s="20"/>
    </row>
    <row r="264" spans="1:9" ht="13.5" customHeight="1">
      <c r="A264" s="21" t="s">
        <v>37</v>
      </c>
      <c r="B264" s="237">
        <f>0.2+(B248/0.5)*(0.2)</f>
        <v>0.2</v>
      </c>
      <c r="C264" s="237"/>
      <c r="D264" s="28" t="s">
        <v>1</v>
      </c>
      <c r="E264" s="238" t="s">
        <v>13</v>
      </c>
      <c r="F264" s="238"/>
      <c r="G264" s="238"/>
      <c r="H264" s="219">
        <v>500</v>
      </c>
      <c r="I264" s="219"/>
    </row>
    <row r="265" spans="1:9" ht="8.25" customHeight="1">
      <c r="B265" s="26"/>
      <c r="C265" s="26"/>
      <c r="D265" s="29"/>
      <c r="E265" s="26"/>
      <c r="F265" s="26"/>
      <c r="G265" s="26"/>
      <c r="H265" s="26"/>
      <c r="I265" s="26"/>
    </row>
    <row r="266" spans="1:9" ht="13.5" customHeight="1">
      <c r="B266" s="49"/>
      <c r="C266" s="154" t="s">
        <v>58</v>
      </c>
      <c r="D266" s="154"/>
      <c r="E266" s="154"/>
      <c r="F266" s="154"/>
      <c r="G266" s="245"/>
      <c r="H266" s="246">
        <f>ROUND(IF(OR(B$12=0,I227=0),0,H264/(B$12*I227)),2)</f>
        <v>166.67</v>
      </c>
      <c r="I266" s="246"/>
    </row>
    <row r="267" spans="1:9" ht="18" customHeight="1">
      <c r="A267" s="39"/>
      <c r="B267" s="39"/>
      <c r="C267" s="39"/>
      <c r="D267" s="40"/>
      <c r="E267" s="41"/>
      <c r="F267" s="41"/>
      <c r="G267" s="41"/>
      <c r="H267" s="42"/>
      <c r="I267" s="42"/>
    </row>
    <row r="268" spans="1:9" ht="13.5" customHeight="1">
      <c r="A268" s="247"/>
      <c r="B268" s="248"/>
      <c r="C268" s="248"/>
      <c r="D268" s="248"/>
      <c r="E268" s="248"/>
      <c r="F268" s="248"/>
      <c r="G268" s="248"/>
      <c r="H268" s="248"/>
      <c r="I268" s="249"/>
    </row>
    <row r="269" spans="1:9" ht="14.1" customHeight="1">
      <c r="B269" s="17"/>
      <c r="C269" s="17"/>
      <c r="D269" s="18"/>
      <c r="E269" s="32"/>
      <c r="F269" s="32"/>
      <c r="G269" s="32"/>
      <c r="H269" s="35"/>
      <c r="I269" s="35"/>
    </row>
    <row r="270" spans="1:9" ht="14.1" customHeight="1">
      <c r="A270" s="87" t="s">
        <v>94</v>
      </c>
      <c r="B270" s="187" t="s">
        <v>87</v>
      </c>
      <c r="C270" s="187"/>
      <c r="D270" s="28" t="s">
        <v>45</v>
      </c>
      <c r="E270" s="187" t="s">
        <v>46</v>
      </c>
      <c r="F270" s="187"/>
      <c r="G270" s="28" t="s">
        <v>45</v>
      </c>
      <c r="H270" s="183" t="s">
        <v>48</v>
      </c>
      <c r="I270" s="185"/>
    </row>
    <row r="271" spans="1:9" ht="14.1" customHeight="1">
      <c r="A271" s="21" t="s">
        <v>95</v>
      </c>
      <c r="B271" s="215">
        <v>1</v>
      </c>
      <c r="C271" s="216"/>
      <c r="D271" s="28" t="s">
        <v>23</v>
      </c>
      <c r="E271" s="239">
        <f>'Valores Tabelados'!C26</f>
        <v>68</v>
      </c>
      <c r="F271" s="240"/>
      <c r="G271" s="28" t="s">
        <v>25</v>
      </c>
      <c r="H271" s="241">
        <f>B271*E271</f>
        <v>68</v>
      </c>
      <c r="I271" s="242"/>
    </row>
    <row r="272" spans="1:9" ht="14.1" customHeight="1">
      <c r="A272" s="21" t="s">
        <v>174</v>
      </c>
      <c r="B272" s="215"/>
      <c r="C272" s="216"/>
      <c r="D272" s="28" t="s">
        <v>16</v>
      </c>
      <c r="E272" s="239"/>
      <c r="F272" s="244"/>
      <c r="G272" s="240"/>
      <c r="H272" s="241">
        <f>B272</f>
        <v>0</v>
      </c>
      <c r="I272" s="242"/>
    </row>
    <row r="273" spans="1:9" ht="14.1" customHeight="1">
      <c r="B273" s="17"/>
      <c r="C273" s="17"/>
      <c r="D273" s="18"/>
      <c r="E273" s="32"/>
      <c r="F273" s="32"/>
      <c r="G273" s="32"/>
      <c r="H273" s="35"/>
      <c r="I273" s="35"/>
    </row>
    <row r="274" spans="1:9" ht="14.1" customHeight="1">
      <c r="B274" s="220" t="s">
        <v>122</v>
      </c>
      <c r="C274" s="221"/>
      <c r="D274" s="222"/>
      <c r="E274" s="32"/>
      <c r="F274" s="32"/>
      <c r="G274" s="32"/>
      <c r="H274" s="35"/>
      <c r="I274" s="35"/>
    </row>
    <row r="275" spans="1:9" ht="14.1" customHeight="1">
      <c r="B275" s="223"/>
      <c r="C275" s="224"/>
      <c r="D275" s="225"/>
      <c r="E275" s="229" t="s">
        <v>13</v>
      </c>
      <c r="F275" s="230"/>
      <c r="G275" s="230"/>
      <c r="H275" s="231">
        <f>H58+H99+H140+H182+H223+H264+H271+H272</f>
        <v>29185.216501149513</v>
      </c>
      <c r="I275" s="231"/>
    </row>
    <row r="276" spans="1:9" ht="14.1" customHeight="1">
      <c r="B276" s="223"/>
      <c r="C276" s="224"/>
      <c r="D276" s="225"/>
    </row>
    <row r="277" spans="1:9" ht="14.1" customHeight="1">
      <c r="B277" s="226"/>
      <c r="C277" s="227"/>
      <c r="D277" s="228"/>
      <c r="E277" s="232" t="s">
        <v>12</v>
      </c>
      <c r="F277" s="233"/>
      <c r="G277" s="234"/>
      <c r="H277" s="235">
        <f>ROUND(IF(B$12=0,0,H275/B$12),2)</f>
        <v>9728.41</v>
      </c>
      <c r="I277" s="235"/>
    </row>
    <row r="278" spans="1:9" ht="14.1" customHeight="1">
      <c r="B278" s="17"/>
      <c r="C278" s="17"/>
      <c r="D278" s="18"/>
      <c r="E278" s="32"/>
      <c r="F278" s="32"/>
      <c r="G278" s="32"/>
      <c r="H278" s="35"/>
      <c r="I278" s="35"/>
    </row>
    <row r="279" spans="1:9" ht="15" customHeight="1">
      <c r="A279" s="217" t="s">
        <v>44</v>
      </c>
      <c r="B279" s="217"/>
      <c r="C279" s="217"/>
      <c r="D279" s="217"/>
      <c r="E279" s="217"/>
      <c r="F279" s="217"/>
      <c r="G279" s="218"/>
      <c r="H279" s="199">
        <f>IF(B15=0,0,(B15-H277)/B15)</f>
        <v>0.69187160316458096</v>
      </c>
      <c r="I279" s="199"/>
    </row>
    <row r="280" spans="1:9" ht="15" customHeight="1">
      <c r="A280" s="26"/>
      <c r="B280" s="26"/>
      <c r="C280" s="217" t="s">
        <v>49</v>
      </c>
      <c r="D280" s="217"/>
      <c r="E280" s="217"/>
      <c r="F280" s="217"/>
      <c r="G280" s="218"/>
      <c r="H280" s="219">
        <f>H279*B15*B12</f>
        <v>65532.524999999994</v>
      </c>
      <c r="I280" s="219"/>
    </row>
    <row r="281" spans="1:9" ht="15" customHeight="1"/>
    <row r="282" spans="1:9" ht="15" customHeight="1">
      <c r="A282" s="3" t="s">
        <v>75</v>
      </c>
      <c r="B282" s="26"/>
      <c r="C282" s="27"/>
      <c r="D282" s="27"/>
      <c r="E282" s="27"/>
      <c r="F282" s="27"/>
      <c r="G282" s="27"/>
      <c r="H282" s="50"/>
      <c r="I282" s="50"/>
    </row>
    <row r="283" spans="1:9" ht="55.5" customHeight="1">
      <c r="A283" s="207" t="s">
        <v>102</v>
      </c>
      <c r="B283" s="208"/>
      <c r="C283" s="208"/>
      <c r="D283" s="208"/>
      <c r="E283" s="208"/>
      <c r="F283" s="208"/>
      <c r="G283" s="208"/>
      <c r="H283" s="208"/>
      <c r="I283" s="209"/>
    </row>
    <row r="284" spans="1:9" ht="18" customHeight="1">
      <c r="A284" s="26"/>
      <c r="B284" s="26"/>
      <c r="C284" s="27"/>
      <c r="D284" s="27"/>
      <c r="E284" s="27"/>
      <c r="F284" s="27"/>
      <c r="G284" s="27"/>
      <c r="H284" s="50"/>
      <c r="I284" s="50"/>
    </row>
    <row r="285" spans="1:9" ht="18" customHeight="1">
      <c r="A285" s="3" t="s">
        <v>176</v>
      </c>
      <c r="B285" s="26"/>
      <c r="C285" s="27"/>
      <c r="D285" s="27"/>
      <c r="E285" s="27"/>
      <c r="F285" s="27"/>
      <c r="G285" s="27"/>
      <c r="H285" s="50"/>
      <c r="I285" s="50"/>
    </row>
    <row r="286" spans="1:9" ht="55.5" customHeight="1">
      <c r="A286" s="207"/>
      <c r="B286" s="208"/>
      <c r="C286" s="208"/>
      <c r="D286" s="208"/>
      <c r="E286" s="208"/>
      <c r="F286" s="208"/>
      <c r="G286" s="208"/>
      <c r="H286" s="208"/>
      <c r="I286" s="209"/>
    </row>
    <row r="287" spans="1:9" ht="18" customHeight="1">
      <c r="A287" s="26"/>
      <c r="B287" s="26"/>
      <c r="C287" s="27"/>
      <c r="D287" s="27"/>
      <c r="E287" s="27"/>
      <c r="F287" s="27"/>
      <c r="G287" s="27"/>
      <c r="H287" s="50"/>
      <c r="I287" s="50"/>
    </row>
    <row r="288" spans="1:9" ht="18" customHeight="1">
      <c r="A288" s="3" t="s">
        <v>177</v>
      </c>
      <c r="B288" s="26"/>
      <c r="C288" s="27"/>
      <c r="D288" s="27"/>
      <c r="E288" s="27"/>
      <c r="F288" s="27"/>
      <c r="G288" s="27"/>
      <c r="H288" s="50"/>
      <c r="I288" s="50"/>
    </row>
    <row r="289" spans="1:9" ht="21" customHeight="1">
      <c r="A289" s="236" t="s">
        <v>71</v>
      </c>
      <c r="B289" s="236"/>
      <c r="C289" s="236"/>
      <c r="D289" s="236" t="s">
        <v>72</v>
      </c>
      <c r="E289" s="236"/>
      <c r="F289" s="236" t="s">
        <v>73</v>
      </c>
      <c r="G289" s="236"/>
      <c r="H289" s="236"/>
      <c r="I289" s="236"/>
    </row>
    <row r="290" spans="1:9" ht="21" customHeight="1">
      <c r="A290" s="187" t="s">
        <v>222</v>
      </c>
      <c r="B290" s="187"/>
      <c r="C290" s="187"/>
      <c r="D290" s="187" t="s">
        <v>192</v>
      </c>
      <c r="E290" s="187"/>
      <c r="F290" s="187"/>
      <c r="G290" s="187"/>
      <c r="H290" s="187"/>
      <c r="I290" s="187"/>
    </row>
    <row r="291" spans="1:9" ht="21" customHeight="1">
      <c r="A291" s="187" t="s">
        <v>223</v>
      </c>
      <c r="B291" s="187"/>
      <c r="C291" s="187"/>
      <c r="D291" s="187" t="s">
        <v>228</v>
      </c>
      <c r="E291" s="187"/>
      <c r="F291" s="187"/>
      <c r="G291" s="187"/>
      <c r="H291" s="187"/>
      <c r="I291" s="187"/>
    </row>
    <row r="292" spans="1:9" ht="21" customHeight="1">
      <c r="A292" s="187" t="s">
        <v>224</v>
      </c>
      <c r="B292" s="187"/>
      <c r="C292" s="187"/>
      <c r="D292" s="187" t="s">
        <v>225</v>
      </c>
      <c r="E292" s="187"/>
      <c r="F292" s="187"/>
      <c r="G292" s="187"/>
      <c r="H292" s="187"/>
      <c r="I292" s="187"/>
    </row>
    <row r="293" spans="1:9" ht="21" customHeight="1">
      <c r="A293" s="187" t="s">
        <v>226</v>
      </c>
      <c r="B293" s="187"/>
      <c r="C293" s="187"/>
      <c r="D293" s="187" t="s">
        <v>227</v>
      </c>
      <c r="E293" s="187"/>
      <c r="F293" s="187"/>
      <c r="G293" s="187"/>
      <c r="H293" s="187"/>
      <c r="I293" s="187"/>
    </row>
    <row r="294" spans="1:9" ht="15" customHeight="1">
      <c r="A294" s="26"/>
      <c r="B294" s="26"/>
      <c r="C294" s="27"/>
      <c r="D294" s="27"/>
      <c r="E294" s="27"/>
      <c r="F294" s="27"/>
      <c r="G294" s="27"/>
      <c r="H294" s="50"/>
      <c r="I294" s="50"/>
    </row>
    <row r="295" spans="1:9" ht="10.5" customHeight="1"/>
    <row r="296" spans="1:9" ht="15" customHeight="1">
      <c r="A296" s="26"/>
      <c r="B296" s="26"/>
      <c r="C296" s="26"/>
      <c r="D296" s="26"/>
      <c r="E296" s="26"/>
      <c r="F296" s="26"/>
      <c r="G296" s="43" t="s">
        <v>57</v>
      </c>
      <c r="H296" s="213">
        <v>42853</v>
      </c>
      <c r="I296" s="214"/>
    </row>
    <row r="297" spans="1:9" ht="15" customHeight="1"/>
  </sheetData>
  <mergeCells count="564">
    <mergeCell ref="E24:F24"/>
    <mergeCell ref="B16:C16"/>
    <mergeCell ref="B17:C17"/>
    <mergeCell ref="A19:G19"/>
    <mergeCell ref="H19:I19"/>
    <mergeCell ref="B21:D21"/>
    <mergeCell ref="F21:H21"/>
    <mergeCell ref="B10:D10"/>
    <mergeCell ref="H10:I10"/>
    <mergeCell ref="B11:C11"/>
    <mergeCell ref="B13:D13"/>
    <mergeCell ref="B14:C14"/>
    <mergeCell ref="B15:C15"/>
    <mergeCell ref="F15:G15"/>
    <mergeCell ref="A1:G1"/>
    <mergeCell ref="A2:G2"/>
    <mergeCell ref="D7:E7"/>
    <mergeCell ref="F7:H7"/>
    <mergeCell ref="B8:D8"/>
    <mergeCell ref="E8:I8"/>
    <mergeCell ref="B35:C35"/>
    <mergeCell ref="E35:F35"/>
    <mergeCell ref="B26:C26"/>
    <mergeCell ref="B27:C27"/>
    <mergeCell ref="E27:G27"/>
    <mergeCell ref="H27:I27"/>
    <mergeCell ref="B33:C33"/>
    <mergeCell ref="E33:F33"/>
    <mergeCell ref="H33:I33"/>
    <mergeCell ref="B34:C34"/>
    <mergeCell ref="E34:F34"/>
    <mergeCell ref="H34:I34"/>
    <mergeCell ref="B29:C29"/>
    <mergeCell ref="B31:C31"/>
    <mergeCell ref="E31:F31"/>
    <mergeCell ref="H31:I31"/>
    <mergeCell ref="B32:C32"/>
    <mergeCell ref="E32:F32"/>
    <mergeCell ref="H32:I32"/>
    <mergeCell ref="B45:C45"/>
    <mergeCell ref="G24:H24"/>
    <mergeCell ref="E25:F25"/>
    <mergeCell ref="G25:H25"/>
    <mergeCell ref="B37:C37"/>
    <mergeCell ref="E37:F37"/>
    <mergeCell ref="H37:I37"/>
    <mergeCell ref="B28:C28"/>
    <mergeCell ref="E28:G28"/>
    <mergeCell ref="H28:I28"/>
    <mergeCell ref="B41:G41"/>
    <mergeCell ref="H41:I41"/>
    <mergeCell ref="B42:C42"/>
    <mergeCell ref="E42:G42"/>
    <mergeCell ref="H42:I42"/>
    <mergeCell ref="B44:C44"/>
    <mergeCell ref="E44:F44"/>
    <mergeCell ref="H44:I44"/>
    <mergeCell ref="H38:I38"/>
    <mergeCell ref="B39:C39"/>
    <mergeCell ref="E39:F39"/>
    <mergeCell ref="H39:I39"/>
    <mergeCell ref="B40:C40"/>
    <mergeCell ref="H35:I35"/>
    <mergeCell ref="B36:C36"/>
    <mergeCell ref="E36:F36"/>
    <mergeCell ref="H36:I36"/>
    <mergeCell ref="B48:C48"/>
    <mergeCell ref="E48:F48"/>
    <mergeCell ref="H48:I48"/>
    <mergeCell ref="B38:G38"/>
    <mergeCell ref="C60:G60"/>
    <mergeCell ref="H60:I60"/>
    <mergeCell ref="E45:F45"/>
    <mergeCell ref="H45:I45"/>
    <mergeCell ref="B46:C46"/>
    <mergeCell ref="E46:F46"/>
    <mergeCell ref="H46:I46"/>
    <mergeCell ref="B47:C47"/>
    <mergeCell ref="E47:F47"/>
    <mergeCell ref="H47:I47"/>
    <mergeCell ref="E53:G53"/>
    <mergeCell ref="H53:I53"/>
    <mergeCell ref="B51:C51"/>
    <mergeCell ref="E51:G51"/>
    <mergeCell ref="H51:I51"/>
    <mergeCell ref="B52:C52"/>
    <mergeCell ref="E52:G52"/>
    <mergeCell ref="H52:I52"/>
    <mergeCell ref="E40:F40"/>
    <mergeCell ref="H40:I40"/>
    <mergeCell ref="B62:D62"/>
    <mergeCell ref="F62:H62"/>
    <mergeCell ref="E65:F65"/>
    <mergeCell ref="G65:H65"/>
    <mergeCell ref="B49:C49"/>
    <mergeCell ref="E49:F49"/>
    <mergeCell ref="H49:I49"/>
    <mergeCell ref="B50:C50"/>
    <mergeCell ref="E50:F50"/>
    <mergeCell ref="H50:I50"/>
    <mergeCell ref="B56:C56"/>
    <mergeCell ref="E56:G56"/>
    <mergeCell ref="H56:I56"/>
    <mergeCell ref="B58:C58"/>
    <mergeCell ref="E58:G58"/>
    <mergeCell ref="H58:I58"/>
    <mergeCell ref="B73:C73"/>
    <mergeCell ref="E73:F73"/>
    <mergeCell ref="H73:I73"/>
    <mergeCell ref="B69:C69"/>
    <mergeCell ref="E69:G69"/>
    <mergeCell ref="H69:I69"/>
    <mergeCell ref="B70:C70"/>
    <mergeCell ref="B72:C72"/>
    <mergeCell ref="E72:F72"/>
    <mergeCell ref="H72:I72"/>
    <mergeCell ref="E66:F66"/>
    <mergeCell ref="G66:H66"/>
    <mergeCell ref="B67:C67"/>
    <mergeCell ref="B68:C68"/>
    <mergeCell ref="E68:G68"/>
    <mergeCell ref="H68:I68"/>
    <mergeCell ref="B81:C81"/>
    <mergeCell ref="E81:F81"/>
    <mergeCell ref="H81:I81"/>
    <mergeCell ref="H78:I78"/>
    <mergeCell ref="B79:G79"/>
    <mergeCell ref="H79:I79"/>
    <mergeCell ref="B80:C80"/>
    <mergeCell ref="E80:F80"/>
    <mergeCell ref="H80:I80"/>
    <mergeCell ref="B75:C75"/>
    <mergeCell ref="E75:F75"/>
    <mergeCell ref="B74:C74"/>
    <mergeCell ref="E74:F74"/>
    <mergeCell ref="H74:I74"/>
    <mergeCell ref="H75:I75"/>
    <mergeCell ref="B76:C76"/>
    <mergeCell ref="E76:F76"/>
    <mergeCell ref="H76:I76"/>
    <mergeCell ref="E91:F91"/>
    <mergeCell ref="H91:I91"/>
    <mergeCell ref="B92:C92"/>
    <mergeCell ref="E92:G92"/>
    <mergeCell ref="H92:I92"/>
    <mergeCell ref="E88:F88"/>
    <mergeCell ref="H88:I88"/>
    <mergeCell ref="B89:C89"/>
    <mergeCell ref="E89:F89"/>
    <mergeCell ref="H89:I89"/>
    <mergeCell ref="B90:C90"/>
    <mergeCell ref="E90:F90"/>
    <mergeCell ref="H90:I90"/>
    <mergeCell ref="B87:C87"/>
    <mergeCell ref="E87:F87"/>
    <mergeCell ref="H87:I87"/>
    <mergeCell ref="B77:C77"/>
    <mergeCell ref="E77:F77"/>
    <mergeCell ref="H77:I77"/>
    <mergeCell ref="B78:C78"/>
    <mergeCell ref="E78:F78"/>
    <mergeCell ref="B85:C85"/>
    <mergeCell ref="B82:G82"/>
    <mergeCell ref="H82:I82"/>
    <mergeCell ref="B83:C83"/>
    <mergeCell ref="E83:G83"/>
    <mergeCell ref="H83:I83"/>
    <mergeCell ref="H101:I101"/>
    <mergeCell ref="B103:D103"/>
    <mergeCell ref="F103:H103"/>
    <mergeCell ref="E106:F106"/>
    <mergeCell ref="G106:H106"/>
    <mergeCell ref="E110:G110"/>
    <mergeCell ref="E85:F85"/>
    <mergeCell ref="H85:I85"/>
    <mergeCell ref="B86:C86"/>
    <mergeCell ref="E86:F86"/>
    <mergeCell ref="H86:I86"/>
    <mergeCell ref="B99:C99"/>
    <mergeCell ref="E99:G99"/>
    <mergeCell ref="H99:I99"/>
    <mergeCell ref="B88:C88"/>
    <mergeCell ref="E107:F107"/>
    <mergeCell ref="G107:H107"/>
    <mergeCell ref="B108:C108"/>
    <mergeCell ref="B109:C109"/>
    <mergeCell ref="E109:G109"/>
    <mergeCell ref="H109:I109"/>
    <mergeCell ref="H97:I97"/>
    <mergeCell ref="B93:C93"/>
    <mergeCell ref="B91:C91"/>
    <mergeCell ref="E93:G93"/>
    <mergeCell ref="H93:I93"/>
    <mergeCell ref="E94:G94"/>
    <mergeCell ref="H94:I94"/>
    <mergeCell ref="B97:C97"/>
    <mergeCell ref="E97:G97"/>
    <mergeCell ref="B123:G123"/>
    <mergeCell ref="H110:I110"/>
    <mergeCell ref="B111:C111"/>
    <mergeCell ref="B113:C113"/>
    <mergeCell ref="E113:F113"/>
    <mergeCell ref="H113:I113"/>
    <mergeCell ref="B114:C114"/>
    <mergeCell ref="E114:F114"/>
    <mergeCell ref="H114:I114"/>
    <mergeCell ref="B110:C110"/>
    <mergeCell ref="B121:C121"/>
    <mergeCell ref="E121:F121"/>
    <mergeCell ref="H121:I121"/>
    <mergeCell ref="B122:C122"/>
    <mergeCell ref="B115:C115"/>
    <mergeCell ref="E115:F115"/>
    <mergeCell ref="H115:I115"/>
    <mergeCell ref="C101:G101"/>
    <mergeCell ref="B126:C126"/>
    <mergeCell ref="E126:F126"/>
    <mergeCell ref="H126:I126"/>
    <mergeCell ref="B116:C116"/>
    <mergeCell ref="E116:F116"/>
    <mergeCell ref="H116:I116"/>
    <mergeCell ref="B117:C117"/>
    <mergeCell ref="E117:F117"/>
    <mergeCell ref="H117:I117"/>
    <mergeCell ref="B118:C118"/>
    <mergeCell ref="E122:F122"/>
    <mergeCell ref="H122:I122"/>
    <mergeCell ref="E118:F118"/>
    <mergeCell ref="H118:I118"/>
    <mergeCell ref="B119:C119"/>
    <mergeCell ref="E119:F119"/>
    <mergeCell ref="H119:I119"/>
    <mergeCell ref="B120:G120"/>
    <mergeCell ref="H120:I120"/>
    <mergeCell ref="B124:C124"/>
    <mergeCell ref="E124:G124"/>
    <mergeCell ref="H124:I124"/>
    <mergeCell ref="H123:I123"/>
    <mergeCell ref="B134:C134"/>
    <mergeCell ref="E134:G134"/>
    <mergeCell ref="H134:I134"/>
    <mergeCell ref="B127:C127"/>
    <mergeCell ref="E127:F127"/>
    <mergeCell ref="H127:I127"/>
    <mergeCell ref="B128:C128"/>
    <mergeCell ref="E128:F128"/>
    <mergeCell ref="H128:I128"/>
    <mergeCell ref="B129:C129"/>
    <mergeCell ref="B132:C132"/>
    <mergeCell ref="E132:F132"/>
    <mergeCell ref="H132:I132"/>
    <mergeCell ref="B133:C133"/>
    <mergeCell ref="E133:G133"/>
    <mergeCell ref="H133:I133"/>
    <mergeCell ref="E129:F129"/>
    <mergeCell ref="H129:I129"/>
    <mergeCell ref="B130:C130"/>
    <mergeCell ref="E130:F130"/>
    <mergeCell ref="H130:I130"/>
    <mergeCell ref="B131:C131"/>
    <mergeCell ref="E131:F131"/>
    <mergeCell ref="H131:I131"/>
    <mergeCell ref="E149:F149"/>
    <mergeCell ref="G149:H149"/>
    <mergeCell ref="B150:C150"/>
    <mergeCell ref="B151:C151"/>
    <mergeCell ref="E151:G151"/>
    <mergeCell ref="H151:I151"/>
    <mergeCell ref="C142:G142"/>
    <mergeCell ref="H142:I142"/>
    <mergeCell ref="B145:D145"/>
    <mergeCell ref="F145:H145"/>
    <mergeCell ref="E148:F148"/>
    <mergeCell ref="G148:H148"/>
    <mergeCell ref="E135:G135"/>
    <mergeCell ref="H135:I135"/>
    <mergeCell ref="B138:C138"/>
    <mergeCell ref="E138:G138"/>
    <mergeCell ref="H138:I138"/>
    <mergeCell ref="B140:C140"/>
    <mergeCell ref="E140:G140"/>
    <mergeCell ref="H140:I140"/>
    <mergeCell ref="B161:C161"/>
    <mergeCell ref="E161:F161"/>
    <mergeCell ref="H161:I161"/>
    <mergeCell ref="B153:C153"/>
    <mergeCell ref="B155:C155"/>
    <mergeCell ref="E155:F155"/>
    <mergeCell ref="H155:I155"/>
    <mergeCell ref="B159:C159"/>
    <mergeCell ref="E159:F159"/>
    <mergeCell ref="H159:I159"/>
    <mergeCell ref="B160:C160"/>
    <mergeCell ref="E160:F160"/>
    <mergeCell ref="H160:I160"/>
    <mergeCell ref="H156:I156"/>
    <mergeCell ref="B157:C157"/>
    <mergeCell ref="E157:F157"/>
    <mergeCell ref="H157:I157"/>
    <mergeCell ref="B158:C158"/>
    <mergeCell ref="E158:F158"/>
    <mergeCell ref="H158:I158"/>
    <mergeCell ref="B171:C171"/>
    <mergeCell ref="E171:F171"/>
    <mergeCell ref="B152:C152"/>
    <mergeCell ref="E152:G152"/>
    <mergeCell ref="H152:I152"/>
    <mergeCell ref="B164:C164"/>
    <mergeCell ref="E164:F164"/>
    <mergeCell ref="H164:I164"/>
    <mergeCell ref="B156:C156"/>
    <mergeCell ref="E156:F156"/>
    <mergeCell ref="H168:I168"/>
    <mergeCell ref="B169:C169"/>
    <mergeCell ref="E169:F169"/>
    <mergeCell ref="H169:I169"/>
    <mergeCell ref="B170:C170"/>
    <mergeCell ref="E170:F170"/>
    <mergeCell ref="H170:I170"/>
    <mergeCell ref="B162:G162"/>
    <mergeCell ref="H162:I162"/>
    <mergeCell ref="B163:C163"/>
    <mergeCell ref="E163:F163"/>
    <mergeCell ref="H163:I163"/>
    <mergeCell ref="H171:I171"/>
    <mergeCell ref="B172:C172"/>
    <mergeCell ref="E172:F172"/>
    <mergeCell ref="H172:I172"/>
    <mergeCell ref="B175:C175"/>
    <mergeCell ref="E175:G175"/>
    <mergeCell ref="H175:I175"/>
    <mergeCell ref="B173:C173"/>
    <mergeCell ref="E173:F173"/>
    <mergeCell ref="H173:I173"/>
    <mergeCell ref="B174:C174"/>
    <mergeCell ref="E174:F174"/>
    <mergeCell ref="H174:I174"/>
    <mergeCell ref="B165:G165"/>
    <mergeCell ref="H165:I165"/>
    <mergeCell ref="B166:C166"/>
    <mergeCell ref="E166:G166"/>
    <mergeCell ref="H166:I166"/>
    <mergeCell ref="B168:C168"/>
    <mergeCell ref="E168:F168"/>
    <mergeCell ref="B176:C176"/>
    <mergeCell ref="E176:G176"/>
    <mergeCell ref="H176:I176"/>
    <mergeCell ref="E177:G177"/>
    <mergeCell ref="B191:C191"/>
    <mergeCell ref="H177:I177"/>
    <mergeCell ref="B180:C180"/>
    <mergeCell ref="E180:G180"/>
    <mergeCell ref="H180:I180"/>
    <mergeCell ref="B182:C182"/>
    <mergeCell ref="E182:G182"/>
    <mergeCell ref="H182:I182"/>
    <mergeCell ref="C184:G184"/>
    <mergeCell ref="H184:I184"/>
    <mergeCell ref="B186:D186"/>
    <mergeCell ref="F186:H186"/>
    <mergeCell ref="E189:F189"/>
    <mergeCell ref="G189:H189"/>
    <mergeCell ref="E190:F190"/>
    <mergeCell ref="G190:H190"/>
    <mergeCell ref="B200:C200"/>
    <mergeCell ref="E200:F200"/>
    <mergeCell ref="H200:I200"/>
    <mergeCell ref="B197:C197"/>
    <mergeCell ref="E197:F197"/>
    <mergeCell ref="H197:I197"/>
    <mergeCell ref="B198:C198"/>
    <mergeCell ref="E198:F198"/>
    <mergeCell ref="H198:I198"/>
    <mergeCell ref="B199:C199"/>
    <mergeCell ref="E199:F199"/>
    <mergeCell ref="H199:I199"/>
    <mergeCell ref="B193:C193"/>
    <mergeCell ref="E193:G193"/>
    <mergeCell ref="B192:C192"/>
    <mergeCell ref="E192:G192"/>
    <mergeCell ref="H192:I192"/>
    <mergeCell ref="H193:I193"/>
    <mergeCell ref="B194:C194"/>
    <mergeCell ref="B196:C196"/>
    <mergeCell ref="E196:F196"/>
    <mergeCell ref="H196:I196"/>
    <mergeCell ref="H202:I202"/>
    <mergeCell ref="B207:C207"/>
    <mergeCell ref="E207:G207"/>
    <mergeCell ref="H207:I207"/>
    <mergeCell ref="B209:C209"/>
    <mergeCell ref="E209:F209"/>
    <mergeCell ref="H209:I209"/>
    <mergeCell ref="E204:F204"/>
    <mergeCell ref="H204:I204"/>
    <mergeCell ref="B205:C205"/>
    <mergeCell ref="E205:F205"/>
    <mergeCell ref="H205:I205"/>
    <mergeCell ref="B206:G206"/>
    <mergeCell ref="H201:I201"/>
    <mergeCell ref="B213:C213"/>
    <mergeCell ref="E213:F213"/>
    <mergeCell ref="H213:I213"/>
    <mergeCell ref="B203:G203"/>
    <mergeCell ref="H203:I203"/>
    <mergeCell ref="B204:C204"/>
    <mergeCell ref="B216:C216"/>
    <mergeCell ref="E216:G216"/>
    <mergeCell ref="H216:I216"/>
    <mergeCell ref="B214:C214"/>
    <mergeCell ref="E214:F214"/>
    <mergeCell ref="H214:I214"/>
    <mergeCell ref="B215:C215"/>
    <mergeCell ref="E215:F215"/>
    <mergeCell ref="H215:I215"/>
    <mergeCell ref="B201:C201"/>
    <mergeCell ref="E201:F201"/>
    <mergeCell ref="B210:C210"/>
    <mergeCell ref="E210:F210"/>
    <mergeCell ref="H210:I210"/>
    <mergeCell ref="B211:C211"/>
    <mergeCell ref="B202:C202"/>
    <mergeCell ref="E202:F202"/>
    <mergeCell ref="H237:I237"/>
    <mergeCell ref="E221:G221"/>
    <mergeCell ref="H221:I221"/>
    <mergeCell ref="B223:C223"/>
    <mergeCell ref="E223:G223"/>
    <mergeCell ref="H223:I223"/>
    <mergeCell ref="C225:G225"/>
    <mergeCell ref="H225:I225"/>
    <mergeCell ref="H206:I206"/>
    <mergeCell ref="E218:G218"/>
    <mergeCell ref="H218:I218"/>
    <mergeCell ref="B221:C221"/>
    <mergeCell ref="B217:C217"/>
    <mergeCell ref="E217:G217"/>
    <mergeCell ref="H217:I217"/>
    <mergeCell ref="E211:F211"/>
    <mergeCell ref="H211:I211"/>
    <mergeCell ref="B212:C212"/>
    <mergeCell ref="E212:F212"/>
    <mergeCell ref="H212:I212"/>
    <mergeCell ref="B227:D227"/>
    <mergeCell ref="F227:H227"/>
    <mergeCell ref="E230:F230"/>
    <mergeCell ref="G230:H230"/>
    <mergeCell ref="H240:I240"/>
    <mergeCell ref="B240:C240"/>
    <mergeCell ref="E240:F240"/>
    <mergeCell ref="B241:C241"/>
    <mergeCell ref="E241:F241"/>
    <mergeCell ref="H241:I241"/>
    <mergeCell ref="E231:F231"/>
    <mergeCell ref="G231:H231"/>
    <mergeCell ref="B232:C232"/>
    <mergeCell ref="B233:C233"/>
    <mergeCell ref="E233:G233"/>
    <mergeCell ref="H233:I233"/>
    <mergeCell ref="B234:C234"/>
    <mergeCell ref="E238:F238"/>
    <mergeCell ref="H238:I238"/>
    <mergeCell ref="B239:C239"/>
    <mergeCell ref="E239:F239"/>
    <mergeCell ref="H239:I239"/>
    <mergeCell ref="B238:C238"/>
    <mergeCell ref="E234:G234"/>
    <mergeCell ref="H234:I234"/>
    <mergeCell ref="B235:C235"/>
    <mergeCell ref="B237:C237"/>
    <mergeCell ref="E237:F237"/>
    <mergeCell ref="B242:C242"/>
    <mergeCell ref="E242:F242"/>
    <mergeCell ref="H242:I242"/>
    <mergeCell ref="B243:C243"/>
    <mergeCell ref="E243:F243"/>
    <mergeCell ref="H243:I243"/>
    <mergeCell ref="B250:C250"/>
    <mergeCell ref="E250:F250"/>
    <mergeCell ref="H250:I250"/>
    <mergeCell ref="B247:G247"/>
    <mergeCell ref="H247:I247"/>
    <mergeCell ref="B248:C248"/>
    <mergeCell ref="E248:G248"/>
    <mergeCell ref="H248:I248"/>
    <mergeCell ref="B244:G244"/>
    <mergeCell ref="H244:I244"/>
    <mergeCell ref="B245:C245"/>
    <mergeCell ref="E245:F245"/>
    <mergeCell ref="H245:I245"/>
    <mergeCell ref="B246:C246"/>
    <mergeCell ref="E246:F246"/>
    <mergeCell ref="H246:I246"/>
    <mergeCell ref="H262:I262"/>
    <mergeCell ref="B271:C271"/>
    <mergeCell ref="E271:F271"/>
    <mergeCell ref="H271:I271"/>
    <mergeCell ref="B257:C257"/>
    <mergeCell ref="E257:G257"/>
    <mergeCell ref="H257:I257"/>
    <mergeCell ref="H256:I256"/>
    <mergeCell ref="B251:C251"/>
    <mergeCell ref="E258:G258"/>
    <mergeCell ref="H258:I258"/>
    <mergeCell ref="E254:F254"/>
    <mergeCell ref="H254:I254"/>
    <mergeCell ref="B255:C255"/>
    <mergeCell ref="E255:F255"/>
    <mergeCell ref="H255:I255"/>
    <mergeCell ref="B256:C256"/>
    <mergeCell ref="E256:F256"/>
    <mergeCell ref="E251:F251"/>
    <mergeCell ref="H251:I251"/>
    <mergeCell ref="B252:C252"/>
    <mergeCell ref="E252:F252"/>
    <mergeCell ref="H252:I252"/>
    <mergeCell ref="A289:C289"/>
    <mergeCell ref="D289:E289"/>
    <mergeCell ref="F289:I289"/>
    <mergeCell ref="A283:I283"/>
    <mergeCell ref="B264:C264"/>
    <mergeCell ref="E264:G264"/>
    <mergeCell ref="H264:I264"/>
    <mergeCell ref="B253:C253"/>
    <mergeCell ref="E253:F253"/>
    <mergeCell ref="H253:I253"/>
    <mergeCell ref="B254:C254"/>
    <mergeCell ref="B258:C258"/>
    <mergeCell ref="E272:G272"/>
    <mergeCell ref="H272:I272"/>
    <mergeCell ref="C266:G266"/>
    <mergeCell ref="H266:I266"/>
    <mergeCell ref="A268:I268"/>
    <mergeCell ref="B270:C270"/>
    <mergeCell ref="E270:F270"/>
    <mergeCell ref="H270:I270"/>
    <mergeCell ref="E259:G259"/>
    <mergeCell ref="H259:I259"/>
    <mergeCell ref="B262:C262"/>
    <mergeCell ref="E262:G262"/>
    <mergeCell ref="H296:I296"/>
    <mergeCell ref="A292:C292"/>
    <mergeCell ref="D292:E292"/>
    <mergeCell ref="F292:I292"/>
    <mergeCell ref="A293:C293"/>
    <mergeCell ref="D293:E293"/>
    <mergeCell ref="F293:I293"/>
    <mergeCell ref="B272:C272"/>
    <mergeCell ref="A279:G279"/>
    <mergeCell ref="H279:I279"/>
    <mergeCell ref="C280:G280"/>
    <mergeCell ref="H280:I280"/>
    <mergeCell ref="A291:C291"/>
    <mergeCell ref="D291:E291"/>
    <mergeCell ref="F291:I291"/>
    <mergeCell ref="A290:C290"/>
    <mergeCell ref="D290:E290"/>
    <mergeCell ref="F290:I290"/>
    <mergeCell ref="B274:D277"/>
    <mergeCell ref="E275:G275"/>
    <mergeCell ref="H275:I275"/>
    <mergeCell ref="E277:G277"/>
    <mergeCell ref="H277:I277"/>
    <mergeCell ref="A286:I286"/>
  </mergeCells>
  <pageMargins left="0.78740157480314965" right="0.59055118110236227" top="0.59055118110236227" bottom="0.59055118110236227" header="0" footer="0"/>
  <pageSetup paperSize="9" orientation="portrait" r:id="rId1"/>
  <headerFooter alignWithMargins="0">
    <oddFooter>&amp;L&amp;8FQ.CER-17          Rev.:  00&amp;R&amp;A    Página &amp;P de &amp;N</oddFooter>
  </headerFooter>
  <drawing r:id="rId2"/>
  <legacyDrawing r:id="rId3"/>
</worksheet>
</file>

<file path=xl/worksheets/sheet6.xml><?xml version="1.0" encoding="utf-8"?>
<worksheet xmlns="http://schemas.openxmlformats.org/spreadsheetml/2006/main" xmlns:r="http://schemas.openxmlformats.org/officeDocument/2006/relationships">
  <dimension ref="A1:L79"/>
  <sheetViews>
    <sheetView topLeftCell="A4" zoomScale="120" zoomScaleNormal="120" workbookViewId="0">
      <selection activeCell="W34" sqref="W34"/>
    </sheetView>
  </sheetViews>
  <sheetFormatPr defaultRowHeight="15"/>
  <cols>
    <col min="1" max="1" width="37.140625" style="2" customWidth="1"/>
    <col min="2" max="8" width="6" style="2" customWidth="1"/>
    <col min="9" max="9" width="9.28515625" style="2" customWidth="1"/>
    <col min="10" max="16384" width="9.140625" style="2"/>
  </cols>
  <sheetData>
    <row r="1" spans="1:12" ht="15.75">
      <c r="A1" s="155" t="s">
        <v>199</v>
      </c>
      <c r="B1" s="155"/>
      <c r="C1" s="155"/>
      <c r="D1" s="155"/>
      <c r="E1" s="155"/>
      <c r="F1" s="155"/>
      <c r="G1" s="155"/>
      <c r="H1" s="36"/>
      <c r="I1" s="36"/>
    </row>
    <row r="2" spans="1:12" ht="15" customHeight="1">
      <c r="A2" s="156" t="s">
        <v>198</v>
      </c>
      <c r="B2" s="156"/>
      <c r="C2" s="156"/>
      <c r="D2" s="156"/>
      <c r="E2" s="156"/>
      <c r="F2" s="156"/>
      <c r="G2" s="156"/>
      <c r="H2" s="36"/>
      <c r="I2" s="36"/>
    </row>
    <row r="3" spans="1:12" ht="18" customHeight="1">
      <c r="A3" s="3" t="s">
        <v>60</v>
      </c>
    </row>
    <row r="4" spans="1:12" ht="12" customHeight="1">
      <c r="A4" s="3"/>
    </row>
    <row r="5" spans="1:12" ht="15.75">
      <c r="A5" s="3" t="s">
        <v>38</v>
      </c>
    </row>
    <row r="6" spans="1:12" ht="7.5" customHeight="1">
      <c r="A6" s="36"/>
      <c r="B6" s="36"/>
      <c r="C6" s="36"/>
      <c r="D6" s="36"/>
      <c r="E6" s="36"/>
      <c r="F6" s="36"/>
      <c r="G6" s="36"/>
      <c r="H6" s="36"/>
      <c r="I6" s="36"/>
    </row>
    <row r="7" spans="1:12" ht="13.5" customHeight="1">
      <c r="A7" s="117"/>
      <c r="B7" s="117"/>
      <c r="C7" s="117"/>
      <c r="D7" s="157" t="s">
        <v>175</v>
      </c>
      <c r="E7" s="157"/>
      <c r="F7" s="158"/>
      <c r="G7" s="158"/>
      <c r="H7" s="158"/>
      <c r="I7" s="119"/>
    </row>
    <row r="8" spans="1:12" ht="13.5" customHeight="1">
      <c r="A8" s="117"/>
      <c r="B8" s="157" t="s">
        <v>191</v>
      </c>
      <c r="C8" s="157"/>
      <c r="D8" s="278"/>
      <c r="E8" s="149"/>
      <c r="F8" s="149"/>
      <c r="G8" s="149"/>
      <c r="H8" s="149"/>
      <c r="I8" s="149"/>
    </row>
    <row r="9" spans="1:12" ht="7.5" customHeight="1">
      <c r="A9" s="36"/>
      <c r="B9" s="36"/>
      <c r="C9" s="36"/>
      <c r="D9" s="36"/>
      <c r="E9" s="36"/>
      <c r="F9" s="36"/>
      <c r="G9" s="36"/>
      <c r="H9" s="36"/>
      <c r="I9" s="36"/>
    </row>
    <row r="10" spans="1:12" ht="13.35" customHeight="1">
      <c r="A10" s="21" t="s">
        <v>0</v>
      </c>
      <c r="B10" s="287"/>
      <c r="C10" s="289"/>
      <c r="D10" s="288"/>
      <c r="E10" s="22"/>
      <c r="F10" s="22"/>
      <c r="G10" s="22"/>
      <c r="H10" s="286">
        <f>H79</f>
        <v>0</v>
      </c>
      <c r="I10" s="212"/>
    </row>
    <row r="11" spans="1:12" ht="13.35" customHeight="1">
      <c r="A11" s="21" t="s">
        <v>4</v>
      </c>
      <c r="B11" s="287"/>
      <c r="C11" s="288"/>
      <c r="D11" s="23"/>
      <c r="E11" s="22"/>
      <c r="F11" s="22"/>
      <c r="G11" s="22"/>
      <c r="H11" s="22"/>
      <c r="I11" s="22"/>
    </row>
    <row r="12" spans="1:12" ht="13.35" customHeight="1">
      <c r="A12" s="21" t="s">
        <v>5</v>
      </c>
      <c r="B12" s="44"/>
      <c r="C12" s="24"/>
      <c r="D12" s="23"/>
      <c r="E12" s="22"/>
      <c r="F12" s="22"/>
      <c r="G12" s="22"/>
      <c r="H12" s="22"/>
      <c r="I12" s="22"/>
    </row>
    <row r="13" spans="1:12" ht="13.35" customHeight="1">
      <c r="A13" s="25" t="s">
        <v>6</v>
      </c>
      <c r="B13" s="287"/>
      <c r="C13" s="289"/>
      <c r="D13" s="288"/>
      <c r="E13" s="22"/>
      <c r="F13" s="22"/>
      <c r="G13" s="22"/>
      <c r="H13" s="22"/>
      <c r="I13" s="22"/>
      <c r="L13"/>
    </row>
    <row r="14" spans="1:12" ht="13.35" customHeight="1">
      <c r="A14" s="25" t="s">
        <v>18</v>
      </c>
      <c r="B14" s="239"/>
      <c r="C14" s="240"/>
      <c r="D14" s="23" t="s">
        <v>16</v>
      </c>
      <c r="E14" s="22"/>
      <c r="F14" s="22"/>
      <c r="G14" s="22"/>
      <c r="H14" s="22"/>
      <c r="I14" s="22"/>
    </row>
    <row r="15" spans="1:12" ht="13.35" customHeight="1">
      <c r="A15" s="25" t="s">
        <v>7</v>
      </c>
      <c r="B15" s="281">
        <f>F15*$B$14</f>
        <v>0</v>
      </c>
      <c r="C15" s="282"/>
      <c r="D15" s="23" t="s">
        <v>16</v>
      </c>
      <c r="E15" s="126"/>
      <c r="F15" s="293"/>
      <c r="G15" s="293"/>
      <c r="H15" s="23" t="s">
        <v>17</v>
      </c>
      <c r="I15" s="26"/>
    </row>
    <row r="16" spans="1:12" ht="13.35" customHeight="1">
      <c r="A16" s="25" t="s">
        <v>8</v>
      </c>
      <c r="B16" s="281"/>
      <c r="C16" s="282"/>
      <c r="D16" s="23" t="s">
        <v>16</v>
      </c>
      <c r="E16" s="22"/>
      <c r="F16" s="22"/>
      <c r="G16" s="22"/>
      <c r="H16" s="22"/>
      <c r="I16" s="22"/>
    </row>
    <row r="17" spans="1:9" ht="13.35" customHeight="1">
      <c r="A17" s="21" t="s">
        <v>9</v>
      </c>
      <c r="B17" s="281"/>
      <c r="C17" s="282"/>
      <c r="D17" s="23" t="s">
        <v>16</v>
      </c>
      <c r="E17" s="22"/>
      <c r="F17" s="22"/>
      <c r="G17" s="22"/>
    </row>
    <row r="18" spans="1:9" ht="7.5" customHeight="1">
      <c r="A18" s="36"/>
      <c r="B18" s="37"/>
      <c r="C18" s="37"/>
      <c r="D18" s="38"/>
      <c r="E18" s="36"/>
      <c r="F18" s="36"/>
      <c r="G18" s="36"/>
      <c r="H18" s="36"/>
      <c r="I18" s="36"/>
    </row>
    <row r="19" spans="1:9" ht="13.5" customHeight="1">
      <c r="A19" s="283" t="s">
        <v>129</v>
      </c>
      <c r="B19" s="283"/>
      <c r="C19" s="283"/>
      <c r="D19" s="283"/>
      <c r="E19" s="283"/>
      <c r="F19" s="283"/>
      <c r="G19" s="284"/>
      <c r="H19" s="235">
        <f>H58</f>
        <v>0</v>
      </c>
      <c r="I19" s="235"/>
    </row>
    <row r="20" spans="1:9" ht="10.5" customHeight="1">
      <c r="A20" s="36"/>
      <c r="B20" s="37"/>
      <c r="C20" s="37"/>
      <c r="D20" s="38"/>
      <c r="E20" s="36"/>
      <c r="F20" s="36"/>
      <c r="G20" s="36"/>
      <c r="H20" s="36"/>
      <c r="I20" s="36"/>
    </row>
    <row r="21" spans="1:9" ht="14.1" customHeight="1">
      <c r="A21" s="12" t="s">
        <v>39</v>
      </c>
      <c r="B21" s="9"/>
      <c r="C21" s="9"/>
      <c r="D21" s="10"/>
      <c r="E21" s="4"/>
      <c r="F21" s="4"/>
      <c r="G21" s="4"/>
      <c r="H21" s="4"/>
      <c r="I21" s="4"/>
    </row>
    <row r="22" spans="1:9" ht="12.75" customHeight="1">
      <c r="A22" s="21" t="s">
        <v>28</v>
      </c>
      <c r="B22" s="45"/>
      <c r="C22" s="45"/>
      <c r="D22" s="45"/>
      <c r="E22" s="251" t="s">
        <v>53</v>
      </c>
      <c r="F22" s="251"/>
      <c r="G22" s="252">
        <f>B22*C22*D22</f>
        <v>0</v>
      </c>
      <c r="H22" s="253"/>
      <c r="I22" s="22"/>
    </row>
    <row r="23" spans="1:9" ht="12.95" customHeight="1">
      <c r="A23" s="21" t="s">
        <v>50</v>
      </c>
      <c r="B23" s="46"/>
      <c r="C23" s="46"/>
      <c r="D23" s="23"/>
      <c r="E23" s="251" t="s">
        <v>53</v>
      </c>
      <c r="F23" s="251"/>
      <c r="G23" s="252">
        <f>3.1416*POWER(B23,2)*C23/4</f>
        <v>0</v>
      </c>
      <c r="H23" s="253"/>
      <c r="I23" s="22"/>
    </row>
    <row r="24" spans="1:9" ht="12.95" customHeight="1">
      <c r="A24" s="21" t="s">
        <v>21</v>
      </c>
      <c r="B24" s="254"/>
      <c r="C24" s="255"/>
      <c r="D24" s="33" t="s">
        <v>52</v>
      </c>
      <c r="E24" s="22"/>
      <c r="F24" s="22"/>
      <c r="G24" s="22"/>
      <c r="H24" s="22"/>
      <c r="I24" s="22"/>
    </row>
    <row r="25" spans="1:9" ht="12.95" customHeight="1">
      <c r="A25" s="21" t="s">
        <v>20</v>
      </c>
      <c r="B25" s="256">
        <f>((G22+G23)*B24/1000)</f>
        <v>0</v>
      </c>
      <c r="C25" s="257"/>
      <c r="D25" s="23" t="s">
        <v>15</v>
      </c>
      <c r="E25" s="217" t="s">
        <v>41</v>
      </c>
      <c r="F25" s="217"/>
      <c r="G25" s="217"/>
      <c r="H25" s="258">
        <f>B25*B$12</f>
        <v>0</v>
      </c>
      <c r="I25" s="259"/>
    </row>
    <row r="26" spans="1:9" ht="12.95" customHeight="1">
      <c r="A26" s="21" t="s">
        <v>14</v>
      </c>
      <c r="B26" s="260"/>
      <c r="C26" s="261"/>
      <c r="D26" s="23" t="s">
        <v>15</v>
      </c>
      <c r="E26" s="217" t="s">
        <v>41</v>
      </c>
      <c r="F26" s="217"/>
      <c r="G26" s="217"/>
      <c r="H26" s="258">
        <f>B26*B$12</f>
        <v>0</v>
      </c>
      <c r="I26" s="259"/>
    </row>
    <row r="27" spans="1:9" ht="12.95" customHeight="1">
      <c r="A27" s="21" t="s">
        <v>19</v>
      </c>
      <c r="B27" s="264">
        <f>IF(B25=0,0,1-B26/B25)</f>
        <v>0</v>
      </c>
      <c r="C27" s="264"/>
      <c r="D27" s="23" t="s">
        <v>1</v>
      </c>
      <c r="E27" s="22"/>
      <c r="F27" s="22"/>
      <c r="G27" s="22"/>
      <c r="H27" s="22"/>
      <c r="I27" s="22"/>
    </row>
    <row r="28" spans="1:9" ht="13.5" customHeight="1">
      <c r="A28" s="4"/>
      <c r="B28" s="11"/>
      <c r="C28" s="11"/>
      <c r="D28" s="7"/>
      <c r="E28" s="4"/>
      <c r="F28" s="4"/>
      <c r="G28" s="4"/>
      <c r="H28" s="4"/>
      <c r="I28" s="4"/>
    </row>
    <row r="29" spans="1:9" ht="13.5" customHeight="1">
      <c r="A29" s="12" t="s">
        <v>85</v>
      </c>
      <c r="B29" s="187" t="s">
        <v>86</v>
      </c>
      <c r="C29" s="187"/>
      <c r="D29" s="28" t="s">
        <v>45</v>
      </c>
      <c r="E29" s="187" t="s">
        <v>46</v>
      </c>
      <c r="F29" s="187"/>
      <c r="G29" s="28" t="s">
        <v>45</v>
      </c>
      <c r="H29" s="187" t="s">
        <v>47</v>
      </c>
      <c r="I29" s="187"/>
    </row>
    <row r="30" spans="1:9" ht="12.95" customHeight="1">
      <c r="A30" s="21" t="s">
        <v>29</v>
      </c>
      <c r="B30" s="256">
        <f>B25</f>
        <v>0</v>
      </c>
      <c r="C30" s="257"/>
      <c r="D30" s="28" t="s">
        <v>15</v>
      </c>
      <c r="E30" s="262"/>
      <c r="F30" s="263"/>
      <c r="G30" s="31" t="s">
        <v>11</v>
      </c>
      <c r="H30" s="241">
        <f t="shared" ref="H30:H35" si="0">B30*E30</f>
        <v>0</v>
      </c>
      <c r="I30" s="242"/>
    </row>
    <row r="31" spans="1:9" ht="12.95" customHeight="1">
      <c r="A31" s="21" t="s">
        <v>30</v>
      </c>
      <c r="B31" s="215"/>
      <c r="C31" s="216"/>
      <c r="D31" s="28" t="s">
        <v>23</v>
      </c>
      <c r="E31" s="239">
        <f>'Valores Tabelados'!C$9</f>
        <v>47.300000000000004</v>
      </c>
      <c r="F31" s="240"/>
      <c r="G31" s="31" t="s">
        <v>25</v>
      </c>
      <c r="H31" s="241">
        <f t="shared" si="0"/>
        <v>0</v>
      </c>
      <c r="I31" s="242"/>
    </row>
    <row r="32" spans="1:9" ht="12.95" customHeight="1">
      <c r="A32" s="21" t="s">
        <v>31</v>
      </c>
      <c r="B32" s="215"/>
      <c r="C32" s="216"/>
      <c r="D32" s="28" t="s">
        <v>23</v>
      </c>
      <c r="E32" s="239">
        <f>'Valores Tabelados'!C$10</f>
        <v>123.20000000000002</v>
      </c>
      <c r="F32" s="240"/>
      <c r="G32" s="28" t="s">
        <v>25</v>
      </c>
      <c r="H32" s="241">
        <f t="shared" si="0"/>
        <v>0</v>
      </c>
      <c r="I32" s="242"/>
    </row>
    <row r="33" spans="1:9" ht="12.95" customHeight="1">
      <c r="A33" s="21" t="s">
        <v>10</v>
      </c>
      <c r="B33" s="215"/>
      <c r="C33" s="216"/>
      <c r="D33" s="28" t="s">
        <v>23</v>
      </c>
      <c r="E33" s="239">
        <f>'Valores Tabelados'!C$11</f>
        <v>150.70000000000002</v>
      </c>
      <c r="F33" s="240"/>
      <c r="G33" s="28" t="s">
        <v>25</v>
      </c>
      <c r="H33" s="241">
        <f t="shared" si="0"/>
        <v>0</v>
      </c>
      <c r="I33" s="242"/>
    </row>
    <row r="34" spans="1:9" ht="12.95" customHeight="1">
      <c r="A34" s="21" t="s">
        <v>32</v>
      </c>
      <c r="B34" s="215"/>
      <c r="C34" s="216"/>
      <c r="D34" s="28" t="s">
        <v>23</v>
      </c>
      <c r="E34" s="239">
        <f>'Valores Tabelados'!C$12</f>
        <v>228.8</v>
      </c>
      <c r="F34" s="240"/>
      <c r="G34" s="28" t="s">
        <v>25</v>
      </c>
      <c r="H34" s="241">
        <f t="shared" si="0"/>
        <v>0</v>
      </c>
      <c r="I34" s="242"/>
    </row>
    <row r="35" spans="1:9" ht="12.95" customHeight="1">
      <c r="A35" s="21" t="s">
        <v>26</v>
      </c>
      <c r="B35" s="250"/>
      <c r="C35" s="250"/>
      <c r="D35" s="28" t="s">
        <v>23</v>
      </c>
      <c r="E35" s="239">
        <f>'Valores Tabelados'!C$13</f>
        <v>302.5</v>
      </c>
      <c r="F35" s="240"/>
      <c r="G35" s="28" t="s">
        <v>25</v>
      </c>
      <c r="H35" s="219">
        <f t="shared" si="0"/>
        <v>0</v>
      </c>
      <c r="I35" s="219"/>
    </row>
    <row r="36" spans="1:9" ht="12.95" customHeight="1">
      <c r="A36" s="26"/>
      <c r="B36" s="217" t="s">
        <v>24</v>
      </c>
      <c r="C36" s="217"/>
      <c r="D36" s="217"/>
      <c r="E36" s="217"/>
      <c r="F36" s="217"/>
      <c r="G36" s="217"/>
      <c r="H36" s="219">
        <f>SUM(H30:I35)</f>
        <v>0</v>
      </c>
      <c r="I36" s="219"/>
    </row>
    <row r="37" spans="1:9" ht="12.95" customHeight="1">
      <c r="A37" s="21" t="s">
        <v>88</v>
      </c>
      <c r="B37" s="250"/>
      <c r="C37" s="250"/>
      <c r="D37" s="28" t="s">
        <v>23</v>
      </c>
      <c r="E37" s="200">
        <f>'Valores Tabelados'!C$14</f>
        <v>141.9</v>
      </c>
      <c r="F37" s="200"/>
      <c r="G37" s="28" t="s">
        <v>25</v>
      </c>
      <c r="H37" s="241">
        <f>B37*E37</f>
        <v>0</v>
      </c>
      <c r="I37" s="242"/>
    </row>
    <row r="38" spans="1:9" ht="12.95" customHeight="1">
      <c r="A38" s="21" t="s">
        <v>89</v>
      </c>
      <c r="B38" s="250"/>
      <c r="C38" s="250"/>
      <c r="D38" s="28" t="s">
        <v>23</v>
      </c>
      <c r="E38" s="200">
        <f>'Valores Tabelados'!C$15</f>
        <v>47.300000000000004</v>
      </c>
      <c r="F38" s="200"/>
      <c r="G38" s="28" t="s">
        <v>25</v>
      </c>
      <c r="H38" s="241">
        <f>B38*E38</f>
        <v>0</v>
      </c>
      <c r="I38" s="242"/>
    </row>
    <row r="39" spans="1:9" ht="12.95" customHeight="1">
      <c r="A39" s="26"/>
      <c r="B39" s="217" t="s">
        <v>27</v>
      </c>
      <c r="C39" s="217"/>
      <c r="D39" s="217"/>
      <c r="E39" s="217"/>
      <c r="F39" s="217"/>
      <c r="G39" s="217"/>
      <c r="H39" s="219">
        <f>H36*B$12+H37+H38</f>
        <v>0</v>
      </c>
      <c r="I39" s="219"/>
    </row>
    <row r="40" spans="1:9" ht="12.95" customHeight="1">
      <c r="A40" s="21" t="s">
        <v>56</v>
      </c>
      <c r="B40" s="237"/>
      <c r="C40" s="237"/>
      <c r="D40" s="23" t="s">
        <v>1</v>
      </c>
      <c r="E40" s="217" t="s">
        <v>2</v>
      </c>
      <c r="F40" s="217"/>
      <c r="G40" s="217"/>
      <c r="H40" s="219">
        <f>(1+B40)*H39</f>
        <v>0</v>
      </c>
      <c r="I40" s="219"/>
    </row>
    <row r="41" spans="1:9" ht="13.5" customHeight="1">
      <c r="A41" s="4"/>
      <c r="B41" s="6"/>
      <c r="C41" s="6"/>
      <c r="D41" s="7"/>
      <c r="E41" s="4"/>
      <c r="F41" s="4"/>
      <c r="G41" s="4"/>
      <c r="H41" s="4"/>
      <c r="I41" s="5"/>
    </row>
    <row r="42" spans="1:9" ht="13.5" customHeight="1">
      <c r="A42" s="12" t="s">
        <v>80</v>
      </c>
      <c r="B42" s="187" t="s">
        <v>87</v>
      </c>
      <c r="C42" s="187"/>
      <c r="D42" s="28" t="s">
        <v>45</v>
      </c>
      <c r="E42" s="187" t="s">
        <v>46</v>
      </c>
      <c r="F42" s="187"/>
      <c r="G42" s="28" t="s">
        <v>45</v>
      </c>
      <c r="H42" s="183" t="s">
        <v>48</v>
      </c>
      <c r="I42" s="185"/>
    </row>
    <row r="43" spans="1:9" ht="12.95" customHeight="1">
      <c r="A43" s="21" t="s">
        <v>33</v>
      </c>
      <c r="B43" s="215"/>
      <c r="C43" s="216"/>
      <c r="D43" s="28" t="s">
        <v>42</v>
      </c>
      <c r="E43" s="239">
        <f>'Valores Tabelados'!C$18</f>
        <v>23.1</v>
      </c>
      <c r="F43" s="240"/>
      <c r="G43" s="28" t="s">
        <v>11</v>
      </c>
      <c r="H43" s="241">
        <f>B43*E43*IF(H$26&gt;'Valores Tabelados'!E$18,H$26,'Valores Tabelados'!E$18)</f>
        <v>0</v>
      </c>
      <c r="I43" s="242"/>
    </row>
    <row r="44" spans="1:9" ht="12.95" customHeight="1">
      <c r="A44" s="21" t="s">
        <v>34</v>
      </c>
      <c r="B44" s="215"/>
      <c r="C44" s="216"/>
      <c r="D44" s="28" t="s">
        <v>42</v>
      </c>
      <c r="E44" s="239">
        <f>'Valores Tabelados'!C$19</f>
        <v>23.1</v>
      </c>
      <c r="F44" s="240"/>
      <c r="G44" s="28" t="s">
        <v>11</v>
      </c>
      <c r="H44" s="241">
        <f>B44*E44*IF(H$26&gt;'Valores Tabelados'!E$19,H$26,'Valores Tabelados'!E$19)</f>
        <v>0</v>
      </c>
      <c r="I44" s="242"/>
    </row>
    <row r="45" spans="1:9" ht="12.95" customHeight="1">
      <c r="A45" s="21" t="s">
        <v>35</v>
      </c>
      <c r="B45" s="215"/>
      <c r="C45" s="216"/>
      <c r="D45" s="28" t="s">
        <v>42</v>
      </c>
      <c r="E45" s="239">
        <f>'Valores Tabelados'!C$20</f>
        <v>35.200000000000003</v>
      </c>
      <c r="F45" s="240"/>
      <c r="G45" s="28" t="s">
        <v>11</v>
      </c>
      <c r="H45" s="241">
        <f>B45*E45*IF(H$26&gt;'Valores Tabelados'!E$20,H$26,'Valores Tabelados'!E$20)</f>
        <v>0</v>
      </c>
      <c r="I45" s="242"/>
    </row>
    <row r="46" spans="1:9" ht="12.95" customHeight="1">
      <c r="A46" s="21" t="s">
        <v>36</v>
      </c>
      <c r="B46" s="215"/>
      <c r="C46" s="216"/>
      <c r="D46" s="28" t="s">
        <v>42</v>
      </c>
      <c r="E46" s="239">
        <f>'Valores Tabelados'!C$21</f>
        <v>23.1</v>
      </c>
      <c r="F46" s="240"/>
      <c r="G46" s="28" t="s">
        <v>11</v>
      </c>
      <c r="H46" s="241">
        <f>B46*E46*IF(H$26&gt;'Valores Tabelados'!E$21,H$26,'Valores Tabelados'!E$21)</f>
        <v>0</v>
      </c>
      <c r="I46" s="242"/>
    </row>
    <row r="47" spans="1:9" ht="12.95" customHeight="1">
      <c r="A47" s="55" t="s">
        <v>83</v>
      </c>
      <c r="B47" s="215"/>
      <c r="C47" s="216"/>
      <c r="D47" s="28" t="s">
        <v>23</v>
      </c>
      <c r="E47" s="239">
        <f>'Valores Tabelados'!C$22</f>
        <v>111.10000000000001</v>
      </c>
      <c r="F47" s="240"/>
      <c r="G47" s="28" t="s">
        <v>25</v>
      </c>
      <c r="H47" s="241">
        <f>B47*E47</f>
        <v>0</v>
      </c>
      <c r="I47" s="242"/>
    </row>
    <row r="48" spans="1:9" ht="12.95" customHeight="1">
      <c r="A48" s="21" t="s">
        <v>22</v>
      </c>
      <c r="B48" s="215"/>
      <c r="C48" s="216"/>
      <c r="D48" s="28" t="s">
        <v>23</v>
      </c>
      <c r="E48" s="239">
        <f>'Valores Tabelados'!C$23</f>
        <v>154</v>
      </c>
      <c r="F48" s="240"/>
      <c r="G48" s="28" t="s">
        <v>25</v>
      </c>
      <c r="H48" s="241">
        <f>B48*E48</f>
        <v>0</v>
      </c>
      <c r="I48" s="242"/>
    </row>
    <row r="49" spans="1:11" ht="12.95" customHeight="1">
      <c r="A49" s="21" t="s">
        <v>189</v>
      </c>
      <c r="B49" s="243"/>
      <c r="C49" s="243"/>
      <c r="D49" s="28" t="s">
        <v>16</v>
      </c>
      <c r="E49" s="187"/>
      <c r="F49" s="187"/>
      <c r="G49" s="183"/>
      <c r="H49" s="219">
        <f>B49</f>
        <v>0</v>
      </c>
      <c r="I49" s="219"/>
    </row>
    <row r="50" spans="1:11" ht="12.95" customHeight="1">
      <c r="A50" s="21" t="s">
        <v>190</v>
      </c>
      <c r="B50" s="243"/>
      <c r="C50" s="243"/>
      <c r="D50" s="28" t="s">
        <v>16</v>
      </c>
      <c r="E50" s="187"/>
      <c r="F50" s="187"/>
      <c r="G50" s="183"/>
      <c r="H50" s="219">
        <f>B50</f>
        <v>0</v>
      </c>
      <c r="I50" s="219"/>
    </row>
    <row r="51" spans="1:11" ht="12.95" customHeight="1">
      <c r="A51" s="26"/>
      <c r="B51" s="29"/>
      <c r="C51" s="29"/>
      <c r="D51" s="26"/>
      <c r="E51" s="217" t="s">
        <v>2</v>
      </c>
      <c r="F51" s="217"/>
      <c r="G51" s="217"/>
      <c r="H51" s="219">
        <f>SUM(H43:I50)</f>
        <v>0</v>
      </c>
      <c r="I51" s="219"/>
    </row>
    <row r="52" spans="1:11" ht="8.25" customHeight="1">
      <c r="A52" s="27"/>
      <c r="B52" s="22"/>
      <c r="C52" s="22"/>
      <c r="D52" s="23"/>
      <c r="E52" s="22"/>
      <c r="F52" s="22"/>
      <c r="G52" s="22"/>
      <c r="H52" s="22"/>
      <c r="I52" s="30"/>
    </row>
    <row r="53" spans="1:11" ht="14.1" customHeight="1">
      <c r="A53" s="14" t="s">
        <v>40</v>
      </c>
      <c r="B53" s="4"/>
      <c r="C53" s="4"/>
      <c r="D53" s="7"/>
      <c r="E53" s="4"/>
      <c r="F53" s="4"/>
      <c r="G53" s="4"/>
      <c r="H53" s="4"/>
      <c r="I53" s="5"/>
      <c r="K53" s="86"/>
    </row>
    <row r="54" spans="1:11" ht="14.1" customHeight="1">
      <c r="A54" s="21" t="s">
        <v>51</v>
      </c>
      <c r="B54" s="237">
        <v>0.16</v>
      </c>
      <c r="C54" s="237"/>
      <c r="D54" s="28" t="s">
        <v>1</v>
      </c>
      <c r="E54" s="238" t="s">
        <v>3</v>
      </c>
      <c r="F54" s="238"/>
      <c r="G54" s="238"/>
      <c r="H54" s="219">
        <f>(1+B54)*(H40+H51)</f>
        <v>0</v>
      </c>
      <c r="I54" s="219"/>
    </row>
    <row r="55" spans="1:11" ht="8.25" customHeight="1">
      <c r="A55" s="15"/>
      <c r="B55" s="16"/>
      <c r="C55" s="16"/>
      <c r="D55" s="7"/>
      <c r="E55" s="13"/>
      <c r="F55" s="13"/>
      <c r="G55" s="13"/>
      <c r="H55" s="20"/>
      <c r="I55" s="20"/>
    </row>
    <row r="56" spans="1:11" ht="14.1" customHeight="1">
      <c r="A56" s="21" t="s">
        <v>37</v>
      </c>
      <c r="B56" s="237">
        <f>0.2+(B40/0.5)*(0.2)</f>
        <v>0.2</v>
      </c>
      <c r="C56" s="237"/>
      <c r="D56" s="28" t="s">
        <v>1</v>
      </c>
      <c r="E56" s="230" t="s">
        <v>13</v>
      </c>
      <c r="F56" s="230"/>
      <c r="G56" s="230"/>
      <c r="H56" s="231">
        <f>(1+B56)*H54</f>
        <v>0</v>
      </c>
      <c r="I56" s="231"/>
    </row>
    <row r="57" spans="1:11" ht="8.25" customHeight="1">
      <c r="D57" s="1"/>
    </row>
    <row r="58" spans="1:11" ht="14.1" customHeight="1">
      <c r="B58" s="17"/>
      <c r="C58" s="291" t="s">
        <v>121</v>
      </c>
      <c r="D58" s="291"/>
      <c r="E58" s="291"/>
      <c r="F58" s="291"/>
      <c r="G58" s="292"/>
      <c r="H58" s="235">
        <f>ROUND(IF(B$12=0,0,H56/B$12),2)</f>
        <v>0</v>
      </c>
      <c r="I58" s="235"/>
    </row>
    <row r="59" spans="1:11" ht="10.5" customHeight="1">
      <c r="B59" s="17"/>
      <c r="C59" s="17"/>
      <c r="D59" s="18"/>
      <c r="E59" s="8"/>
      <c r="F59" s="8"/>
      <c r="G59" s="8"/>
      <c r="H59" s="19"/>
      <c r="I59" s="19"/>
    </row>
    <row r="60" spans="1:11" ht="15" customHeight="1">
      <c r="A60" s="217" t="s">
        <v>44</v>
      </c>
      <c r="B60" s="217"/>
      <c r="C60" s="217"/>
      <c r="D60" s="217"/>
      <c r="E60" s="217"/>
      <c r="F60" s="217"/>
      <c r="G60" s="218"/>
      <c r="H60" s="199">
        <f>IF(B15=0,0,(B15-H58)/B15)</f>
        <v>0</v>
      </c>
      <c r="I60" s="199"/>
    </row>
    <row r="61" spans="1:11" ht="15" customHeight="1">
      <c r="A61" s="26"/>
      <c r="B61" s="26"/>
      <c r="C61" s="217" t="s">
        <v>49</v>
      </c>
      <c r="D61" s="217"/>
      <c r="E61" s="217"/>
      <c r="F61" s="217"/>
      <c r="G61" s="218"/>
      <c r="H61" s="219">
        <f>H60*B15*B12</f>
        <v>0</v>
      </c>
      <c r="I61" s="219"/>
    </row>
    <row r="62" spans="1:11" ht="18" customHeight="1">
      <c r="A62" s="3" t="s">
        <v>75</v>
      </c>
      <c r="B62" s="26"/>
      <c r="C62" s="27"/>
      <c r="D62" s="27"/>
      <c r="E62" s="27"/>
      <c r="F62" s="27"/>
      <c r="G62" s="27"/>
      <c r="H62" s="50"/>
      <c r="I62" s="50"/>
    </row>
    <row r="63" spans="1:11" ht="55.5" customHeight="1">
      <c r="A63" s="207"/>
      <c r="B63" s="208"/>
      <c r="C63" s="208"/>
      <c r="D63" s="208"/>
      <c r="E63" s="208"/>
      <c r="F63" s="208"/>
      <c r="G63" s="208"/>
      <c r="H63" s="208"/>
      <c r="I63" s="209"/>
    </row>
    <row r="64" spans="1:11" ht="18" customHeight="1">
      <c r="A64" s="26"/>
      <c r="B64" s="26"/>
      <c r="C64" s="27"/>
      <c r="D64" s="27"/>
      <c r="E64" s="27"/>
      <c r="F64" s="27"/>
      <c r="G64" s="27"/>
      <c r="H64" s="50"/>
      <c r="I64" s="50"/>
    </row>
    <row r="65" spans="1:9" ht="18" customHeight="1">
      <c r="A65" s="3" t="s">
        <v>176</v>
      </c>
      <c r="B65" s="26"/>
      <c r="C65" s="27"/>
      <c r="D65" s="27"/>
      <c r="E65" s="27"/>
      <c r="F65" s="27"/>
      <c r="G65" s="27"/>
      <c r="H65" s="50"/>
      <c r="I65" s="50"/>
    </row>
    <row r="66" spans="1:9" ht="55.5" customHeight="1">
      <c r="A66" s="207"/>
      <c r="B66" s="208"/>
      <c r="C66" s="208"/>
      <c r="D66" s="208"/>
      <c r="E66" s="208"/>
      <c r="F66" s="208"/>
      <c r="G66" s="208"/>
      <c r="H66" s="208"/>
      <c r="I66" s="209"/>
    </row>
    <row r="67" spans="1:9" ht="18" customHeight="1">
      <c r="A67" s="26"/>
      <c r="B67" s="26"/>
      <c r="C67" s="27"/>
      <c r="D67" s="27"/>
      <c r="E67" s="27"/>
      <c r="F67" s="27"/>
      <c r="G67" s="27"/>
      <c r="H67" s="50"/>
      <c r="I67" s="50"/>
    </row>
    <row r="68" spans="1:9" ht="18" customHeight="1">
      <c r="A68" s="3" t="s">
        <v>177</v>
      </c>
      <c r="B68" s="26"/>
      <c r="C68" s="27"/>
      <c r="D68" s="27"/>
      <c r="E68" s="27"/>
      <c r="F68" s="27"/>
      <c r="G68" s="27"/>
      <c r="H68" s="50"/>
      <c r="I68" s="50"/>
    </row>
    <row r="69" spans="1:9" ht="20.25" customHeight="1">
      <c r="A69" s="236" t="s">
        <v>71</v>
      </c>
      <c r="B69" s="236"/>
      <c r="C69" s="236"/>
      <c r="D69" s="236" t="s">
        <v>72</v>
      </c>
      <c r="E69" s="236"/>
      <c r="F69" s="236" t="s">
        <v>73</v>
      </c>
      <c r="G69" s="236"/>
      <c r="H69" s="236"/>
      <c r="I69" s="236"/>
    </row>
    <row r="70" spans="1:9" ht="21" customHeight="1">
      <c r="A70" s="187" t="s">
        <v>182</v>
      </c>
      <c r="B70" s="187"/>
      <c r="C70" s="187"/>
      <c r="D70" s="187" t="s">
        <v>179</v>
      </c>
      <c r="E70" s="187"/>
      <c r="F70" s="187"/>
      <c r="G70" s="187"/>
      <c r="H70" s="187"/>
      <c r="I70" s="187"/>
    </row>
    <row r="71" spans="1:9" ht="21" customHeight="1">
      <c r="A71" s="187" t="s">
        <v>178</v>
      </c>
      <c r="B71" s="187"/>
      <c r="C71" s="187"/>
      <c r="D71" s="187" t="s">
        <v>179</v>
      </c>
      <c r="E71" s="187"/>
      <c r="F71" s="187"/>
      <c r="G71" s="187"/>
      <c r="H71" s="187"/>
      <c r="I71" s="187"/>
    </row>
    <row r="72" spans="1:9" ht="21" customHeight="1">
      <c r="A72" s="187" t="s">
        <v>180</v>
      </c>
      <c r="B72" s="187"/>
      <c r="C72" s="187"/>
      <c r="D72" s="187" t="s">
        <v>179</v>
      </c>
      <c r="E72" s="187"/>
      <c r="F72" s="187"/>
      <c r="G72" s="187"/>
      <c r="H72" s="187"/>
      <c r="I72" s="187"/>
    </row>
    <row r="73" spans="1:9" ht="21" customHeight="1">
      <c r="A73" s="187" t="s">
        <v>181</v>
      </c>
      <c r="B73" s="187"/>
      <c r="C73" s="187"/>
      <c r="D73" s="187" t="s">
        <v>192</v>
      </c>
      <c r="E73" s="187"/>
      <c r="F73" s="187"/>
      <c r="G73" s="187"/>
      <c r="H73" s="187"/>
      <c r="I73" s="187"/>
    </row>
    <row r="74" spans="1:9" ht="21" customHeight="1">
      <c r="A74" s="187" t="s">
        <v>183</v>
      </c>
      <c r="B74" s="187"/>
      <c r="C74" s="187"/>
      <c r="D74" s="187" t="s">
        <v>184</v>
      </c>
      <c r="E74" s="187"/>
      <c r="F74" s="187"/>
      <c r="G74" s="187"/>
      <c r="H74" s="187"/>
      <c r="I74" s="187"/>
    </row>
    <row r="75" spans="1:9" ht="21" customHeight="1">
      <c r="A75" s="187" t="s">
        <v>185</v>
      </c>
      <c r="B75" s="187"/>
      <c r="C75" s="187"/>
      <c r="D75" s="187" t="s">
        <v>186</v>
      </c>
      <c r="E75" s="187"/>
      <c r="F75" s="187"/>
      <c r="G75" s="187"/>
      <c r="H75" s="187"/>
      <c r="I75" s="187"/>
    </row>
    <row r="76" spans="1:9" ht="21" customHeight="1">
      <c r="A76" s="187" t="s">
        <v>187</v>
      </c>
      <c r="B76" s="187"/>
      <c r="C76" s="187"/>
      <c r="D76" s="187" t="s">
        <v>188</v>
      </c>
      <c r="E76" s="187"/>
      <c r="F76" s="187"/>
      <c r="G76" s="187"/>
      <c r="H76" s="187"/>
      <c r="I76" s="187"/>
    </row>
    <row r="77" spans="1:9" ht="15" customHeight="1">
      <c r="A77" s="26"/>
      <c r="B77" s="26"/>
      <c r="C77" s="27"/>
      <c r="D77" s="27"/>
      <c r="E77" s="27"/>
      <c r="F77" s="27"/>
      <c r="G77" s="27"/>
      <c r="H77" s="50"/>
      <c r="I77" s="50"/>
    </row>
    <row r="78" spans="1:9" ht="10.5" customHeight="1"/>
    <row r="79" spans="1:9" s="26" customFormat="1" ht="15" customHeight="1">
      <c r="G79" s="43" t="s">
        <v>57</v>
      </c>
      <c r="H79" s="213"/>
      <c r="I79" s="214"/>
    </row>
  </sheetData>
  <mergeCells count="131">
    <mergeCell ref="A1:G1"/>
    <mergeCell ref="B8:D8"/>
    <mergeCell ref="A19:G19"/>
    <mergeCell ref="H19:I19"/>
    <mergeCell ref="H43:I43"/>
    <mergeCell ref="A2:G2"/>
    <mergeCell ref="E22:F22"/>
    <mergeCell ref="B14:C14"/>
    <mergeCell ref="G22:H22"/>
    <mergeCell ref="F15:G15"/>
    <mergeCell ref="B13:D13"/>
    <mergeCell ref="B15:C15"/>
    <mergeCell ref="D7:E7"/>
    <mergeCell ref="F7:H7"/>
    <mergeCell ref="E8:I8"/>
    <mergeCell ref="B10:D10"/>
    <mergeCell ref="B11:C11"/>
    <mergeCell ref="H34:I34"/>
    <mergeCell ref="B35:C35"/>
    <mergeCell ref="H36:I36"/>
    <mergeCell ref="H33:I33"/>
    <mergeCell ref="B33:C33"/>
    <mergeCell ref="B16:C16"/>
    <mergeCell ref="B30:C30"/>
    <mergeCell ref="B36:G36"/>
    <mergeCell ref="B37:C37"/>
    <mergeCell ref="H37:I37"/>
    <mergeCell ref="H38:I38"/>
    <mergeCell ref="E40:G40"/>
    <mergeCell ref="E46:F46"/>
    <mergeCell ref="H45:I45"/>
    <mergeCell ref="H44:I44"/>
    <mergeCell ref="B44:C44"/>
    <mergeCell ref="H40:I40"/>
    <mergeCell ref="B38:C38"/>
    <mergeCell ref="E38:F38"/>
    <mergeCell ref="B39:G39"/>
    <mergeCell ref="B40:C40"/>
    <mergeCell ref="H39:I39"/>
    <mergeCell ref="H48:I48"/>
    <mergeCell ref="H54:I54"/>
    <mergeCell ref="H49:I49"/>
    <mergeCell ref="F73:I73"/>
    <mergeCell ref="C58:G58"/>
    <mergeCell ref="D72:E72"/>
    <mergeCell ref="B54:C54"/>
    <mergeCell ref="E54:G54"/>
    <mergeCell ref="H42:I42"/>
    <mergeCell ref="B48:C48"/>
    <mergeCell ref="E51:G51"/>
    <mergeCell ref="E49:G49"/>
    <mergeCell ref="B49:C49"/>
    <mergeCell ref="B47:C47"/>
    <mergeCell ref="E43:F43"/>
    <mergeCell ref="B42:C42"/>
    <mergeCell ref="E42:F42"/>
    <mergeCell ref="B43:C43"/>
    <mergeCell ref="E45:F45"/>
    <mergeCell ref="E44:F44"/>
    <mergeCell ref="H46:I46"/>
    <mergeCell ref="B46:C46"/>
    <mergeCell ref="B45:C45"/>
    <mergeCell ref="F76:I76"/>
    <mergeCell ref="A71:C71"/>
    <mergeCell ref="D71:E71"/>
    <mergeCell ref="F71:I71"/>
    <mergeCell ref="F72:I72"/>
    <mergeCell ref="A74:C74"/>
    <mergeCell ref="D74:E74"/>
    <mergeCell ref="F74:I74"/>
    <mergeCell ref="A73:C73"/>
    <mergeCell ref="A72:C72"/>
    <mergeCell ref="H79:I79"/>
    <mergeCell ref="A70:C70"/>
    <mergeCell ref="D70:E70"/>
    <mergeCell ref="E47:F47"/>
    <mergeCell ref="H56:I56"/>
    <mergeCell ref="H61:I61"/>
    <mergeCell ref="H60:I60"/>
    <mergeCell ref="A60:G60"/>
    <mergeCell ref="D73:E73"/>
    <mergeCell ref="F69:I69"/>
    <mergeCell ref="F70:I70"/>
    <mergeCell ref="B56:C56"/>
    <mergeCell ref="E56:G56"/>
    <mergeCell ref="H58:I58"/>
    <mergeCell ref="C61:G61"/>
    <mergeCell ref="H51:I51"/>
    <mergeCell ref="B50:C50"/>
    <mergeCell ref="A75:C75"/>
    <mergeCell ref="D75:E75"/>
    <mergeCell ref="F75:I75"/>
    <mergeCell ref="A69:C69"/>
    <mergeCell ref="D69:E69"/>
    <mergeCell ref="A76:C76"/>
    <mergeCell ref="D76:E76"/>
    <mergeCell ref="E31:F31"/>
    <mergeCell ref="H30:I30"/>
    <mergeCell ref="E33:F33"/>
    <mergeCell ref="E35:F35"/>
    <mergeCell ref="E34:F34"/>
    <mergeCell ref="E32:F32"/>
    <mergeCell ref="E30:F30"/>
    <mergeCell ref="B31:C31"/>
    <mergeCell ref="B32:C32"/>
    <mergeCell ref="B34:C34"/>
    <mergeCell ref="H35:I35"/>
    <mergeCell ref="B27:C27"/>
    <mergeCell ref="E29:F29"/>
    <mergeCell ref="H29:I29"/>
    <mergeCell ref="E25:G25"/>
    <mergeCell ref="H10:I10"/>
    <mergeCell ref="A63:I63"/>
    <mergeCell ref="A66:I66"/>
    <mergeCell ref="E48:F48"/>
    <mergeCell ref="E50:G50"/>
    <mergeCell ref="H50:I50"/>
    <mergeCell ref="B17:C17"/>
    <mergeCell ref="E26:G26"/>
    <mergeCell ref="E23:F23"/>
    <mergeCell ref="H47:I47"/>
    <mergeCell ref="H32:I32"/>
    <mergeCell ref="B25:C25"/>
    <mergeCell ref="B26:C26"/>
    <mergeCell ref="H25:I25"/>
    <mergeCell ref="H26:I26"/>
    <mergeCell ref="G23:H23"/>
    <mergeCell ref="H31:I31"/>
    <mergeCell ref="B29:C29"/>
    <mergeCell ref="B24:C24"/>
    <mergeCell ref="E37:F37"/>
  </mergeCells>
  <phoneticPr fontId="12" type="noConversion"/>
  <pageMargins left="0.78740157480314965" right="0.59055118110236227" top="0.59055118110236227" bottom="0.59055118110236227" header="0" footer="0"/>
  <pageSetup paperSize="9" orientation="portrait" r:id="rId1"/>
  <headerFooter alignWithMargins="0">
    <oddFooter>&amp;L&amp;8FQ.CER-17          Rev.: 00&amp;R&amp;A    Página &amp;P de 2</oddFooter>
  </headerFooter>
  <drawing r:id="rId2"/>
  <legacyDrawing r:id="rId3"/>
</worksheet>
</file>

<file path=xl/worksheets/sheet7.xml><?xml version="1.0" encoding="utf-8"?>
<worksheet xmlns="http://schemas.openxmlformats.org/spreadsheetml/2006/main" xmlns:r="http://schemas.openxmlformats.org/officeDocument/2006/relationships">
  <dimension ref="A1:I464"/>
  <sheetViews>
    <sheetView workbookViewId="0">
      <selection activeCell="W34" sqref="W34"/>
    </sheetView>
  </sheetViews>
  <sheetFormatPr defaultRowHeight="15"/>
  <cols>
    <col min="1" max="1" width="37.140625" style="2" customWidth="1"/>
    <col min="2" max="8" width="6" style="2" customWidth="1"/>
    <col min="9" max="9" width="9.28515625" style="2" customWidth="1"/>
    <col min="10" max="10" width="9.140625" style="2"/>
    <col min="11" max="11" width="11.28515625" style="2" bestFit="1" customWidth="1"/>
    <col min="12" max="16384" width="9.140625" style="2"/>
  </cols>
  <sheetData>
    <row r="1" spans="1:9" ht="15.75">
      <c r="A1" s="155" t="s">
        <v>199</v>
      </c>
      <c r="B1" s="155"/>
      <c r="C1" s="155"/>
      <c r="D1" s="155"/>
      <c r="E1" s="155"/>
      <c r="F1" s="155"/>
      <c r="G1" s="155"/>
      <c r="H1" s="36"/>
      <c r="I1" s="36"/>
    </row>
    <row r="2" spans="1:9" ht="15" customHeight="1">
      <c r="A2" s="156" t="s">
        <v>198</v>
      </c>
      <c r="B2" s="156"/>
      <c r="C2" s="156"/>
      <c r="D2" s="156"/>
      <c r="E2" s="156"/>
      <c r="F2" s="156"/>
      <c r="G2" s="156"/>
      <c r="H2" s="36"/>
      <c r="I2" s="36"/>
    </row>
    <row r="3" spans="1:9" ht="18" customHeight="1">
      <c r="A3" s="3" t="s">
        <v>60</v>
      </c>
    </row>
    <row r="4" spans="1:9" ht="12" customHeight="1">
      <c r="A4" s="3"/>
    </row>
    <row r="5" spans="1:9" ht="15.75">
      <c r="A5" s="3" t="s">
        <v>38</v>
      </c>
    </row>
    <row r="6" spans="1:9" ht="7.5" customHeight="1">
      <c r="A6" s="36"/>
      <c r="B6" s="36"/>
      <c r="C6" s="36"/>
      <c r="D6" s="36"/>
      <c r="E6" s="36"/>
      <c r="F6" s="36"/>
      <c r="G6" s="36"/>
      <c r="H6" s="36"/>
      <c r="I6" s="36"/>
    </row>
    <row r="7" spans="1:9" ht="13.5" customHeight="1">
      <c r="A7" s="117"/>
      <c r="B7" s="117"/>
      <c r="C7" s="117"/>
      <c r="D7" s="157" t="s">
        <v>175</v>
      </c>
      <c r="E7" s="157"/>
      <c r="F7" s="158"/>
      <c r="G7" s="158"/>
      <c r="H7" s="158"/>
      <c r="I7" s="119"/>
    </row>
    <row r="8" spans="1:9" ht="13.5" customHeight="1">
      <c r="A8" s="117"/>
      <c r="B8" s="157" t="s">
        <v>191</v>
      </c>
      <c r="C8" s="157"/>
      <c r="D8" s="278"/>
      <c r="E8" s="149"/>
      <c r="F8" s="149"/>
      <c r="G8" s="149"/>
      <c r="H8" s="149"/>
      <c r="I8" s="149"/>
    </row>
    <row r="9" spans="1:9" ht="7.5" customHeight="1">
      <c r="A9" s="36"/>
      <c r="B9" s="36"/>
      <c r="C9" s="36"/>
      <c r="D9" s="36"/>
      <c r="E9" s="36"/>
      <c r="F9" s="36"/>
      <c r="G9" s="36"/>
      <c r="H9" s="36"/>
      <c r="I9" s="36"/>
    </row>
    <row r="10" spans="1:9" ht="13.35" customHeight="1">
      <c r="A10" s="21" t="s">
        <v>0</v>
      </c>
      <c r="B10" s="285"/>
      <c r="C10" s="285"/>
      <c r="D10" s="285"/>
      <c r="E10" s="22"/>
      <c r="F10" s="22"/>
      <c r="G10" s="22"/>
      <c r="H10" s="286">
        <f>H463</f>
        <v>0</v>
      </c>
      <c r="I10" s="212"/>
    </row>
    <row r="11" spans="1:9" ht="13.35" customHeight="1">
      <c r="A11" s="21" t="s">
        <v>4</v>
      </c>
      <c r="B11" s="287"/>
      <c r="C11" s="288"/>
      <c r="D11" s="23"/>
      <c r="E11" s="22"/>
      <c r="F11" s="22"/>
      <c r="G11" s="22"/>
      <c r="H11" s="22"/>
      <c r="I11" s="22"/>
    </row>
    <row r="12" spans="1:9" ht="13.35" customHeight="1">
      <c r="A12" s="21" t="s">
        <v>5</v>
      </c>
      <c r="B12" s="44"/>
      <c r="C12" s="24"/>
      <c r="D12" s="23"/>
      <c r="E12" s="22"/>
      <c r="F12" s="22"/>
      <c r="G12" s="22"/>
      <c r="H12" s="22"/>
      <c r="I12" s="22"/>
    </row>
    <row r="13" spans="1:9" ht="13.35" customHeight="1">
      <c r="A13" s="25" t="s">
        <v>6</v>
      </c>
      <c r="B13" s="287"/>
      <c r="C13" s="289"/>
      <c r="D13" s="288"/>
      <c r="E13" s="22"/>
      <c r="F13" s="22"/>
      <c r="G13" s="22"/>
      <c r="H13" s="22"/>
      <c r="I13" s="22"/>
    </row>
    <row r="14" spans="1:9" ht="13.35" customHeight="1">
      <c r="A14" s="25" t="s">
        <v>18</v>
      </c>
      <c r="B14" s="239"/>
      <c r="C14" s="240"/>
      <c r="D14" s="23" t="s">
        <v>16</v>
      </c>
      <c r="E14" s="22"/>
      <c r="F14" s="22"/>
      <c r="G14" s="22"/>
      <c r="H14" s="22"/>
      <c r="I14" s="22"/>
    </row>
    <row r="15" spans="1:9" ht="13.35" customHeight="1">
      <c r="A15" s="25" t="s">
        <v>7</v>
      </c>
      <c r="B15" s="281">
        <f>F15*$B$14</f>
        <v>0</v>
      </c>
      <c r="C15" s="282"/>
      <c r="D15" s="23" t="s">
        <v>16</v>
      </c>
      <c r="E15" s="126"/>
      <c r="F15" s="293"/>
      <c r="G15" s="293"/>
      <c r="H15" s="23" t="s">
        <v>17</v>
      </c>
      <c r="I15" s="26"/>
    </row>
    <row r="16" spans="1:9" ht="13.35" customHeight="1">
      <c r="A16" s="25" t="s">
        <v>8</v>
      </c>
      <c r="B16" s="281"/>
      <c r="C16" s="282"/>
      <c r="D16" s="23" t="s">
        <v>16</v>
      </c>
      <c r="E16" s="22"/>
      <c r="F16" s="22"/>
      <c r="G16" s="22"/>
      <c r="H16" s="22"/>
      <c r="I16" s="22"/>
    </row>
    <row r="17" spans="1:9" ht="13.35" customHeight="1">
      <c r="A17" s="21" t="s">
        <v>9</v>
      </c>
      <c r="B17" s="281"/>
      <c r="C17" s="282"/>
      <c r="D17" s="23" t="s">
        <v>16</v>
      </c>
      <c r="E17" s="22"/>
      <c r="F17" s="22"/>
      <c r="G17" s="22"/>
      <c r="H17" s="22"/>
      <c r="I17" s="22"/>
    </row>
    <row r="18" spans="1:9" ht="10.5" customHeight="1">
      <c r="A18" s="36"/>
      <c r="B18" s="37"/>
      <c r="C18" s="37"/>
      <c r="D18" s="38"/>
      <c r="E18" s="36"/>
      <c r="F18" s="36"/>
      <c r="G18" s="36"/>
      <c r="H18" s="36"/>
      <c r="I18" s="36"/>
    </row>
    <row r="19" spans="1:9" ht="13.5" customHeight="1">
      <c r="A19" s="283" t="s">
        <v>120</v>
      </c>
      <c r="B19" s="283"/>
      <c r="C19" s="283"/>
      <c r="D19" s="283"/>
      <c r="E19" s="283"/>
      <c r="F19" s="283"/>
      <c r="G19" s="284"/>
      <c r="H19" s="235">
        <f>H441</f>
        <v>0</v>
      </c>
      <c r="I19" s="235"/>
    </row>
    <row r="20" spans="1:9" ht="15" customHeight="1">
      <c r="A20" s="36"/>
      <c r="B20" s="37"/>
      <c r="C20" s="37"/>
      <c r="D20" s="38"/>
      <c r="E20" s="36"/>
      <c r="F20" s="36"/>
      <c r="G20" s="36"/>
      <c r="H20" s="36"/>
      <c r="I20" s="36"/>
    </row>
    <row r="21" spans="1:9" ht="13.5" customHeight="1">
      <c r="A21" s="48" t="s">
        <v>54</v>
      </c>
      <c r="B21" s="265" t="s">
        <v>43</v>
      </c>
      <c r="C21" s="266"/>
      <c r="D21" s="267"/>
      <c r="E21" s="47"/>
      <c r="F21" s="268" t="s">
        <v>55</v>
      </c>
      <c r="G21" s="269"/>
      <c r="H21" s="270"/>
      <c r="I21" s="53"/>
    </row>
    <row r="22" spans="1:9" ht="15" customHeight="1">
      <c r="A22" s="22"/>
      <c r="B22" s="34"/>
      <c r="C22" s="34"/>
      <c r="D22" s="23"/>
      <c r="E22" s="22"/>
      <c r="F22" s="22"/>
      <c r="G22" s="22"/>
      <c r="H22" s="22"/>
      <c r="I22" s="22"/>
    </row>
    <row r="23" spans="1:9" ht="14.1" customHeight="1">
      <c r="A23" s="12" t="s">
        <v>39</v>
      </c>
      <c r="B23" s="9"/>
      <c r="C23" s="9"/>
      <c r="D23" s="10"/>
      <c r="E23" s="4"/>
      <c r="F23" s="4"/>
      <c r="G23" s="4"/>
      <c r="H23" s="4"/>
      <c r="I23" s="4"/>
    </row>
    <row r="24" spans="1:9" ht="12.95" customHeight="1">
      <c r="A24" s="21" t="s">
        <v>28</v>
      </c>
      <c r="B24" s="53"/>
      <c r="C24" s="53"/>
      <c r="D24" s="53"/>
      <c r="E24" s="251" t="s">
        <v>53</v>
      </c>
      <c r="F24" s="251"/>
      <c r="G24" s="252">
        <f>B24*C24*D24</f>
        <v>0</v>
      </c>
      <c r="H24" s="253"/>
      <c r="I24" s="22"/>
    </row>
    <row r="25" spans="1:9" ht="12.95" customHeight="1">
      <c r="A25" s="21" t="s">
        <v>50</v>
      </c>
      <c r="B25" s="57"/>
      <c r="C25" s="57"/>
      <c r="D25" s="23"/>
      <c r="E25" s="251" t="s">
        <v>53</v>
      </c>
      <c r="F25" s="251"/>
      <c r="G25" s="252">
        <f>3.1416*POWER(B25,2)*C25/4</f>
        <v>0</v>
      </c>
      <c r="H25" s="253"/>
      <c r="I25" s="22"/>
    </row>
    <row r="26" spans="1:9" ht="12.95" customHeight="1">
      <c r="A26" s="21" t="s">
        <v>21</v>
      </c>
      <c r="B26" s="254"/>
      <c r="C26" s="255"/>
      <c r="D26" s="33" t="s">
        <v>52</v>
      </c>
      <c r="E26" s="22"/>
      <c r="F26" s="22"/>
      <c r="G26" s="22"/>
      <c r="H26" s="22"/>
      <c r="I26" s="22"/>
    </row>
    <row r="27" spans="1:9" ht="12.95" customHeight="1">
      <c r="A27" s="21" t="s">
        <v>20</v>
      </c>
      <c r="B27" s="256">
        <f>((G24+G25)*B26/1000)</f>
        <v>0</v>
      </c>
      <c r="C27" s="257"/>
      <c r="D27" s="23" t="s">
        <v>15</v>
      </c>
      <c r="E27" s="217" t="s">
        <v>41</v>
      </c>
      <c r="F27" s="217"/>
      <c r="G27" s="217"/>
      <c r="H27" s="258">
        <f>B27*B$12*I21</f>
        <v>0</v>
      </c>
      <c r="I27" s="259"/>
    </row>
    <row r="28" spans="1:9" ht="12.95" customHeight="1">
      <c r="A28" s="21" t="s">
        <v>14</v>
      </c>
      <c r="B28" s="260"/>
      <c r="C28" s="261"/>
      <c r="D28" s="23" t="s">
        <v>15</v>
      </c>
      <c r="E28" s="217" t="s">
        <v>41</v>
      </c>
      <c r="F28" s="217"/>
      <c r="G28" s="217"/>
      <c r="H28" s="258">
        <f>B28*B$12*I21</f>
        <v>0</v>
      </c>
      <c r="I28" s="259"/>
    </row>
    <row r="29" spans="1:9" ht="12.95" customHeight="1">
      <c r="A29" s="21" t="s">
        <v>19</v>
      </c>
      <c r="B29" s="264">
        <f>IF(B27=0,0,1-B28/B27)</f>
        <v>0</v>
      </c>
      <c r="C29" s="264"/>
      <c r="D29" s="23" t="s">
        <v>1</v>
      </c>
      <c r="E29" s="22"/>
      <c r="F29" s="22"/>
      <c r="G29" s="22"/>
      <c r="H29" s="22"/>
      <c r="I29" s="22"/>
    </row>
    <row r="30" spans="1:9" ht="15" customHeight="1">
      <c r="A30" s="4"/>
      <c r="B30" s="11"/>
      <c r="C30" s="11"/>
      <c r="D30" s="7"/>
      <c r="E30" s="4"/>
      <c r="F30" s="4"/>
      <c r="G30" s="4"/>
      <c r="H30" s="4"/>
      <c r="I30" s="4"/>
    </row>
    <row r="31" spans="1:9" ht="13.5" customHeight="1">
      <c r="A31" s="12" t="s">
        <v>85</v>
      </c>
      <c r="B31" s="187" t="s">
        <v>86</v>
      </c>
      <c r="C31" s="187"/>
      <c r="D31" s="28" t="s">
        <v>45</v>
      </c>
      <c r="E31" s="187" t="s">
        <v>46</v>
      </c>
      <c r="F31" s="187"/>
      <c r="G31" s="28" t="s">
        <v>45</v>
      </c>
      <c r="H31" s="187" t="s">
        <v>47</v>
      </c>
      <c r="I31" s="187"/>
    </row>
    <row r="32" spans="1:9" ht="12.95" customHeight="1">
      <c r="A32" s="21" t="s">
        <v>29</v>
      </c>
      <c r="B32" s="256">
        <f>B27</f>
        <v>0</v>
      </c>
      <c r="C32" s="257"/>
      <c r="D32" s="28" t="s">
        <v>15</v>
      </c>
      <c r="E32" s="262"/>
      <c r="F32" s="263"/>
      <c r="G32" s="31" t="s">
        <v>11</v>
      </c>
      <c r="H32" s="241">
        <f t="shared" ref="H32:H37" si="0">B32*E32</f>
        <v>0</v>
      </c>
      <c r="I32" s="242"/>
    </row>
    <row r="33" spans="1:9" ht="12.95" customHeight="1">
      <c r="A33" s="21" t="s">
        <v>30</v>
      </c>
      <c r="B33" s="215"/>
      <c r="C33" s="216"/>
      <c r="D33" s="28" t="s">
        <v>23</v>
      </c>
      <c r="E33" s="239">
        <f>'Valores Tabelados'!C$9</f>
        <v>47.300000000000004</v>
      </c>
      <c r="F33" s="240"/>
      <c r="G33" s="31" t="s">
        <v>25</v>
      </c>
      <c r="H33" s="241">
        <f t="shared" si="0"/>
        <v>0</v>
      </c>
      <c r="I33" s="242"/>
    </row>
    <row r="34" spans="1:9" ht="12.95" customHeight="1">
      <c r="A34" s="21" t="s">
        <v>31</v>
      </c>
      <c r="B34" s="215"/>
      <c r="C34" s="216"/>
      <c r="D34" s="28" t="s">
        <v>23</v>
      </c>
      <c r="E34" s="239">
        <f>'Valores Tabelados'!C$10</f>
        <v>123.20000000000002</v>
      </c>
      <c r="F34" s="240"/>
      <c r="G34" s="28" t="s">
        <v>25</v>
      </c>
      <c r="H34" s="241">
        <f t="shared" si="0"/>
        <v>0</v>
      </c>
      <c r="I34" s="242"/>
    </row>
    <row r="35" spans="1:9" ht="12.95" customHeight="1">
      <c r="A35" s="21" t="s">
        <v>10</v>
      </c>
      <c r="B35" s="215"/>
      <c r="C35" s="216"/>
      <c r="D35" s="28" t="s">
        <v>23</v>
      </c>
      <c r="E35" s="239">
        <f>'Valores Tabelados'!C$11</f>
        <v>150.70000000000002</v>
      </c>
      <c r="F35" s="240"/>
      <c r="G35" s="28" t="s">
        <v>25</v>
      </c>
      <c r="H35" s="241">
        <f t="shared" si="0"/>
        <v>0</v>
      </c>
      <c r="I35" s="242"/>
    </row>
    <row r="36" spans="1:9" ht="12.95" customHeight="1">
      <c r="A36" s="21" t="s">
        <v>32</v>
      </c>
      <c r="B36" s="215"/>
      <c r="C36" s="216"/>
      <c r="D36" s="28" t="s">
        <v>23</v>
      </c>
      <c r="E36" s="239">
        <f>'Valores Tabelados'!C$12</f>
        <v>228.8</v>
      </c>
      <c r="F36" s="240"/>
      <c r="G36" s="28" t="s">
        <v>25</v>
      </c>
      <c r="H36" s="241">
        <f t="shared" si="0"/>
        <v>0</v>
      </c>
      <c r="I36" s="242"/>
    </row>
    <row r="37" spans="1:9" ht="12.95" customHeight="1">
      <c r="A37" s="21" t="s">
        <v>26</v>
      </c>
      <c r="B37" s="250"/>
      <c r="C37" s="250"/>
      <c r="D37" s="28" t="s">
        <v>23</v>
      </c>
      <c r="E37" s="239">
        <f>'Valores Tabelados'!C$13</f>
        <v>302.5</v>
      </c>
      <c r="F37" s="240"/>
      <c r="G37" s="28" t="s">
        <v>25</v>
      </c>
      <c r="H37" s="219">
        <f t="shared" si="0"/>
        <v>0</v>
      </c>
      <c r="I37" s="219"/>
    </row>
    <row r="38" spans="1:9" ht="12.95" customHeight="1">
      <c r="A38" s="26"/>
      <c r="B38" s="217" t="s">
        <v>24</v>
      </c>
      <c r="C38" s="217"/>
      <c r="D38" s="217"/>
      <c r="E38" s="217"/>
      <c r="F38" s="217"/>
      <c r="G38" s="217"/>
      <c r="H38" s="219">
        <f>SUM(H32:I37)</f>
        <v>0</v>
      </c>
      <c r="I38" s="219"/>
    </row>
    <row r="39" spans="1:9" ht="12.95" customHeight="1">
      <c r="A39" s="21" t="s">
        <v>88</v>
      </c>
      <c r="B39" s="250"/>
      <c r="C39" s="250"/>
      <c r="D39" s="28" t="s">
        <v>23</v>
      </c>
      <c r="E39" s="200">
        <f>'Valores Tabelados'!C$14</f>
        <v>141.9</v>
      </c>
      <c r="F39" s="200"/>
      <c r="G39" s="28" t="s">
        <v>25</v>
      </c>
      <c r="H39" s="241">
        <f>B39*E39</f>
        <v>0</v>
      </c>
      <c r="I39" s="242"/>
    </row>
    <row r="40" spans="1:9" ht="12.95" customHeight="1">
      <c r="A40" s="21" t="s">
        <v>89</v>
      </c>
      <c r="B40" s="250"/>
      <c r="C40" s="250"/>
      <c r="D40" s="28" t="s">
        <v>23</v>
      </c>
      <c r="E40" s="200">
        <f>'Valores Tabelados'!C$15</f>
        <v>47.300000000000004</v>
      </c>
      <c r="F40" s="200"/>
      <c r="G40" s="28" t="s">
        <v>25</v>
      </c>
      <c r="H40" s="241">
        <f>B40*E40</f>
        <v>0</v>
      </c>
      <c r="I40" s="242"/>
    </row>
    <row r="41" spans="1:9" ht="12.95" customHeight="1">
      <c r="A41" s="26"/>
      <c r="B41" s="217" t="s">
        <v>27</v>
      </c>
      <c r="C41" s="217"/>
      <c r="D41" s="217"/>
      <c r="E41" s="217"/>
      <c r="F41" s="217"/>
      <c r="G41" s="217"/>
      <c r="H41" s="219">
        <f>H38*B$12*I21+H39+H40</f>
        <v>0</v>
      </c>
      <c r="I41" s="219"/>
    </row>
    <row r="42" spans="1:9" ht="12.95" customHeight="1">
      <c r="A42" s="21" t="s">
        <v>56</v>
      </c>
      <c r="B42" s="237"/>
      <c r="C42" s="237"/>
      <c r="D42" s="23" t="s">
        <v>1</v>
      </c>
      <c r="E42" s="217" t="s">
        <v>2</v>
      </c>
      <c r="F42" s="217"/>
      <c r="G42" s="217"/>
      <c r="H42" s="219">
        <f>(1+B42)*H41</f>
        <v>0</v>
      </c>
      <c r="I42" s="219"/>
    </row>
    <row r="43" spans="1:9" ht="15" customHeight="1">
      <c r="A43" s="4"/>
      <c r="B43" s="6"/>
      <c r="C43" s="6"/>
      <c r="D43" s="7"/>
      <c r="E43" s="4"/>
      <c r="F43" s="4"/>
      <c r="G43" s="4"/>
      <c r="H43" s="4"/>
      <c r="I43" s="5"/>
    </row>
    <row r="44" spans="1:9" ht="13.5" customHeight="1">
      <c r="A44" s="12" t="s">
        <v>80</v>
      </c>
      <c r="B44" s="187" t="s">
        <v>87</v>
      </c>
      <c r="C44" s="187"/>
      <c r="D44" s="28" t="s">
        <v>45</v>
      </c>
      <c r="E44" s="187" t="s">
        <v>46</v>
      </c>
      <c r="F44" s="187"/>
      <c r="G44" s="28" t="s">
        <v>45</v>
      </c>
      <c r="H44" s="183" t="s">
        <v>48</v>
      </c>
      <c r="I44" s="185"/>
    </row>
    <row r="45" spans="1:9" ht="12.95" customHeight="1">
      <c r="A45" s="21" t="s">
        <v>33</v>
      </c>
      <c r="B45" s="215"/>
      <c r="C45" s="216"/>
      <c r="D45" s="28" t="s">
        <v>42</v>
      </c>
      <c r="E45" s="239">
        <f>'Valores Tabelados'!C$18</f>
        <v>23.1</v>
      </c>
      <c r="F45" s="240"/>
      <c r="G45" s="28" t="s">
        <v>11</v>
      </c>
      <c r="H45" s="241">
        <f>B45*E45*IF(H28&gt;'Valores Tabelados'!E$18,H28,'Valores Tabelados'!E$18)</f>
        <v>0</v>
      </c>
      <c r="I45" s="242"/>
    </row>
    <row r="46" spans="1:9" ht="12.95" customHeight="1">
      <c r="A46" s="21" t="s">
        <v>34</v>
      </c>
      <c r="B46" s="215"/>
      <c r="C46" s="216"/>
      <c r="D46" s="28" t="s">
        <v>42</v>
      </c>
      <c r="E46" s="239">
        <f>'Valores Tabelados'!C$19</f>
        <v>23.1</v>
      </c>
      <c r="F46" s="240"/>
      <c r="G46" s="28" t="s">
        <v>11</v>
      </c>
      <c r="H46" s="241">
        <f>B46*E46*IF(H28&gt;'Valores Tabelados'!E$19,H28,'Valores Tabelados'!E$19)</f>
        <v>0</v>
      </c>
      <c r="I46" s="242"/>
    </row>
    <row r="47" spans="1:9" ht="12.95" customHeight="1">
      <c r="A47" s="21" t="s">
        <v>35</v>
      </c>
      <c r="B47" s="215"/>
      <c r="C47" s="216"/>
      <c r="D47" s="28" t="s">
        <v>42</v>
      </c>
      <c r="E47" s="239">
        <f>'Valores Tabelados'!C$20</f>
        <v>35.200000000000003</v>
      </c>
      <c r="F47" s="240"/>
      <c r="G47" s="28" t="s">
        <v>11</v>
      </c>
      <c r="H47" s="241">
        <f>B47*E47*IF(H28&gt;'Valores Tabelados'!E$20,H28,'Valores Tabelados'!E$20)</f>
        <v>0</v>
      </c>
      <c r="I47" s="242"/>
    </row>
    <row r="48" spans="1:9" ht="12.95" customHeight="1">
      <c r="A48" s="21" t="s">
        <v>36</v>
      </c>
      <c r="B48" s="215"/>
      <c r="C48" s="216"/>
      <c r="D48" s="28" t="s">
        <v>42</v>
      </c>
      <c r="E48" s="239">
        <f>'Valores Tabelados'!C$21</f>
        <v>23.1</v>
      </c>
      <c r="F48" s="240"/>
      <c r="G48" s="28" t="s">
        <v>11</v>
      </c>
      <c r="H48" s="241">
        <f>B48*E48*IF(H28&gt;'Valores Tabelados'!E$21,H28,'Valores Tabelados'!E$21)</f>
        <v>0</v>
      </c>
      <c r="I48" s="242"/>
    </row>
    <row r="49" spans="1:9" ht="12.95" customHeight="1">
      <c r="A49" s="55" t="s">
        <v>83</v>
      </c>
      <c r="B49" s="215"/>
      <c r="C49" s="216"/>
      <c r="D49" s="28" t="s">
        <v>23</v>
      </c>
      <c r="E49" s="239">
        <f>'Valores Tabelados'!C$22</f>
        <v>111.10000000000001</v>
      </c>
      <c r="F49" s="240"/>
      <c r="G49" s="28" t="s">
        <v>25</v>
      </c>
      <c r="H49" s="241">
        <f>B49*E49</f>
        <v>0</v>
      </c>
      <c r="I49" s="242"/>
    </row>
    <row r="50" spans="1:9" ht="12.95" customHeight="1">
      <c r="A50" s="21" t="s">
        <v>22</v>
      </c>
      <c r="B50" s="215"/>
      <c r="C50" s="216"/>
      <c r="D50" s="28" t="s">
        <v>23</v>
      </c>
      <c r="E50" s="239">
        <f>'Valores Tabelados'!C$23</f>
        <v>154</v>
      </c>
      <c r="F50" s="240"/>
      <c r="G50" s="28" t="s">
        <v>25</v>
      </c>
      <c r="H50" s="241">
        <f>B50*E50</f>
        <v>0</v>
      </c>
      <c r="I50" s="242"/>
    </row>
    <row r="51" spans="1:9" ht="12.95" customHeight="1">
      <c r="A51" s="21" t="s">
        <v>189</v>
      </c>
      <c r="B51" s="243"/>
      <c r="C51" s="243"/>
      <c r="D51" s="28" t="s">
        <v>16</v>
      </c>
      <c r="E51" s="187"/>
      <c r="F51" s="187"/>
      <c r="G51" s="183"/>
      <c r="H51" s="219">
        <f>B51</f>
        <v>0</v>
      </c>
      <c r="I51" s="219"/>
    </row>
    <row r="52" spans="1:9" ht="12.95" customHeight="1">
      <c r="A52" s="21" t="s">
        <v>190</v>
      </c>
      <c r="B52" s="243"/>
      <c r="C52" s="243"/>
      <c r="D52" s="28" t="s">
        <v>16</v>
      </c>
      <c r="E52" s="187"/>
      <c r="F52" s="187"/>
      <c r="G52" s="183"/>
      <c r="H52" s="219">
        <f>B52</f>
        <v>0</v>
      </c>
      <c r="I52" s="219"/>
    </row>
    <row r="53" spans="1:9" ht="12.95" customHeight="1">
      <c r="A53" s="26"/>
      <c r="B53" s="29"/>
      <c r="C53" s="29"/>
      <c r="D53" s="26"/>
      <c r="E53" s="217" t="s">
        <v>2</v>
      </c>
      <c r="F53" s="217"/>
      <c r="G53" s="217"/>
      <c r="H53" s="219">
        <f>SUM(H45:I52)</f>
        <v>0</v>
      </c>
      <c r="I53" s="219"/>
    </row>
    <row r="54" spans="1:9" ht="7.5" customHeight="1">
      <c r="A54" s="27"/>
      <c r="B54" s="22"/>
      <c r="C54" s="22"/>
      <c r="D54" s="23"/>
      <c r="E54" s="22"/>
      <c r="F54" s="22"/>
      <c r="G54" s="22"/>
      <c r="H54" s="22"/>
      <c r="I54" s="30"/>
    </row>
    <row r="55" spans="1:9" ht="14.1" customHeight="1">
      <c r="A55" s="14" t="s">
        <v>40</v>
      </c>
      <c r="B55" s="4"/>
      <c r="C55" s="4"/>
      <c r="D55" s="7"/>
      <c r="E55" s="4"/>
      <c r="F55" s="4"/>
      <c r="G55" s="4"/>
      <c r="H55" s="4"/>
      <c r="I55" s="5"/>
    </row>
    <row r="56" spans="1:9" ht="14.1" customHeight="1">
      <c r="A56" s="21" t="s">
        <v>51</v>
      </c>
      <c r="B56" s="237">
        <v>0.16</v>
      </c>
      <c r="C56" s="237"/>
      <c r="D56" s="28" t="s">
        <v>1</v>
      </c>
      <c r="E56" s="238" t="s">
        <v>3</v>
      </c>
      <c r="F56" s="238"/>
      <c r="G56" s="238"/>
      <c r="H56" s="219">
        <f>(1+B56)*(H42+H53)</f>
        <v>0</v>
      </c>
      <c r="I56" s="219"/>
    </row>
    <row r="57" spans="1:9" ht="8.25" customHeight="1">
      <c r="A57" s="15"/>
      <c r="B57" s="16"/>
      <c r="C57" s="16"/>
      <c r="D57" s="7"/>
      <c r="E57" s="13"/>
      <c r="F57" s="13"/>
      <c r="G57" s="13"/>
      <c r="H57" s="20"/>
      <c r="I57" s="20"/>
    </row>
    <row r="58" spans="1:9" ht="14.1" customHeight="1">
      <c r="A58" s="21" t="s">
        <v>37</v>
      </c>
      <c r="B58" s="237">
        <f>0.2+(B42/0.5)*(0.2)</f>
        <v>0.2</v>
      </c>
      <c r="C58" s="237"/>
      <c r="D58" s="28" t="s">
        <v>1</v>
      </c>
      <c r="E58" s="238" t="s">
        <v>13</v>
      </c>
      <c r="F58" s="238"/>
      <c r="G58" s="238"/>
      <c r="H58" s="219">
        <f>(1+B58)*H56</f>
        <v>0</v>
      </c>
      <c r="I58" s="219"/>
    </row>
    <row r="59" spans="1:9" ht="8.25" customHeight="1">
      <c r="B59" s="26"/>
      <c r="C59" s="26"/>
      <c r="D59" s="29"/>
      <c r="E59" s="26"/>
      <c r="F59" s="26"/>
      <c r="G59" s="26"/>
      <c r="H59" s="26"/>
      <c r="I59" s="26"/>
    </row>
    <row r="60" spans="1:9" ht="14.1" customHeight="1">
      <c r="B60" s="49"/>
      <c r="C60" s="154" t="s">
        <v>58</v>
      </c>
      <c r="D60" s="154"/>
      <c r="E60" s="154"/>
      <c r="F60" s="154"/>
      <c r="G60" s="245"/>
      <c r="H60" s="246">
        <f>ROUND(IF(OR(B$12=0,I21=0),0,H58/(B$12*I21)),2)</f>
        <v>0</v>
      </c>
      <c r="I60" s="246"/>
    </row>
    <row r="61" spans="1:9" ht="15" customHeight="1">
      <c r="A61" s="36"/>
      <c r="B61" s="37"/>
      <c r="C61" s="37"/>
      <c r="D61" s="38"/>
      <c r="E61" s="36"/>
      <c r="F61" s="36"/>
      <c r="G61" s="36"/>
      <c r="H61" s="36"/>
      <c r="I61" s="36"/>
    </row>
    <row r="62" spans="1:9" ht="13.5" customHeight="1">
      <c r="A62" s="48" t="s">
        <v>54</v>
      </c>
      <c r="B62" s="265" t="s">
        <v>43</v>
      </c>
      <c r="C62" s="266"/>
      <c r="D62" s="267"/>
      <c r="E62" s="47"/>
      <c r="F62" s="268" t="s">
        <v>55</v>
      </c>
      <c r="G62" s="269"/>
      <c r="H62" s="270"/>
      <c r="I62" s="56"/>
    </row>
    <row r="63" spans="1:9" ht="15" customHeight="1">
      <c r="A63" s="22"/>
      <c r="B63" s="34"/>
      <c r="C63" s="34"/>
      <c r="D63" s="23"/>
      <c r="E63" s="22"/>
      <c r="F63" s="22"/>
      <c r="G63" s="22"/>
      <c r="H63" s="22"/>
      <c r="I63" s="22"/>
    </row>
    <row r="64" spans="1:9" ht="13.5" customHeight="1">
      <c r="A64" s="12" t="s">
        <v>39</v>
      </c>
      <c r="B64" s="9"/>
      <c r="C64" s="9"/>
      <c r="D64" s="10"/>
      <c r="E64" s="4"/>
      <c r="F64" s="4"/>
      <c r="G64" s="4"/>
      <c r="H64" s="4"/>
      <c r="I64" s="4"/>
    </row>
    <row r="65" spans="1:9" ht="12.75" customHeight="1">
      <c r="A65" s="21" t="s">
        <v>28</v>
      </c>
      <c r="B65" s="56"/>
      <c r="C65" s="56"/>
      <c r="D65" s="56"/>
      <c r="E65" s="251" t="s">
        <v>53</v>
      </c>
      <c r="F65" s="251"/>
      <c r="G65" s="252">
        <f>B65*C65*D65</f>
        <v>0</v>
      </c>
      <c r="H65" s="253"/>
      <c r="I65" s="22"/>
    </row>
    <row r="66" spans="1:9" ht="12.75" customHeight="1">
      <c r="A66" s="21" t="s">
        <v>50</v>
      </c>
      <c r="B66" s="57"/>
      <c r="C66" s="57"/>
      <c r="D66" s="23"/>
      <c r="E66" s="251" t="s">
        <v>53</v>
      </c>
      <c r="F66" s="251"/>
      <c r="G66" s="252">
        <f>3.1416*POWER(B66,2)*C66/4</f>
        <v>0</v>
      </c>
      <c r="H66" s="253"/>
      <c r="I66" s="22"/>
    </row>
    <row r="67" spans="1:9" ht="12.75" customHeight="1">
      <c r="A67" s="21" t="s">
        <v>21</v>
      </c>
      <c r="B67" s="254"/>
      <c r="C67" s="255"/>
      <c r="D67" s="33" t="s">
        <v>52</v>
      </c>
      <c r="E67" s="22"/>
      <c r="F67" s="22"/>
      <c r="G67" s="22"/>
      <c r="H67" s="22"/>
      <c r="I67" s="22"/>
    </row>
    <row r="68" spans="1:9" ht="12.75" customHeight="1">
      <c r="A68" s="21" t="s">
        <v>20</v>
      </c>
      <c r="B68" s="256">
        <f>((G65+G66)*B67/1000)</f>
        <v>0</v>
      </c>
      <c r="C68" s="257"/>
      <c r="D68" s="23" t="s">
        <v>15</v>
      </c>
      <c r="E68" s="217" t="s">
        <v>41</v>
      </c>
      <c r="F68" s="217"/>
      <c r="G68" s="217"/>
      <c r="H68" s="258">
        <f>B68*B$12*I62</f>
        <v>0</v>
      </c>
      <c r="I68" s="259"/>
    </row>
    <row r="69" spans="1:9" ht="12.75" customHeight="1">
      <c r="A69" s="21" t="s">
        <v>14</v>
      </c>
      <c r="B69" s="260"/>
      <c r="C69" s="261"/>
      <c r="D69" s="23" t="s">
        <v>15</v>
      </c>
      <c r="E69" s="217" t="s">
        <v>41</v>
      </c>
      <c r="F69" s="217"/>
      <c r="G69" s="217"/>
      <c r="H69" s="258">
        <f>B69*B$12*I62</f>
        <v>0</v>
      </c>
      <c r="I69" s="259"/>
    </row>
    <row r="70" spans="1:9" ht="12.75" customHeight="1">
      <c r="A70" s="21" t="s">
        <v>19</v>
      </c>
      <c r="B70" s="264">
        <f>IF(B68=0,0,1-B69/B68)</f>
        <v>0</v>
      </c>
      <c r="C70" s="264"/>
      <c r="D70" s="23" t="s">
        <v>1</v>
      </c>
      <c r="E70" s="22"/>
      <c r="F70" s="22"/>
      <c r="G70" s="22"/>
      <c r="H70" s="22"/>
      <c r="I70" s="22"/>
    </row>
    <row r="71" spans="1:9" ht="15" customHeight="1">
      <c r="A71" s="4"/>
      <c r="B71" s="11"/>
      <c r="C71" s="11"/>
      <c r="D71" s="7"/>
      <c r="E71" s="4"/>
      <c r="F71" s="4"/>
      <c r="G71" s="4"/>
      <c r="H71" s="4"/>
      <c r="I71" s="4"/>
    </row>
    <row r="72" spans="1:9" ht="13.5" customHeight="1">
      <c r="A72" s="12" t="s">
        <v>85</v>
      </c>
      <c r="B72" s="187" t="s">
        <v>86</v>
      </c>
      <c r="C72" s="187"/>
      <c r="D72" s="28" t="s">
        <v>45</v>
      </c>
      <c r="E72" s="187" t="s">
        <v>46</v>
      </c>
      <c r="F72" s="187"/>
      <c r="G72" s="28" t="s">
        <v>45</v>
      </c>
      <c r="H72" s="187" t="s">
        <v>47</v>
      </c>
      <c r="I72" s="187"/>
    </row>
    <row r="73" spans="1:9" ht="12.75" customHeight="1">
      <c r="A73" s="21" t="s">
        <v>29</v>
      </c>
      <c r="B73" s="256">
        <f>B68</f>
        <v>0</v>
      </c>
      <c r="C73" s="257"/>
      <c r="D73" s="28" t="s">
        <v>15</v>
      </c>
      <c r="E73" s="262"/>
      <c r="F73" s="263"/>
      <c r="G73" s="31" t="s">
        <v>11</v>
      </c>
      <c r="H73" s="241">
        <f t="shared" ref="H73:H78" si="1">B73*E73</f>
        <v>0</v>
      </c>
      <c r="I73" s="242"/>
    </row>
    <row r="74" spans="1:9" ht="12.75" customHeight="1">
      <c r="A74" s="21" t="s">
        <v>30</v>
      </c>
      <c r="B74" s="215"/>
      <c r="C74" s="216"/>
      <c r="D74" s="28" t="s">
        <v>23</v>
      </c>
      <c r="E74" s="239">
        <f>'Valores Tabelados'!C$9</f>
        <v>47.300000000000004</v>
      </c>
      <c r="F74" s="240"/>
      <c r="G74" s="31" t="s">
        <v>25</v>
      </c>
      <c r="H74" s="241">
        <f t="shared" si="1"/>
        <v>0</v>
      </c>
      <c r="I74" s="242"/>
    </row>
    <row r="75" spans="1:9" ht="12.75" customHeight="1">
      <c r="A75" s="21" t="s">
        <v>31</v>
      </c>
      <c r="B75" s="215"/>
      <c r="C75" s="216"/>
      <c r="D75" s="28" t="s">
        <v>23</v>
      </c>
      <c r="E75" s="239">
        <f>'Valores Tabelados'!C$10</f>
        <v>123.20000000000002</v>
      </c>
      <c r="F75" s="240"/>
      <c r="G75" s="28" t="s">
        <v>25</v>
      </c>
      <c r="H75" s="241">
        <f t="shared" si="1"/>
        <v>0</v>
      </c>
      <c r="I75" s="242"/>
    </row>
    <row r="76" spans="1:9" ht="12.75" customHeight="1">
      <c r="A76" s="21" t="s">
        <v>10</v>
      </c>
      <c r="B76" s="215"/>
      <c r="C76" s="216"/>
      <c r="D76" s="28" t="s">
        <v>23</v>
      </c>
      <c r="E76" s="239">
        <f>'Valores Tabelados'!C$11</f>
        <v>150.70000000000002</v>
      </c>
      <c r="F76" s="240"/>
      <c r="G76" s="28" t="s">
        <v>25</v>
      </c>
      <c r="H76" s="241">
        <f t="shared" si="1"/>
        <v>0</v>
      </c>
      <c r="I76" s="242"/>
    </row>
    <row r="77" spans="1:9" ht="12.75" customHeight="1">
      <c r="A77" s="21" t="s">
        <v>32</v>
      </c>
      <c r="B77" s="215"/>
      <c r="C77" s="216"/>
      <c r="D77" s="28" t="s">
        <v>23</v>
      </c>
      <c r="E77" s="239">
        <f>'Valores Tabelados'!C$12</f>
        <v>228.8</v>
      </c>
      <c r="F77" s="240"/>
      <c r="G77" s="28" t="s">
        <v>25</v>
      </c>
      <c r="H77" s="241">
        <f t="shared" si="1"/>
        <v>0</v>
      </c>
      <c r="I77" s="242"/>
    </row>
    <row r="78" spans="1:9" ht="12.75" customHeight="1">
      <c r="A78" s="21" t="s">
        <v>26</v>
      </c>
      <c r="B78" s="250"/>
      <c r="C78" s="250"/>
      <c r="D78" s="28" t="s">
        <v>23</v>
      </c>
      <c r="E78" s="239">
        <f>'Valores Tabelados'!C$13</f>
        <v>302.5</v>
      </c>
      <c r="F78" s="240"/>
      <c r="G78" s="28" t="s">
        <v>25</v>
      </c>
      <c r="H78" s="219">
        <f t="shared" si="1"/>
        <v>0</v>
      </c>
      <c r="I78" s="219"/>
    </row>
    <row r="79" spans="1:9" ht="12.75" customHeight="1">
      <c r="A79" s="26"/>
      <c r="B79" s="217" t="s">
        <v>24</v>
      </c>
      <c r="C79" s="217"/>
      <c r="D79" s="217"/>
      <c r="E79" s="217"/>
      <c r="F79" s="217"/>
      <c r="G79" s="217"/>
      <c r="H79" s="219">
        <f>SUM(H73:I78)</f>
        <v>0</v>
      </c>
      <c r="I79" s="219"/>
    </row>
    <row r="80" spans="1:9" ht="12.75" customHeight="1">
      <c r="A80" s="21" t="s">
        <v>88</v>
      </c>
      <c r="B80" s="250"/>
      <c r="C80" s="250"/>
      <c r="D80" s="28" t="s">
        <v>23</v>
      </c>
      <c r="E80" s="200">
        <f>'Valores Tabelados'!C$14</f>
        <v>141.9</v>
      </c>
      <c r="F80" s="200"/>
      <c r="G80" s="28" t="s">
        <v>25</v>
      </c>
      <c r="H80" s="241">
        <f>B80*E80</f>
        <v>0</v>
      </c>
      <c r="I80" s="242"/>
    </row>
    <row r="81" spans="1:9" ht="12.75" customHeight="1">
      <c r="A81" s="21" t="s">
        <v>89</v>
      </c>
      <c r="B81" s="250"/>
      <c r="C81" s="250"/>
      <c r="D81" s="28" t="s">
        <v>23</v>
      </c>
      <c r="E81" s="200">
        <f>'Valores Tabelados'!C$15</f>
        <v>47.300000000000004</v>
      </c>
      <c r="F81" s="200"/>
      <c r="G81" s="28" t="s">
        <v>25</v>
      </c>
      <c r="H81" s="241">
        <f>B81*E81</f>
        <v>0</v>
      </c>
      <c r="I81" s="242"/>
    </row>
    <row r="82" spans="1:9" ht="12.75" customHeight="1">
      <c r="A82" s="26"/>
      <c r="B82" s="217" t="s">
        <v>27</v>
      </c>
      <c r="C82" s="217"/>
      <c r="D82" s="217"/>
      <c r="E82" s="217"/>
      <c r="F82" s="217"/>
      <c r="G82" s="217"/>
      <c r="H82" s="219">
        <f>H79*B$12*I62+H80+H81</f>
        <v>0</v>
      </c>
      <c r="I82" s="219"/>
    </row>
    <row r="83" spans="1:9" ht="12.75" customHeight="1">
      <c r="A83" s="21" t="s">
        <v>56</v>
      </c>
      <c r="B83" s="237"/>
      <c r="C83" s="237"/>
      <c r="D83" s="23" t="s">
        <v>1</v>
      </c>
      <c r="E83" s="217" t="s">
        <v>2</v>
      </c>
      <c r="F83" s="217"/>
      <c r="G83" s="217"/>
      <c r="H83" s="219">
        <f>(1+B83)*H82</f>
        <v>0</v>
      </c>
      <c r="I83" s="219"/>
    </row>
    <row r="84" spans="1:9" ht="15" customHeight="1">
      <c r="A84" s="4"/>
      <c r="B84" s="6"/>
      <c r="C84" s="6"/>
      <c r="D84" s="7"/>
      <c r="E84" s="4"/>
      <c r="F84" s="4"/>
      <c r="G84" s="4"/>
      <c r="H84" s="4"/>
      <c r="I84" s="5"/>
    </row>
    <row r="85" spans="1:9" ht="13.5" customHeight="1">
      <c r="A85" s="12" t="s">
        <v>80</v>
      </c>
      <c r="B85" s="187" t="s">
        <v>87</v>
      </c>
      <c r="C85" s="187"/>
      <c r="D85" s="28" t="s">
        <v>45</v>
      </c>
      <c r="E85" s="187" t="s">
        <v>46</v>
      </c>
      <c r="F85" s="187"/>
      <c r="G85" s="28" t="s">
        <v>45</v>
      </c>
      <c r="H85" s="183" t="s">
        <v>48</v>
      </c>
      <c r="I85" s="185"/>
    </row>
    <row r="86" spans="1:9" ht="12.75" customHeight="1">
      <c r="A86" s="21" t="s">
        <v>33</v>
      </c>
      <c r="B86" s="215"/>
      <c r="C86" s="216"/>
      <c r="D86" s="28" t="s">
        <v>42</v>
      </c>
      <c r="E86" s="239">
        <f>'Valores Tabelados'!C$18</f>
        <v>23.1</v>
      </c>
      <c r="F86" s="240"/>
      <c r="G86" s="28" t="s">
        <v>11</v>
      </c>
      <c r="H86" s="241">
        <f>B86*E86*IF(H69&gt;'Valores Tabelados'!E$18,H69,'Valores Tabelados'!E$18)</f>
        <v>0</v>
      </c>
      <c r="I86" s="242"/>
    </row>
    <row r="87" spans="1:9" ht="12.75" customHeight="1">
      <c r="A87" s="21" t="s">
        <v>34</v>
      </c>
      <c r="B87" s="215"/>
      <c r="C87" s="216"/>
      <c r="D87" s="28" t="s">
        <v>42</v>
      </c>
      <c r="E87" s="239">
        <f>'Valores Tabelados'!C$19</f>
        <v>23.1</v>
      </c>
      <c r="F87" s="240"/>
      <c r="G87" s="28" t="s">
        <v>11</v>
      </c>
      <c r="H87" s="241">
        <f>B87*E87*IF(H69&gt;'Valores Tabelados'!E$19,H69,'Valores Tabelados'!E$19)</f>
        <v>0</v>
      </c>
      <c r="I87" s="242"/>
    </row>
    <row r="88" spans="1:9" ht="12.75" customHeight="1">
      <c r="A88" s="21" t="s">
        <v>35</v>
      </c>
      <c r="B88" s="215"/>
      <c r="C88" s="216"/>
      <c r="D88" s="28" t="s">
        <v>42</v>
      </c>
      <c r="E88" s="239">
        <f>'Valores Tabelados'!C$20</f>
        <v>35.200000000000003</v>
      </c>
      <c r="F88" s="240"/>
      <c r="G88" s="28" t="s">
        <v>11</v>
      </c>
      <c r="H88" s="241">
        <f>B88*E88*IF(H69&gt;'Valores Tabelados'!E$20,H69,'Valores Tabelados'!E$20)</f>
        <v>0</v>
      </c>
      <c r="I88" s="242"/>
    </row>
    <row r="89" spans="1:9" ht="12.75" customHeight="1">
      <c r="A89" s="21" t="s">
        <v>36</v>
      </c>
      <c r="B89" s="215"/>
      <c r="C89" s="216"/>
      <c r="D89" s="28" t="s">
        <v>42</v>
      </c>
      <c r="E89" s="239">
        <f>'Valores Tabelados'!C$21</f>
        <v>23.1</v>
      </c>
      <c r="F89" s="240"/>
      <c r="G89" s="28" t="s">
        <v>11</v>
      </c>
      <c r="H89" s="241">
        <f>B89*E89*IF(H69&gt;'Valores Tabelados'!E$21,H69,'Valores Tabelados'!E$21)</f>
        <v>0</v>
      </c>
      <c r="I89" s="242"/>
    </row>
    <row r="90" spans="1:9" ht="12.75" customHeight="1">
      <c r="A90" s="55" t="s">
        <v>83</v>
      </c>
      <c r="B90" s="215"/>
      <c r="C90" s="216"/>
      <c r="D90" s="28" t="s">
        <v>23</v>
      </c>
      <c r="E90" s="239">
        <f>'Valores Tabelados'!C$22</f>
        <v>111.10000000000001</v>
      </c>
      <c r="F90" s="240"/>
      <c r="G90" s="28" t="s">
        <v>25</v>
      </c>
      <c r="H90" s="241">
        <f>B90*E90</f>
        <v>0</v>
      </c>
      <c r="I90" s="242"/>
    </row>
    <row r="91" spans="1:9" ht="12.75" customHeight="1">
      <c r="A91" s="21" t="s">
        <v>22</v>
      </c>
      <c r="B91" s="215"/>
      <c r="C91" s="216"/>
      <c r="D91" s="28" t="s">
        <v>23</v>
      </c>
      <c r="E91" s="239">
        <f>'Valores Tabelados'!C$23</f>
        <v>154</v>
      </c>
      <c r="F91" s="240"/>
      <c r="G91" s="28" t="s">
        <v>25</v>
      </c>
      <c r="H91" s="241">
        <f>B91*E91</f>
        <v>0</v>
      </c>
      <c r="I91" s="242"/>
    </row>
    <row r="92" spans="1:9" ht="12.75" customHeight="1">
      <c r="A92" s="21" t="s">
        <v>189</v>
      </c>
      <c r="B92" s="243"/>
      <c r="C92" s="243"/>
      <c r="D92" s="28" t="s">
        <v>16</v>
      </c>
      <c r="E92" s="187"/>
      <c r="F92" s="187"/>
      <c r="G92" s="183"/>
      <c r="H92" s="219">
        <f>B92</f>
        <v>0</v>
      </c>
      <c r="I92" s="219"/>
    </row>
    <row r="93" spans="1:9" ht="12.75" customHeight="1">
      <c r="A93" s="21" t="s">
        <v>190</v>
      </c>
      <c r="B93" s="243"/>
      <c r="C93" s="243"/>
      <c r="D93" s="28" t="s">
        <v>16</v>
      </c>
      <c r="E93" s="187"/>
      <c r="F93" s="187"/>
      <c r="G93" s="183"/>
      <c r="H93" s="219">
        <f>B93</f>
        <v>0</v>
      </c>
      <c r="I93" s="219"/>
    </row>
    <row r="94" spans="1:9" ht="12.75" customHeight="1">
      <c r="A94" s="26"/>
      <c r="B94" s="29"/>
      <c r="C94" s="29"/>
      <c r="D94" s="26"/>
      <c r="E94" s="217" t="s">
        <v>2</v>
      </c>
      <c r="F94" s="217"/>
      <c r="G94" s="217"/>
      <c r="H94" s="219">
        <f>SUM(H86:I93)</f>
        <v>0</v>
      </c>
      <c r="I94" s="219"/>
    </row>
    <row r="95" spans="1:9" ht="7.5" customHeight="1">
      <c r="A95" s="27"/>
      <c r="B95" s="22"/>
      <c r="C95" s="22"/>
      <c r="D95" s="23"/>
      <c r="E95" s="22"/>
      <c r="F95" s="22"/>
      <c r="G95" s="22"/>
      <c r="H95" s="22"/>
      <c r="I95" s="30"/>
    </row>
    <row r="96" spans="1:9" ht="13.5" customHeight="1">
      <c r="A96" s="14" t="s">
        <v>40</v>
      </c>
      <c r="B96" s="4"/>
      <c r="C96" s="4"/>
      <c r="D96" s="7"/>
      <c r="E96" s="4"/>
      <c r="F96" s="4"/>
      <c r="G96" s="4"/>
      <c r="H96" s="4"/>
      <c r="I96" s="5"/>
    </row>
    <row r="97" spans="1:9" ht="13.5" customHeight="1">
      <c r="A97" s="21" t="s">
        <v>51</v>
      </c>
      <c r="B97" s="237">
        <v>0.16</v>
      </c>
      <c r="C97" s="237"/>
      <c r="D97" s="28" t="s">
        <v>1</v>
      </c>
      <c r="E97" s="238" t="s">
        <v>3</v>
      </c>
      <c r="F97" s="238"/>
      <c r="G97" s="238"/>
      <c r="H97" s="219">
        <f>(1+B97)*(H83+H94)</f>
        <v>0</v>
      </c>
      <c r="I97" s="219"/>
    </row>
    <row r="98" spans="1:9" ht="8.25" customHeight="1">
      <c r="A98" s="15"/>
      <c r="B98" s="16"/>
      <c r="C98" s="16"/>
      <c r="D98" s="7"/>
      <c r="E98" s="13"/>
      <c r="F98" s="13"/>
      <c r="G98" s="13"/>
      <c r="H98" s="20"/>
      <c r="I98" s="20"/>
    </row>
    <row r="99" spans="1:9" ht="13.5" customHeight="1">
      <c r="A99" s="21" t="s">
        <v>37</v>
      </c>
      <c r="B99" s="237">
        <f>0.2+(B83/0.5)*(0.2)</f>
        <v>0.2</v>
      </c>
      <c r="C99" s="237"/>
      <c r="D99" s="28" t="s">
        <v>1</v>
      </c>
      <c r="E99" s="238" t="s">
        <v>13</v>
      </c>
      <c r="F99" s="238"/>
      <c r="G99" s="238"/>
      <c r="H99" s="219">
        <f>(1+B99)*H97</f>
        <v>0</v>
      </c>
      <c r="I99" s="219"/>
    </row>
    <row r="100" spans="1:9" ht="8.25" customHeight="1">
      <c r="B100" s="26"/>
      <c r="C100" s="26"/>
      <c r="D100" s="29"/>
      <c r="E100" s="26"/>
      <c r="F100" s="26"/>
      <c r="G100" s="26"/>
      <c r="H100" s="26"/>
      <c r="I100" s="26"/>
    </row>
    <row r="101" spans="1:9" ht="13.5" customHeight="1">
      <c r="B101" s="49"/>
      <c r="C101" s="154" t="s">
        <v>58</v>
      </c>
      <c r="D101" s="154"/>
      <c r="E101" s="154"/>
      <c r="F101" s="154"/>
      <c r="G101" s="245"/>
      <c r="H101" s="246">
        <f>ROUND(IF(OR(B$12=0,I62=0),0,H99/(B$12*I62)),2)</f>
        <v>0</v>
      </c>
      <c r="I101" s="246"/>
    </row>
    <row r="102" spans="1:9" ht="15" customHeight="1">
      <c r="A102" s="36"/>
      <c r="B102" s="37"/>
      <c r="C102" s="37"/>
      <c r="D102" s="38"/>
      <c r="E102" s="36"/>
      <c r="F102" s="36"/>
      <c r="G102" s="36"/>
      <c r="H102" s="36"/>
      <c r="I102" s="36"/>
    </row>
    <row r="103" spans="1:9" ht="13.5" customHeight="1">
      <c r="A103" s="48" t="s">
        <v>54</v>
      </c>
      <c r="B103" s="265" t="s">
        <v>43</v>
      </c>
      <c r="C103" s="266"/>
      <c r="D103" s="267"/>
      <c r="E103" s="47"/>
      <c r="F103" s="268" t="s">
        <v>55</v>
      </c>
      <c r="G103" s="269"/>
      <c r="H103" s="270"/>
      <c r="I103" s="56"/>
    </row>
    <row r="104" spans="1:9" ht="15" customHeight="1">
      <c r="A104" s="22"/>
      <c r="B104" s="34"/>
      <c r="C104" s="34"/>
      <c r="D104" s="23"/>
      <c r="E104" s="22"/>
      <c r="F104" s="22"/>
      <c r="G104" s="22"/>
      <c r="H104" s="22"/>
      <c r="I104" s="22"/>
    </row>
    <row r="105" spans="1:9" ht="13.5" customHeight="1">
      <c r="A105" s="12" t="s">
        <v>39</v>
      </c>
      <c r="B105" s="9"/>
      <c r="C105" s="9"/>
      <c r="D105" s="10"/>
      <c r="E105" s="4"/>
      <c r="F105" s="4"/>
      <c r="G105" s="4"/>
      <c r="H105" s="4"/>
      <c r="I105" s="4"/>
    </row>
    <row r="106" spans="1:9" ht="12.75" customHeight="1">
      <c r="A106" s="21" t="s">
        <v>28</v>
      </c>
      <c r="B106" s="56"/>
      <c r="C106" s="56"/>
      <c r="D106" s="56"/>
      <c r="E106" s="251" t="s">
        <v>53</v>
      </c>
      <c r="F106" s="251"/>
      <c r="G106" s="252">
        <f>B106*C106*D106</f>
        <v>0</v>
      </c>
      <c r="H106" s="253"/>
      <c r="I106" s="22"/>
    </row>
    <row r="107" spans="1:9" ht="12.75" customHeight="1">
      <c r="A107" s="21" t="s">
        <v>50</v>
      </c>
      <c r="B107" s="57"/>
      <c r="C107" s="57"/>
      <c r="D107" s="23"/>
      <c r="E107" s="251" t="s">
        <v>53</v>
      </c>
      <c r="F107" s="251"/>
      <c r="G107" s="252">
        <f>3.1416*POWER(B107,2)*C107/4</f>
        <v>0</v>
      </c>
      <c r="H107" s="253"/>
      <c r="I107" s="22"/>
    </row>
    <row r="108" spans="1:9" ht="12.75" customHeight="1">
      <c r="A108" s="21" t="s">
        <v>21</v>
      </c>
      <c r="B108" s="254"/>
      <c r="C108" s="255"/>
      <c r="D108" s="33" t="s">
        <v>52</v>
      </c>
      <c r="E108" s="22"/>
      <c r="F108" s="22"/>
      <c r="G108" s="22"/>
      <c r="H108" s="22"/>
      <c r="I108" s="22"/>
    </row>
    <row r="109" spans="1:9" ht="12.75" customHeight="1">
      <c r="A109" s="21" t="s">
        <v>20</v>
      </c>
      <c r="B109" s="256">
        <f>((G106+G107)*B108/1000)</f>
        <v>0</v>
      </c>
      <c r="C109" s="257"/>
      <c r="D109" s="23" t="s">
        <v>15</v>
      </c>
      <c r="E109" s="217" t="s">
        <v>41</v>
      </c>
      <c r="F109" s="217"/>
      <c r="G109" s="217"/>
      <c r="H109" s="258">
        <f>B109*B$12*I103</f>
        <v>0</v>
      </c>
      <c r="I109" s="259"/>
    </row>
    <row r="110" spans="1:9" ht="12.75" customHeight="1">
      <c r="A110" s="21" t="s">
        <v>14</v>
      </c>
      <c r="B110" s="260"/>
      <c r="C110" s="261"/>
      <c r="D110" s="23" t="s">
        <v>15</v>
      </c>
      <c r="E110" s="217" t="s">
        <v>41</v>
      </c>
      <c r="F110" s="217"/>
      <c r="G110" s="217"/>
      <c r="H110" s="258">
        <f>B110*B$12*I103</f>
        <v>0</v>
      </c>
      <c r="I110" s="259"/>
    </row>
    <row r="111" spans="1:9" ht="12.75" customHeight="1">
      <c r="A111" s="21" t="s">
        <v>19</v>
      </c>
      <c r="B111" s="264">
        <f>IF(B109=0,0,1-B110/B109)</f>
        <v>0</v>
      </c>
      <c r="C111" s="264"/>
      <c r="D111" s="23" t="s">
        <v>1</v>
      </c>
      <c r="E111" s="22"/>
      <c r="F111" s="22"/>
      <c r="G111" s="22"/>
      <c r="H111" s="22"/>
      <c r="I111" s="22"/>
    </row>
    <row r="112" spans="1:9" ht="15" customHeight="1">
      <c r="A112" s="4"/>
      <c r="B112" s="11"/>
      <c r="C112" s="11"/>
      <c r="D112" s="7"/>
      <c r="E112" s="4"/>
      <c r="F112" s="4"/>
      <c r="G112" s="4"/>
      <c r="H112" s="4"/>
      <c r="I112" s="4"/>
    </row>
    <row r="113" spans="1:9" ht="13.5" customHeight="1">
      <c r="A113" s="12" t="s">
        <v>85</v>
      </c>
      <c r="B113" s="187" t="s">
        <v>86</v>
      </c>
      <c r="C113" s="187"/>
      <c r="D113" s="28" t="s">
        <v>45</v>
      </c>
      <c r="E113" s="187" t="s">
        <v>46</v>
      </c>
      <c r="F113" s="187"/>
      <c r="G113" s="28" t="s">
        <v>45</v>
      </c>
      <c r="H113" s="187" t="s">
        <v>47</v>
      </c>
      <c r="I113" s="187"/>
    </row>
    <row r="114" spans="1:9" ht="12.75" customHeight="1">
      <c r="A114" s="21" t="s">
        <v>29</v>
      </c>
      <c r="B114" s="256">
        <f>B109</f>
        <v>0</v>
      </c>
      <c r="C114" s="257"/>
      <c r="D114" s="28" t="s">
        <v>15</v>
      </c>
      <c r="E114" s="262"/>
      <c r="F114" s="263"/>
      <c r="G114" s="31" t="s">
        <v>11</v>
      </c>
      <c r="H114" s="241">
        <f t="shared" ref="H114:H119" si="2">B114*E114</f>
        <v>0</v>
      </c>
      <c r="I114" s="242"/>
    </row>
    <row r="115" spans="1:9" ht="12.75" customHeight="1">
      <c r="A115" s="21" t="s">
        <v>30</v>
      </c>
      <c r="B115" s="215"/>
      <c r="C115" s="216"/>
      <c r="D115" s="28" t="s">
        <v>23</v>
      </c>
      <c r="E115" s="239">
        <f>'Valores Tabelados'!C$9</f>
        <v>47.300000000000004</v>
      </c>
      <c r="F115" s="240"/>
      <c r="G115" s="31" t="s">
        <v>25</v>
      </c>
      <c r="H115" s="241">
        <f t="shared" si="2"/>
        <v>0</v>
      </c>
      <c r="I115" s="242"/>
    </row>
    <row r="116" spans="1:9" ht="12.75" customHeight="1">
      <c r="A116" s="21" t="s">
        <v>31</v>
      </c>
      <c r="B116" s="215"/>
      <c r="C116" s="216"/>
      <c r="D116" s="28" t="s">
        <v>23</v>
      </c>
      <c r="E116" s="239">
        <f>'Valores Tabelados'!C$10</f>
        <v>123.20000000000002</v>
      </c>
      <c r="F116" s="240"/>
      <c r="G116" s="28" t="s">
        <v>25</v>
      </c>
      <c r="H116" s="241">
        <f t="shared" si="2"/>
        <v>0</v>
      </c>
      <c r="I116" s="242"/>
    </row>
    <row r="117" spans="1:9" ht="12.75" customHeight="1">
      <c r="A117" s="21" t="s">
        <v>10</v>
      </c>
      <c r="B117" s="215"/>
      <c r="C117" s="216"/>
      <c r="D117" s="28" t="s">
        <v>23</v>
      </c>
      <c r="E117" s="239">
        <f>'Valores Tabelados'!C$11</f>
        <v>150.70000000000002</v>
      </c>
      <c r="F117" s="240"/>
      <c r="G117" s="28" t="s">
        <v>25</v>
      </c>
      <c r="H117" s="241">
        <f t="shared" si="2"/>
        <v>0</v>
      </c>
      <c r="I117" s="242"/>
    </row>
    <row r="118" spans="1:9" ht="12.75" customHeight="1">
      <c r="A118" s="21" t="s">
        <v>32</v>
      </c>
      <c r="B118" s="215"/>
      <c r="C118" s="216"/>
      <c r="D118" s="28" t="s">
        <v>23</v>
      </c>
      <c r="E118" s="239">
        <f>'Valores Tabelados'!C$12</f>
        <v>228.8</v>
      </c>
      <c r="F118" s="240"/>
      <c r="G118" s="28" t="s">
        <v>25</v>
      </c>
      <c r="H118" s="241">
        <f t="shared" si="2"/>
        <v>0</v>
      </c>
      <c r="I118" s="242"/>
    </row>
    <row r="119" spans="1:9" ht="12.75" customHeight="1">
      <c r="A119" s="21" t="s">
        <v>26</v>
      </c>
      <c r="B119" s="250"/>
      <c r="C119" s="250"/>
      <c r="D119" s="28" t="s">
        <v>23</v>
      </c>
      <c r="E119" s="239">
        <f>'Valores Tabelados'!C$13</f>
        <v>302.5</v>
      </c>
      <c r="F119" s="240"/>
      <c r="G119" s="28" t="s">
        <v>25</v>
      </c>
      <c r="H119" s="219">
        <f t="shared" si="2"/>
        <v>0</v>
      </c>
      <c r="I119" s="219"/>
    </row>
    <row r="120" spans="1:9" ht="12.75" customHeight="1">
      <c r="A120" s="26"/>
      <c r="B120" s="217" t="s">
        <v>24</v>
      </c>
      <c r="C120" s="217"/>
      <c r="D120" s="217"/>
      <c r="E120" s="217"/>
      <c r="F120" s="217"/>
      <c r="G120" s="217"/>
      <c r="H120" s="219">
        <f>SUM(H114:I119)</f>
        <v>0</v>
      </c>
      <c r="I120" s="219"/>
    </row>
    <row r="121" spans="1:9" ht="12.75" customHeight="1">
      <c r="A121" s="21" t="s">
        <v>88</v>
      </c>
      <c r="B121" s="250"/>
      <c r="C121" s="250"/>
      <c r="D121" s="28" t="s">
        <v>23</v>
      </c>
      <c r="E121" s="200">
        <f>'Valores Tabelados'!C$14</f>
        <v>141.9</v>
      </c>
      <c r="F121" s="200"/>
      <c r="G121" s="28" t="s">
        <v>25</v>
      </c>
      <c r="H121" s="241">
        <f>B121*E121</f>
        <v>0</v>
      </c>
      <c r="I121" s="242"/>
    </row>
    <row r="122" spans="1:9" ht="12.75" customHeight="1">
      <c r="A122" s="21" t="s">
        <v>89</v>
      </c>
      <c r="B122" s="250"/>
      <c r="C122" s="250"/>
      <c r="D122" s="28" t="s">
        <v>23</v>
      </c>
      <c r="E122" s="200">
        <f>'Valores Tabelados'!C$15</f>
        <v>47.300000000000004</v>
      </c>
      <c r="F122" s="200"/>
      <c r="G122" s="28" t="s">
        <v>25</v>
      </c>
      <c r="H122" s="241">
        <f>B122*E122</f>
        <v>0</v>
      </c>
      <c r="I122" s="242"/>
    </row>
    <row r="123" spans="1:9" ht="12.75" customHeight="1">
      <c r="A123" s="26"/>
      <c r="B123" s="217" t="s">
        <v>27</v>
      </c>
      <c r="C123" s="217"/>
      <c r="D123" s="217"/>
      <c r="E123" s="217"/>
      <c r="F123" s="217"/>
      <c r="G123" s="217"/>
      <c r="H123" s="219">
        <f>H120*B$12*I103+H121+H122</f>
        <v>0</v>
      </c>
      <c r="I123" s="219"/>
    </row>
    <row r="124" spans="1:9" ht="12.75" customHeight="1">
      <c r="A124" s="21" t="s">
        <v>56</v>
      </c>
      <c r="B124" s="237"/>
      <c r="C124" s="237"/>
      <c r="D124" s="23" t="s">
        <v>1</v>
      </c>
      <c r="E124" s="217" t="s">
        <v>2</v>
      </c>
      <c r="F124" s="217"/>
      <c r="G124" s="217"/>
      <c r="H124" s="219">
        <f>(1+B124)*H123</f>
        <v>0</v>
      </c>
      <c r="I124" s="219"/>
    </row>
    <row r="125" spans="1:9" ht="15" customHeight="1">
      <c r="A125" s="4"/>
      <c r="B125" s="6"/>
      <c r="C125" s="6"/>
      <c r="D125" s="7"/>
      <c r="E125" s="4"/>
      <c r="F125" s="4"/>
      <c r="G125" s="4"/>
      <c r="H125" s="4"/>
      <c r="I125" s="5"/>
    </row>
    <row r="126" spans="1:9" ht="13.5" customHeight="1">
      <c r="A126" s="12" t="s">
        <v>80</v>
      </c>
      <c r="B126" s="187" t="s">
        <v>87</v>
      </c>
      <c r="C126" s="187"/>
      <c r="D126" s="28" t="s">
        <v>45</v>
      </c>
      <c r="E126" s="187" t="s">
        <v>46</v>
      </c>
      <c r="F126" s="187"/>
      <c r="G126" s="28" t="s">
        <v>45</v>
      </c>
      <c r="H126" s="183" t="s">
        <v>48</v>
      </c>
      <c r="I126" s="185"/>
    </row>
    <row r="127" spans="1:9" ht="12.75" customHeight="1">
      <c r="A127" s="21" t="s">
        <v>33</v>
      </c>
      <c r="B127" s="215"/>
      <c r="C127" s="216"/>
      <c r="D127" s="28" t="s">
        <v>42</v>
      </c>
      <c r="E127" s="239">
        <f>'Valores Tabelados'!C$18</f>
        <v>23.1</v>
      </c>
      <c r="F127" s="240"/>
      <c r="G127" s="28" t="s">
        <v>11</v>
      </c>
      <c r="H127" s="241">
        <f>B127*E127*IF(H110&gt;'Valores Tabelados'!E$18,H110,'Valores Tabelados'!E$18)</f>
        <v>0</v>
      </c>
      <c r="I127" s="242"/>
    </row>
    <row r="128" spans="1:9" ht="12.75" customHeight="1">
      <c r="A128" s="21" t="s">
        <v>34</v>
      </c>
      <c r="B128" s="215"/>
      <c r="C128" s="216"/>
      <c r="D128" s="28" t="s">
        <v>42</v>
      </c>
      <c r="E128" s="239">
        <f>'Valores Tabelados'!C$19</f>
        <v>23.1</v>
      </c>
      <c r="F128" s="240"/>
      <c r="G128" s="28" t="s">
        <v>11</v>
      </c>
      <c r="H128" s="241">
        <f>B128*E128*IF(H110&gt;'Valores Tabelados'!E$19,H110,'Valores Tabelados'!E$19)</f>
        <v>0</v>
      </c>
      <c r="I128" s="242"/>
    </row>
    <row r="129" spans="1:9" ht="12.75" customHeight="1">
      <c r="A129" s="21" t="s">
        <v>35</v>
      </c>
      <c r="B129" s="215"/>
      <c r="C129" s="216"/>
      <c r="D129" s="28" t="s">
        <v>42</v>
      </c>
      <c r="E129" s="239">
        <f>'Valores Tabelados'!C$20</f>
        <v>35.200000000000003</v>
      </c>
      <c r="F129" s="240"/>
      <c r="G129" s="28" t="s">
        <v>11</v>
      </c>
      <c r="H129" s="241">
        <f>B129*E129*IF(H110&gt;'Valores Tabelados'!E$20,H110,'Valores Tabelados'!E$20)</f>
        <v>0</v>
      </c>
      <c r="I129" s="242"/>
    </row>
    <row r="130" spans="1:9" ht="12.75" customHeight="1">
      <c r="A130" s="21" t="s">
        <v>36</v>
      </c>
      <c r="B130" s="215"/>
      <c r="C130" s="216"/>
      <c r="D130" s="28" t="s">
        <v>42</v>
      </c>
      <c r="E130" s="239">
        <f>'Valores Tabelados'!C$21</f>
        <v>23.1</v>
      </c>
      <c r="F130" s="240"/>
      <c r="G130" s="28" t="s">
        <v>11</v>
      </c>
      <c r="H130" s="241">
        <f>B130*E130*IF(H110&gt;'Valores Tabelados'!E$21,H110,'Valores Tabelados'!E$21)</f>
        <v>0</v>
      </c>
      <c r="I130" s="242"/>
    </row>
    <row r="131" spans="1:9" ht="12.75" customHeight="1">
      <c r="A131" s="55" t="s">
        <v>83</v>
      </c>
      <c r="B131" s="215"/>
      <c r="C131" s="216"/>
      <c r="D131" s="28" t="s">
        <v>23</v>
      </c>
      <c r="E131" s="239">
        <f>'Valores Tabelados'!C$22</f>
        <v>111.10000000000001</v>
      </c>
      <c r="F131" s="240"/>
      <c r="G131" s="28" t="s">
        <v>25</v>
      </c>
      <c r="H131" s="241">
        <f>B131*E131</f>
        <v>0</v>
      </c>
      <c r="I131" s="242"/>
    </row>
    <row r="132" spans="1:9" ht="12.75" customHeight="1">
      <c r="A132" s="21" t="s">
        <v>22</v>
      </c>
      <c r="B132" s="215"/>
      <c r="C132" s="216"/>
      <c r="D132" s="28" t="s">
        <v>23</v>
      </c>
      <c r="E132" s="239">
        <f>'Valores Tabelados'!C$23</f>
        <v>154</v>
      </c>
      <c r="F132" s="240"/>
      <c r="G132" s="28" t="s">
        <v>25</v>
      </c>
      <c r="H132" s="241">
        <f>B132*E132</f>
        <v>0</v>
      </c>
      <c r="I132" s="242"/>
    </row>
    <row r="133" spans="1:9" ht="12.75" customHeight="1">
      <c r="A133" s="21" t="s">
        <v>189</v>
      </c>
      <c r="B133" s="243"/>
      <c r="C133" s="243"/>
      <c r="D133" s="28" t="s">
        <v>16</v>
      </c>
      <c r="E133" s="187"/>
      <c r="F133" s="187"/>
      <c r="G133" s="183"/>
      <c r="H133" s="219">
        <f>B133</f>
        <v>0</v>
      </c>
      <c r="I133" s="219"/>
    </row>
    <row r="134" spans="1:9" ht="12.75" customHeight="1">
      <c r="A134" s="21" t="s">
        <v>190</v>
      </c>
      <c r="B134" s="243"/>
      <c r="C134" s="243"/>
      <c r="D134" s="28" t="s">
        <v>16</v>
      </c>
      <c r="E134" s="187"/>
      <c r="F134" s="187"/>
      <c r="G134" s="183"/>
      <c r="H134" s="219">
        <f>B134</f>
        <v>0</v>
      </c>
      <c r="I134" s="219"/>
    </row>
    <row r="135" spans="1:9" ht="12.75" customHeight="1">
      <c r="A135" s="26"/>
      <c r="B135" s="29"/>
      <c r="C135" s="29"/>
      <c r="D135" s="26"/>
      <c r="E135" s="217" t="s">
        <v>2</v>
      </c>
      <c r="F135" s="217"/>
      <c r="G135" s="217"/>
      <c r="H135" s="219">
        <f>SUM(H127:I134)</f>
        <v>0</v>
      </c>
      <c r="I135" s="219"/>
    </row>
    <row r="136" spans="1:9" ht="7.5" customHeight="1">
      <c r="A136" s="27"/>
      <c r="B136" s="22"/>
      <c r="C136" s="22"/>
      <c r="D136" s="23"/>
      <c r="E136" s="22"/>
      <c r="F136" s="22"/>
      <c r="G136" s="22"/>
      <c r="H136" s="22"/>
      <c r="I136" s="30"/>
    </row>
    <row r="137" spans="1:9" ht="13.5" customHeight="1">
      <c r="A137" s="14" t="s">
        <v>40</v>
      </c>
      <c r="B137" s="4"/>
      <c r="C137" s="4"/>
      <c r="D137" s="7"/>
      <c r="E137" s="4"/>
      <c r="F137" s="4"/>
      <c r="G137" s="4"/>
      <c r="H137" s="4"/>
      <c r="I137" s="5"/>
    </row>
    <row r="138" spans="1:9" ht="13.5" customHeight="1">
      <c r="A138" s="21" t="s">
        <v>51</v>
      </c>
      <c r="B138" s="237">
        <v>0.16</v>
      </c>
      <c r="C138" s="237"/>
      <c r="D138" s="28" t="s">
        <v>1</v>
      </c>
      <c r="E138" s="238" t="s">
        <v>3</v>
      </c>
      <c r="F138" s="238"/>
      <c r="G138" s="238"/>
      <c r="H138" s="219">
        <f>(1+B138)*(H124+H135)</f>
        <v>0</v>
      </c>
      <c r="I138" s="219"/>
    </row>
    <row r="139" spans="1:9" ht="8.25" customHeight="1">
      <c r="A139" s="15"/>
      <c r="B139" s="16"/>
      <c r="C139" s="16"/>
      <c r="D139" s="7"/>
      <c r="E139" s="13"/>
      <c r="F139" s="13"/>
      <c r="G139" s="13"/>
      <c r="H139" s="20"/>
      <c r="I139" s="20"/>
    </row>
    <row r="140" spans="1:9" ht="13.5" customHeight="1">
      <c r="A140" s="21" t="s">
        <v>37</v>
      </c>
      <c r="B140" s="237">
        <f>0.2+(B124/0.5)*(0.2)</f>
        <v>0.2</v>
      </c>
      <c r="C140" s="237"/>
      <c r="D140" s="28" t="s">
        <v>1</v>
      </c>
      <c r="E140" s="238" t="s">
        <v>13</v>
      </c>
      <c r="F140" s="238"/>
      <c r="G140" s="238"/>
      <c r="H140" s="219">
        <f>(1+B140)*H138</f>
        <v>0</v>
      </c>
      <c r="I140" s="219"/>
    </row>
    <row r="141" spans="1:9" ht="8.25" customHeight="1">
      <c r="B141" s="26"/>
      <c r="C141" s="26"/>
      <c r="D141" s="29"/>
      <c r="E141" s="26"/>
      <c r="F141" s="26"/>
      <c r="G141" s="26"/>
      <c r="H141" s="26"/>
      <c r="I141" s="26"/>
    </row>
    <row r="142" spans="1:9" ht="13.5" customHeight="1">
      <c r="B142" s="49"/>
      <c r="C142" s="154" t="s">
        <v>58</v>
      </c>
      <c r="D142" s="154"/>
      <c r="E142" s="154"/>
      <c r="F142" s="154"/>
      <c r="G142" s="245"/>
      <c r="H142" s="246">
        <f>ROUND(IF(OR(B$12=0,I103=0),0,H140/(B$12*I103)),2)</f>
        <v>0</v>
      </c>
      <c r="I142" s="246"/>
    </row>
    <row r="143" spans="1:9" ht="18" customHeight="1">
      <c r="A143" s="36"/>
      <c r="B143" s="37"/>
      <c r="C143" s="37"/>
      <c r="D143" s="38"/>
      <c r="E143" s="36"/>
      <c r="F143" s="36"/>
      <c r="G143" s="36"/>
      <c r="H143" s="36"/>
      <c r="I143" s="36"/>
    </row>
    <row r="144" spans="1:9" ht="18" customHeight="1">
      <c r="A144" s="103"/>
      <c r="B144" s="34"/>
      <c r="C144" s="34"/>
      <c r="D144" s="24"/>
      <c r="E144" s="103"/>
      <c r="F144" s="103"/>
      <c r="G144" s="103"/>
      <c r="H144" s="103"/>
      <c r="I144" s="103"/>
    </row>
    <row r="145" spans="1:9" ht="13.5" customHeight="1">
      <c r="A145" s="48" t="s">
        <v>54</v>
      </c>
      <c r="B145" s="265" t="s">
        <v>43</v>
      </c>
      <c r="C145" s="266"/>
      <c r="D145" s="267"/>
      <c r="E145" s="47"/>
      <c r="F145" s="268" t="s">
        <v>55</v>
      </c>
      <c r="G145" s="269"/>
      <c r="H145" s="270"/>
      <c r="I145" s="56"/>
    </row>
    <row r="146" spans="1:9" ht="18" customHeight="1">
      <c r="A146" s="22"/>
      <c r="B146" s="34"/>
      <c r="C146" s="34"/>
      <c r="D146" s="23"/>
      <c r="E146" s="22"/>
      <c r="F146" s="22"/>
      <c r="G146" s="22"/>
      <c r="H146" s="22"/>
      <c r="I146" s="22"/>
    </row>
    <row r="147" spans="1:9" ht="13.5" customHeight="1">
      <c r="A147" s="12" t="s">
        <v>39</v>
      </c>
      <c r="B147" s="9"/>
      <c r="C147" s="9"/>
      <c r="D147" s="10"/>
      <c r="E147" s="4"/>
      <c r="F147" s="4"/>
      <c r="G147" s="4"/>
      <c r="H147" s="4"/>
      <c r="I147" s="4"/>
    </row>
    <row r="148" spans="1:9" ht="12.75" customHeight="1">
      <c r="A148" s="21" t="s">
        <v>28</v>
      </c>
      <c r="B148" s="56"/>
      <c r="C148" s="56"/>
      <c r="D148" s="56"/>
      <c r="E148" s="251" t="s">
        <v>53</v>
      </c>
      <c r="F148" s="251"/>
      <c r="G148" s="252">
        <f>B148*C148*D148</f>
        <v>0</v>
      </c>
      <c r="H148" s="253"/>
      <c r="I148" s="22"/>
    </row>
    <row r="149" spans="1:9" ht="12.75" customHeight="1">
      <c r="A149" s="21" t="s">
        <v>50</v>
      </c>
      <c r="B149" s="57"/>
      <c r="C149" s="57"/>
      <c r="D149" s="23"/>
      <c r="E149" s="251" t="s">
        <v>53</v>
      </c>
      <c r="F149" s="251"/>
      <c r="G149" s="252">
        <f>3.1416*POWER(B149,2)*C149/4</f>
        <v>0</v>
      </c>
      <c r="H149" s="253"/>
      <c r="I149" s="22"/>
    </row>
    <row r="150" spans="1:9" ht="12.75" customHeight="1">
      <c r="A150" s="21" t="s">
        <v>21</v>
      </c>
      <c r="B150" s="254"/>
      <c r="C150" s="255"/>
      <c r="D150" s="33" t="s">
        <v>52</v>
      </c>
      <c r="E150" s="22"/>
      <c r="F150" s="22"/>
      <c r="G150" s="22"/>
      <c r="H150" s="22"/>
      <c r="I150" s="22"/>
    </row>
    <row r="151" spans="1:9" ht="12.75" customHeight="1">
      <c r="A151" s="21" t="s">
        <v>20</v>
      </c>
      <c r="B151" s="256">
        <f>((G148+G149)*B150/1000)</f>
        <v>0</v>
      </c>
      <c r="C151" s="257"/>
      <c r="D151" s="23" t="s">
        <v>15</v>
      </c>
      <c r="E151" s="217" t="s">
        <v>41</v>
      </c>
      <c r="F151" s="217"/>
      <c r="G151" s="217"/>
      <c r="H151" s="258">
        <f>B151*B$12*I145</f>
        <v>0</v>
      </c>
      <c r="I151" s="259"/>
    </row>
    <row r="152" spans="1:9" ht="12.75" customHeight="1">
      <c r="A152" s="21" t="s">
        <v>14</v>
      </c>
      <c r="B152" s="260"/>
      <c r="C152" s="261"/>
      <c r="D152" s="23" t="s">
        <v>15</v>
      </c>
      <c r="E152" s="217" t="s">
        <v>41</v>
      </c>
      <c r="F152" s="217"/>
      <c r="G152" s="217"/>
      <c r="H152" s="258">
        <f>B152*B$12*I145</f>
        <v>0</v>
      </c>
      <c r="I152" s="259"/>
    </row>
    <row r="153" spans="1:9" ht="12.75" customHeight="1">
      <c r="A153" s="21" t="s">
        <v>19</v>
      </c>
      <c r="B153" s="264">
        <f>IF(B151=0,0,1-B152/B151)</f>
        <v>0</v>
      </c>
      <c r="C153" s="264"/>
      <c r="D153" s="23" t="s">
        <v>1</v>
      </c>
      <c r="E153" s="22"/>
      <c r="F153" s="22"/>
      <c r="G153" s="22"/>
      <c r="H153" s="22"/>
      <c r="I153" s="22"/>
    </row>
    <row r="154" spans="1:9" ht="18" customHeight="1">
      <c r="A154" s="4"/>
      <c r="B154" s="11"/>
      <c r="C154" s="11"/>
      <c r="D154" s="7"/>
      <c r="E154" s="4"/>
      <c r="F154" s="4"/>
      <c r="G154" s="4"/>
      <c r="H154" s="4"/>
      <c r="I154" s="4"/>
    </row>
    <row r="155" spans="1:9" ht="13.5" customHeight="1">
      <c r="A155" s="12" t="s">
        <v>85</v>
      </c>
      <c r="B155" s="187" t="s">
        <v>86</v>
      </c>
      <c r="C155" s="187"/>
      <c r="D155" s="28" t="s">
        <v>45</v>
      </c>
      <c r="E155" s="187" t="s">
        <v>46</v>
      </c>
      <c r="F155" s="187"/>
      <c r="G155" s="28" t="s">
        <v>45</v>
      </c>
      <c r="H155" s="187" t="s">
        <v>47</v>
      </c>
      <c r="I155" s="187"/>
    </row>
    <row r="156" spans="1:9" ht="12.75" customHeight="1">
      <c r="A156" s="21" t="s">
        <v>29</v>
      </c>
      <c r="B156" s="256">
        <f>B151</f>
        <v>0</v>
      </c>
      <c r="C156" s="257"/>
      <c r="D156" s="28" t="s">
        <v>15</v>
      </c>
      <c r="E156" s="262"/>
      <c r="F156" s="263"/>
      <c r="G156" s="31" t="s">
        <v>11</v>
      </c>
      <c r="H156" s="241">
        <f t="shared" ref="H156:H161" si="3">B156*E156</f>
        <v>0</v>
      </c>
      <c r="I156" s="242"/>
    </row>
    <row r="157" spans="1:9" ht="12.75" customHeight="1">
      <c r="A157" s="21" t="s">
        <v>30</v>
      </c>
      <c r="B157" s="215"/>
      <c r="C157" s="216"/>
      <c r="D157" s="28" t="s">
        <v>23</v>
      </c>
      <c r="E157" s="239">
        <f>'Valores Tabelados'!C$9</f>
        <v>47.300000000000004</v>
      </c>
      <c r="F157" s="240"/>
      <c r="G157" s="31" t="s">
        <v>25</v>
      </c>
      <c r="H157" s="241">
        <f t="shared" si="3"/>
        <v>0</v>
      </c>
      <c r="I157" s="242"/>
    </row>
    <row r="158" spans="1:9" ht="12.75" customHeight="1">
      <c r="A158" s="21" t="s">
        <v>31</v>
      </c>
      <c r="B158" s="215"/>
      <c r="C158" s="216"/>
      <c r="D158" s="28" t="s">
        <v>23</v>
      </c>
      <c r="E158" s="239">
        <f>'Valores Tabelados'!C$10</f>
        <v>123.20000000000002</v>
      </c>
      <c r="F158" s="240"/>
      <c r="G158" s="28" t="s">
        <v>25</v>
      </c>
      <c r="H158" s="241">
        <f t="shared" si="3"/>
        <v>0</v>
      </c>
      <c r="I158" s="242"/>
    </row>
    <row r="159" spans="1:9" ht="12.75" customHeight="1">
      <c r="A159" s="21" t="s">
        <v>10</v>
      </c>
      <c r="B159" s="215"/>
      <c r="C159" s="216"/>
      <c r="D159" s="28" t="s">
        <v>23</v>
      </c>
      <c r="E159" s="239">
        <f>'Valores Tabelados'!C$11</f>
        <v>150.70000000000002</v>
      </c>
      <c r="F159" s="240"/>
      <c r="G159" s="28" t="s">
        <v>25</v>
      </c>
      <c r="H159" s="241">
        <f t="shared" si="3"/>
        <v>0</v>
      </c>
      <c r="I159" s="242"/>
    </row>
    <row r="160" spans="1:9" ht="12.75" customHeight="1">
      <c r="A160" s="21" t="s">
        <v>32</v>
      </c>
      <c r="B160" s="215"/>
      <c r="C160" s="216"/>
      <c r="D160" s="28" t="s">
        <v>23</v>
      </c>
      <c r="E160" s="239">
        <f>'Valores Tabelados'!C$12</f>
        <v>228.8</v>
      </c>
      <c r="F160" s="240"/>
      <c r="G160" s="28" t="s">
        <v>25</v>
      </c>
      <c r="H160" s="241">
        <f t="shared" si="3"/>
        <v>0</v>
      </c>
      <c r="I160" s="242"/>
    </row>
    <row r="161" spans="1:9" ht="12.75" customHeight="1">
      <c r="A161" s="21" t="s">
        <v>26</v>
      </c>
      <c r="B161" s="250"/>
      <c r="C161" s="250"/>
      <c r="D161" s="28" t="s">
        <v>23</v>
      </c>
      <c r="E161" s="239">
        <f>'Valores Tabelados'!C$13</f>
        <v>302.5</v>
      </c>
      <c r="F161" s="240"/>
      <c r="G161" s="28" t="s">
        <v>25</v>
      </c>
      <c r="H161" s="219">
        <f t="shared" si="3"/>
        <v>0</v>
      </c>
      <c r="I161" s="219"/>
    </row>
    <row r="162" spans="1:9" ht="12.75" customHeight="1">
      <c r="A162" s="26"/>
      <c r="B162" s="217" t="s">
        <v>24</v>
      </c>
      <c r="C162" s="217"/>
      <c r="D162" s="217"/>
      <c r="E162" s="217"/>
      <c r="F162" s="217"/>
      <c r="G162" s="217"/>
      <c r="H162" s="219">
        <f>SUM(H156:I161)</f>
        <v>0</v>
      </c>
      <c r="I162" s="219"/>
    </row>
    <row r="163" spans="1:9" ht="12.75" customHeight="1">
      <c r="A163" s="21" t="s">
        <v>88</v>
      </c>
      <c r="B163" s="250"/>
      <c r="C163" s="250"/>
      <c r="D163" s="28" t="s">
        <v>23</v>
      </c>
      <c r="E163" s="200">
        <f>'Valores Tabelados'!C$14</f>
        <v>141.9</v>
      </c>
      <c r="F163" s="200"/>
      <c r="G163" s="28" t="s">
        <v>25</v>
      </c>
      <c r="H163" s="241">
        <f>B163*E163</f>
        <v>0</v>
      </c>
      <c r="I163" s="242"/>
    </row>
    <row r="164" spans="1:9" ht="12.75" customHeight="1">
      <c r="A164" s="21" t="s">
        <v>89</v>
      </c>
      <c r="B164" s="250"/>
      <c r="C164" s="250"/>
      <c r="D164" s="28" t="s">
        <v>23</v>
      </c>
      <c r="E164" s="200">
        <f>'Valores Tabelados'!C$15</f>
        <v>47.300000000000004</v>
      </c>
      <c r="F164" s="200"/>
      <c r="G164" s="28" t="s">
        <v>25</v>
      </c>
      <c r="H164" s="241">
        <f>B164*E164</f>
        <v>0</v>
      </c>
      <c r="I164" s="242"/>
    </row>
    <row r="165" spans="1:9" ht="12.75" customHeight="1">
      <c r="A165" s="26"/>
      <c r="B165" s="217" t="s">
        <v>27</v>
      </c>
      <c r="C165" s="217"/>
      <c r="D165" s="217"/>
      <c r="E165" s="217"/>
      <c r="F165" s="217"/>
      <c r="G165" s="217"/>
      <c r="H165" s="219">
        <f>H162*B$12*I145+H163+H164</f>
        <v>0</v>
      </c>
      <c r="I165" s="219"/>
    </row>
    <row r="166" spans="1:9" ht="12.75" customHeight="1">
      <c r="A166" s="21" t="s">
        <v>56</v>
      </c>
      <c r="B166" s="237"/>
      <c r="C166" s="237"/>
      <c r="D166" s="23" t="s">
        <v>1</v>
      </c>
      <c r="E166" s="217" t="s">
        <v>2</v>
      </c>
      <c r="F166" s="217"/>
      <c r="G166" s="217"/>
      <c r="H166" s="219">
        <f>(1+B166)*H165</f>
        <v>0</v>
      </c>
      <c r="I166" s="219"/>
    </row>
    <row r="167" spans="1:9" ht="18" customHeight="1">
      <c r="A167" s="4"/>
      <c r="B167" s="6"/>
      <c r="C167" s="6"/>
      <c r="D167" s="7"/>
      <c r="E167" s="4"/>
      <c r="F167" s="4"/>
      <c r="G167" s="4"/>
      <c r="H167" s="4"/>
      <c r="I167" s="5"/>
    </row>
    <row r="168" spans="1:9" ht="13.5" customHeight="1">
      <c r="A168" s="12" t="s">
        <v>80</v>
      </c>
      <c r="B168" s="187" t="s">
        <v>87</v>
      </c>
      <c r="C168" s="187"/>
      <c r="D168" s="28" t="s">
        <v>45</v>
      </c>
      <c r="E168" s="187" t="s">
        <v>46</v>
      </c>
      <c r="F168" s="187"/>
      <c r="G168" s="28" t="s">
        <v>45</v>
      </c>
      <c r="H168" s="183" t="s">
        <v>48</v>
      </c>
      <c r="I168" s="185"/>
    </row>
    <row r="169" spans="1:9" ht="12.75" customHeight="1">
      <c r="A169" s="21" t="s">
        <v>33</v>
      </c>
      <c r="B169" s="215"/>
      <c r="C169" s="216"/>
      <c r="D169" s="28" t="s">
        <v>42</v>
      </c>
      <c r="E169" s="239">
        <f>'Valores Tabelados'!C$18</f>
        <v>23.1</v>
      </c>
      <c r="F169" s="240"/>
      <c r="G169" s="28" t="s">
        <v>11</v>
      </c>
      <c r="H169" s="241">
        <f>B169*E169*IF(H152&gt;'Valores Tabelados'!E$18,H152,'Valores Tabelados'!E$18)</f>
        <v>0</v>
      </c>
      <c r="I169" s="242"/>
    </row>
    <row r="170" spans="1:9" ht="12.75" customHeight="1">
      <c r="A170" s="21" t="s">
        <v>34</v>
      </c>
      <c r="B170" s="215"/>
      <c r="C170" s="216"/>
      <c r="D170" s="28" t="s">
        <v>42</v>
      </c>
      <c r="E170" s="239">
        <f>'Valores Tabelados'!C$19</f>
        <v>23.1</v>
      </c>
      <c r="F170" s="240"/>
      <c r="G170" s="28" t="s">
        <v>11</v>
      </c>
      <c r="H170" s="241">
        <f>B170*E170*IF(H152&gt;'Valores Tabelados'!E$19,H152,'Valores Tabelados'!E$19)</f>
        <v>0</v>
      </c>
      <c r="I170" s="242"/>
    </row>
    <row r="171" spans="1:9" ht="12.75" customHeight="1">
      <c r="A171" s="21" t="s">
        <v>35</v>
      </c>
      <c r="B171" s="215"/>
      <c r="C171" s="216"/>
      <c r="D171" s="28" t="s">
        <v>42</v>
      </c>
      <c r="E171" s="239">
        <f>'Valores Tabelados'!C$20</f>
        <v>35.200000000000003</v>
      </c>
      <c r="F171" s="240"/>
      <c r="G171" s="28" t="s">
        <v>11</v>
      </c>
      <c r="H171" s="241">
        <f>B171*E171*IF(H152&gt;'Valores Tabelados'!E$20,H152,'Valores Tabelados'!E$20)</f>
        <v>0</v>
      </c>
      <c r="I171" s="242"/>
    </row>
    <row r="172" spans="1:9" ht="12.75" customHeight="1">
      <c r="A172" s="21" t="s">
        <v>36</v>
      </c>
      <c r="B172" s="215"/>
      <c r="C172" s="216"/>
      <c r="D172" s="28" t="s">
        <v>42</v>
      </c>
      <c r="E172" s="239">
        <f>'Valores Tabelados'!C$21</f>
        <v>23.1</v>
      </c>
      <c r="F172" s="240"/>
      <c r="G172" s="28" t="s">
        <v>11</v>
      </c>
      <c r="H172" s="241">
        <f>B172*E172*IF(H152&gt;'Valores Tabelados'!E$21,H152,'Valores Tabelados'!E$21)</f>
        <v>0</v>
      </c>
      <c r="I172" s="242"/>
    </row>
    <row r="173" spans="1:9" ht="12.75" customHeight="1">
      <c r="A173" s="55" t="s">
        <v>83</v>
      </c>
      <c r="B173" s="215"/>
      <c r="C173" s="216"/>
      <c r="D173" s="28" t="s">
        <v>23</v>
      </c>
      <c r="E173" s="239">
        <f>'Valores Tabelados'!C$22</f>
        <v>111.10000000000001</v>
      </c>
      <c r="F173" s="240"/>
      <c r="G173" s="28" t="s">
        <v>25</v>
      </c>
      <c r="H173" s="241">
        <f>B173*E173</f>
        <v>0</v>
      </c>
      <c r="I173" s="242"/>
    </row>
    <row r="174" spans="1:9" ht="12.75" customHeight="1">
      <c r="A174" s="21" t="s">
        <v>22</v>
      </c>
      <c r="B174" s="215"/>
      <c r="C174" s="216"/>
      <c r="D174" s="28" t="s">
        <v>23</v>
      </c>
      <c r="E174" s="239">
        <f>'Valores Tabelados'!C$23</f>
        <v>154</v>
      </c>
      <c r="F174" s="240"/>
      <c r="G174" s="28" t="s">
        <v>25</v>
      </c>
      <c r="H174" s="241">
        <f>B174*E174</f>
        <v>0</v>
      </c>
      <c r="I174" s="242"/>
    </row>
    <row r="175" spans="1:9" ht="12.75" customHeight="1">
      <c r="A175" s="21" t="s">
        <v>189</v>
      </c>
      <c r="B175" s="243"/>
      <c r="C175" s="243"/>
      <c r="D175" s="28" t="s">
        <v>16</v>
      </c>
      <c r="E175" s="187"/>
      <c r="F175" s="187"/>
      <c r="G175" s="183"/>
      <c r="H175" s="219">
        <f>B175</f>
        <v>0</v>
      </c>
      <c r="I175" s="219"/>
    </row>
    <row r="176" spans="1:9" ht="12.75" customHeight="1">
      <c r="A176" s="21" t="s">
        <v>190</v>
      </c>
      <c r="B176" s="243"/>
      <c r="C176" s="243"/>
      <c r="D176" s="28" t="s">
        <v>16</v>
      </c>
      <c r="E176" s="187"/>
      <c r="F176" s="187"/>
      <c r="G176" s="183"/>
      <c r="H176" s="219">
        <f>B176</f>
        <v>0</v>
      </c>
      <c r="I176" s="219"/>
    </row>
    <row r="177" spans="1:9" ht="12.75" customHeight="1">
      <c r="A177" s="26"/>
      <c r="B177" s="29"/>
      <c r="C177" s="29"/>
      <c r="D177" s="26"/>
      <c r="E177" s="217" t="s">
        <v>2</v>
      </c>
      <c r="F177" s="217"/>
      <c r="G177" s="217"/>
      <c r="H177" s="219">
        <f>SUM(H169:I176)</f>
        <v>0</v>
      </c>
      <c r="I177" s="219"/>
    </row>
    <row r="178" spans="1:9" ht="21" customHeight="1">
      <c r="A178" s="27"/>
      <c r="B178" s="22"/>
      <c r="C178" s="22"/>
      <c r="D178" s="23"/>
      <c r="E178" s="22"/>
      <c r="F178" s="22"/>
      <c r="G178" s="22"/>
      <c r="H178" s="22"/>
      <c r="I178" s="30"/>
    </row>
    <row r="179" spans="1:9" ht="13.5" customHeight="1">
      <c r="A179" s="14" t="s">
        <v>40</v>
      </c>
      <c r="B179" s="4"/>
      <c r="C179" s="4"/>
      <c r="D179" s="7"/>
      <c r="E179" s="4"/>
      <c r="F179" s="4"/>
      <c r="G179" s="4"/>
      <c r="H179" s="4"/>
      <c r="I179" s="5"/>
    </row>
    <row r="180" spans="1:9" ht="13.5" customHeight="1">
      <c r="A180" s="21" t="s">
        <v>51</v>
      </c>
      <c r="B180" s="237">
        <v>0.16</v>
      </c>
      <c r="C180" s="237"/>
      <c r="D180" s="28" t="s">
        <v>1</v>
      </c>
      <c r="E180" s="238" t="s">
        <v>3</v>
      </c>
      <c r="F180" s="238"/>
      <c r="G180" s="238"/>
      <c r="H180" s="219">
        <f>(1+B180)*(H166+H177)</f>
        <v>0</v>
      </c>
      <c r="I180" s="219"/>
    </row>
    <row r="181" spans="1:9" ht="8.25" customHeight="1">
      <c r="A181" s="15"/>
      <c r="B181" s="16"/>
      <c r="C181" s="16"/>
      <c r="D181" s="7"/>
      <c r="E181" s="13"/>
      <c r="F181" s="13"/>
      <c r="G181" s="13"/>
      <c r="H181" s="20"/>
      <c r="I181" s="20"/>
    </row>
    <row r="182" spans="1:9" ht="13.5" customHeight="1">
      <c r="A182" s="21" t="s">
        <v>37</v>
      </c>
      <c r="B182" s="237">
        <f>0.2+(B166/0.5)*(0.2)</f>
        <v>0.2</v>
      </c>
      <c r="C182" s="237"/>
      <c r="D182" s="28" t="s">
        <v>1</v>
      </c>
      <c r="E182" s="238" t="s">
        <v>13</v>
      </c>
      <c r="F182" s="238"/>
      <c r="G182" s="238"/>
      <c r="H182" s="219">
        <f>(1+B182)*H180</f>
        <v>0</v>
      </c>
      <c r="I182" s="219"/>
    </row>
    <row r="183" spans="1:9" ht="8.25" customHeight="1">
      <c r="B183" s="26"/>
      <c r="C183" s="26"/>
      <c r="D183" s="29"/>
      <c r="E183" s="26"/>
      <c r="F183" s="26"/>
      <c r="G183" s="26"/>
      <c r="H183" s="26"/>
      <c r="I183" s="26"/>
    </row>
    <row r="184" spans="1:9" ht="13.5" customHeight="1">
      <c r="B184" s="49"/>
      <c r="C184" s="154" t="s">
        <v>58</v>
      </c>
      <c r="D184" s="154"/>
      <c r="E184" s="154"/>
      <c r="F184" s="154"/>
      <c r="G184" s="245"/>
      <c r="H184" s="246">
        <f>ROUND(IF(OR(B$12=0,I145=0),0,H182/(B$12*I145)),2)</f>
        <v>0</v>
      </c>
      <c r="I184" s="246"/>
    </row>
    <row r="185" spans="1:9" ht="18" customHeight="1">
      <c r="A185" s="36"/>
      <c r="B185" s="37"/>
      <c r="C185" s="37"/>
      <c r="D185" s="38"/>
      <c r="E185" s="36"/>
      <c r="F185" s="36"/>
      <c r="G185" s="36"/>
      <c r="H185" s="36"/>
      <c r="I185" s="36"/>
    </row>
    <row r="186" spans="1:9" ht="13.5" customHeight="1">
      <c r="A186" s="48" t="s">
        <v>54</v>
      </c>
      <c r="B186" s="265" t="s">
        <v>43</v>
      </c>
      <c r="C186" s="266"/>
      <c r="D186" s="267"/>
      <c r="E186" s="47"/>
      <c r="F186" s="268" t="s">
        <v>55</v>
      </c>
      <c r="G186" s="269"/>
      <c r="H186" s="270"/>
      <c r="I186" s="56"/>
    </row>
    <row r="187" spans="1:9" ht="18" customHeight="1">
      <c r="A187" s="22"/>
      <c r="B187" s="34"/>
      <c r="C187" s="34"/>
      <c r="D187" s="23"/>
      <c r="E187" s="22"/>
      <c r="F187" s="22"/>
      <c r="G187" s="22"/>
      <c r="H187" s="22"/>
      <c r="I187" s="22"/>
    </row>
    <row r="188" spans="1:9" ht="13.5" customHeight="1">
      <c r="A188" s="12" t="s">
        <v>39</v>
      </c>
      <c r="B188" s="9"/>
      <c r="C188" s="9"/>
      <c r="D188" s="10"/>
      <c r="E188" s="4"/>
      <c r="F188" s="4"/>
      <c r="G188" s="4"/>
      <c r="H188" s="4"/>
      <c r="I188" s="4"/>
    </row>
    <row r="189" spans="1:9" ht="12.75" customHeight="1">
      <c r="A189" s="21" t="s">
        <v>28</v>
      </c>
      <c r="B189" s="56"/>
      <c r="C189" s="56"/>
      <c r="D189" s="56"/>
      <c r="E189" s="251" t="s">
        <v>53</v>
      </c>
      <c r="F189" s="251"/>
      <c r="G189" s="252">
        <f>B189*C189*D189</f>
        <v>0</v>
      </c>
      <c r="H189" s="253"/>
      <c r="I189" s="22"/>
    </row>
    <row r="190" spans="1:9" ht="12.75" customHeight="1">
      <c r="A190" s="21" t="s">
        <v>50</v>
      </c>
      <c r="B190" s="57"/>
      <c r="C190" s="57"/>
      <c r="D190" s="23"/>
      <c r="E190" s="251" t="s">
        <v>53</v>
      </c>
      <c r="F190" s="251"/>
      <c r="G190" s="252">
        <f>3.1416*POWER(B190,2)*C190/4</f>
        <v>0</v>
      </c>
      <c r="H190" s="253"/>
      <c r="I190" s="22"/>
    </row>
    <row r="191" spans="1:9" ht="12.75" customHeight="1">
      <c r="A191" s="21" t="s">
        <v>21</v>
      </c>
      <c r="B191" s="254"/>
      <c r="C191" s="255"/>
      <c r="D191" s="33" t="s">
        <v>52</v>
      </c>
      <c r="E191" s="22"/>
      <c r="F191" s="22"/>
      <c r="G191" s="22"/>
      <c r="H191" s="22"/>
      <c r="I191" s="22"/>
    </row>
    <row r="192" spans="1:9" ht="12.75" customHeight="1">
      <c r="A192" s="21" t="s">
        <v>20</v>
      </c>
      <c r="B192" s="256">
        <f>((G189+G190)*B191/1000)</f>
        <v>0</v>
      </c>
      <c r="C192" s="257"/>
      <c r="D192" s="23" t="s">
        <v>15</v>
      </c>
      <c r="E192" s="217" t="s">
        <v>41</v>
      </c>
      <c r="F192" s="217"/>
      <c r="G192" s="217"/>
      <c r="H192" s="258">
        <f>B192*B$12*I186</f>
        <v>0</v>
      </c>
      <c r="I192" s="259"/>
    </row>
    <row r="193" spans="1:9" ht="12.75" customHeight="1">
      <c r="A193" s="21" t="s">
        <v>14</v>
      </c>
      <c r="B193" s="260"/>
      <c r="C193" s="261"/>
      <c r="D193" s="23" t="s">
        <v>15</v>
      </c>
      <c r="E193" s="217" t="s">
        <v>41</v>
      </c>
      <c r="F193" s="217"/>
      <c r="G193" s="217"/>
      <c r="H193" s="258">
        <f>B193*B$12*I186</f>
        <v>0</v>
      </c>
      <c r="I193" s="259"/>
    </row>
    <row r="194" spans="1:9" ht="12.75" customHeight="1">
      <c r="A194" s="21" t="s">
        <v>19</v>
      </c>
      <c r="B194" s="264">
        <f>IF(B192=0,0,1-B193/B192)</f>
        <v>0</v>
      </c>
      <c r="C194" s="264"/>
      <c r="D194" s="23" t="s">
        <v>1</v>
      </c>
      <c r="E194" s="22"/>
      <c r="F194" s="22"/>
      <c r="G194" s="22"/>
      <c r="H194" s="22"/>
      <c r="I194" s="22"/>
    </row>
    <row r="195" spans="1:9" ht="18" customHeight="1">
      <c r="A195" s="4"/>
      <c r="B195" s="11"/>
      <c r="C195" s="11"/>
      <c r="D195" s="7"/>
      <c r="E195" s="4"/>
      <c r="F195" s="4"/>
      <c r="G195" s="4"/>
      <c r="H195" s="4"/>
      <c r="I195" s="4"/>
    </row>
    <row r="196" spans="1:9" ht="13.5" customHeight="1">
      <c r="A196" s="12" t="s">
        <v>85</v>
      </c>
      <c r="B196" s="187" t="s">
        <v>86</v>
      </c>
      <c r="C196" s="187"/>
      <c r="D196" s="28" t="s">
        <v>45</v>
      </c>
      <c r="E196" s="187" t="s">
        <v>46</v>
      </c>
      <c r="F196" s="187"/>
      <c r="G196" s="28" t="s">
        <v>45</v>
      </c>
      <c r="H196" s="187" t="s">
        <v>47</v>
      </c>
      <c r="I196" s="187"/>
    </row>
    <row r="197" spans="1:9" ht="12.75" customHeight="1">
      <c r="A197" s="21" t="s">
        <v>29</v>
      </c>
      <c r="B197" s="256">
        <f>B192</f>
        <v>0</v>
      </c>
      <c r="C197" s="257"/>
      <c r="D197" s="28" t="s">
        <v>15</v>
      </c>
      <c r="E197" s="262"/>
      <c r="F197" s="263"/>
      <c r="G197" s="31" t="s">
        <v>11</v>
      </c>
      <c r="H197" s="241">
        <f t="shared" ref="H197:H202" si="4">B197*E197</f>
        <v>0</v>
      </c>
      <c r="I197" s="242"/>
    </row>
    <row r="198" spans="1:9" ht="12.75" customHeight="1">
      <c r="A198" s="21" t="s">
        <v>30</v>
      </c>
      <c r="B198" s="215"/>
      <c r="C198" s="216"/>
      <c r="D198" s="28" t="s">
        <v>23</v>
      </c>
      <c r="E198" s="239">
        <f>'Valores Tabelados'!C$9</f>
        <v>47.300000000000004</v>
      </c>
      <c r="F198" s="240"/>
      <c r="G198" s="31" t="s">
        <v>25</v>
      </c>
      <c r="H198" s="241">
        <f t="shared" si="4"/>
        <v>0</v>
      </c>
      <c r="I198" s="242"/>
    </row>
    <row r="199" spans="1:9" ht="12.75" customHeight="1">
      <c r="A199" s="21" t="s">
        <v>31</v>
      </c>
      <c r="B199" s="215"/>
      <c r="C199" s="216"/>
      <c r="D199" s="28" t="s">
        <v>23</v>
      </c>
      <c r="E199" s="239">
        <f>'Valores Tabelados'!C$10</f>
        <v>123.20000000000002</v>
      </c>
      <c r="F199" s="240"/>
      <c r="G199" s="28" t="s">
        <v>25</v>
      </c>
      <c r="H199" s="241">
        <f t="shared" si="4"/>
        <v>0</v>
      </c>
      <c r="I199" s="242"/>
    </row>
    <row r="200" spans="1:9" ht="12.75" customHeight="1">
      <c r="A200" s="21" t="s">
        <v>10</v>
      </c>
      <c r="B200" s="215"/>
      <c r="C200" s="216"/>
      <c r="D200" s="28" t="s">
        <v>23</v>
      </c>
      <c r="E200" s="239">
        <f>'Valores Tabelados'!C$11</f>
        <v>150.70000000000002</v>
      </c>
      <c r="F200" s="240"/>
      <c r="G200" s="28" t="s">
        <v>25</v>
      </c>
      <c r="H200" s="241">
        <f t="shared" si="4"/>
        <v>0</v>
      </c>
      <c r="I200" s="242"/>
    </row>
    <row r="201" spans="1:9" ht="12.75" customHeight="1">
      <c r="A201" s="21" t="s">
        <v>32</v>
      </c>
      <c r="B201" s="215"/>
      <c r="C201" s="216"/>
      <c r="D201" s="28" t="s">
        <v>23</v>
      </c>
      <c r="E201" s="239">
        <f>'Valores Tabelados'!C$12</f>
        <v>228.8</v>
      </c>
      <c r="F201" s="240"/>
      <c r="G201" s="28" t="s">
        <v>25</v>
      </c>
      <c r="H201" s="241">
        <f t="shared" si="4"/>
        <v>0</v>
      </c>
      <c r="I201" s="242"/>
    </row>
    <row r="202" spans="1:9" ht="12.75" customHeight="1">
      <c r="A202" s="21" t="s">
        <v>26</v>
      </c>
      <c r="B202" s="250"/>
      <c r="C202" s="250"/>
      <c r="D202" s="28" t="s">
        <v>23</v>
      </c>
      <c r="E202" s="239">
        <f>'Valores Tabelados'!C$13</f>
        <v>302.5</v>
      </c>
      <c r="F202" s="240"/>
      <c r="G202" s="28" t="s">
        <v>25</v>
      </c>
      <c r="H202" s="219">
        <f t="shared" si="4"/>
        <v>0</v>
      </c>
      <c r="I202" s="219"/>
    </row>
    <row r="203" spans="1:9" ht="12.75" customHeight="1">
      <c r="A203" s="26"/>
      <c r="B203" s="217" t="s">
        <v>24</v>
      </c>
      <c r="C203" s="217"/>
      <c r="D203" s="217"/>
      <c r="E203" s="217"/>
      <c r="F203" s="217"/>
      <c r="G203" s="217"/>
      <c r="H203" s="219">
        <f>SUM(H197:I202)</f>
        <v>0</v>
      </c>
      <c r="I203" s="219"/>
    </row>
    <row r="204" spans="1:9" ht="12.75" customHeight="1">
      <c r="A204" s="21" t="s">
        <v>88</v>
      </c>
      <c r="B204" s="250"/>
      <c r="C204" s="250"/>
      <c r="D204" s="28" t="s">
        <v>23</v>
      </c>
      <c r="E204" s="200">
        <f>'Valores Tabelados'!C$14</f>
        <v>141.9</v>
      </c>
      <c r="F204" s="200"/>
      <c r="G204" s="28" t="s">
        <v>25</v>
      </c>
      <c r="H204" s="241">
        <f>B204*E204</f>
        <v>0</v>
      </c>
      <c r="I204" s="242"/>
    </row>
    <row r="205" spans="1:9" ht="12.75" customHeight="1">
      <c r="A205" s="21" t="s">
        <v>89</v>
      </c>
      <c r="B205" s="250"/>
      <c r="C205" s="250"/>
      <c r="D205" s="28" t="s">
        <v>23</v>
      </c>
      <c r="E205" s="200">
        <f>'Valores Tabelados'!C$15</f>
        <v>47.300000000000004</v>
      </c>
      <c r="F205" s="200"/>
      <c r="G205" s="28" t="s">
        <v>25</v>
      </c>
      <c r="H205" s="241">
        <f>B205*E205</f>
        <v>0</v>
      </c>
      <c r="I205" s="242"/>
    </row>
    <row r="206" spans="1:9" ht="12.75" customHeight="1">
      <c r="A206" s="26"/>
      <c r="B206" s="217" t="s">
        <v>27</v>
      </c>
      <c r="C206" s="217"/>
      <c r="D206" s="217"/>
      <c r="E206" s="217"/>
      <c r="F206" s="217"/>
      <c r="G206" s="217"/>
      <c r="H206" s="219">
        <f>H203*B$12*I186+H204+H205</f>
        <v>0</v>
      </c>
      <c r="I206" s="219"/>
    </row>
    <row r="207" spans="1:9" ht="12.75" customHeight="1">
      <c r="A207" s="21" t="s">
        <v>56</v>
      </c>
      <c r="B207" s="237"/>
      <c r="C207" s="237"/>
      <c r="D207" s="23" t="s">
        <v>1</v>
      </c>
      <c r="E207" s="217" t="s">
        <v>2</v>
      </c>
      <c r="F207" s="217"/>
      <c r="G207" s="217"/>
      <c r="H207" s="219">
        <f>(1+B207)*H206</f>
        <v>0</v>
      </c>
      <c r="I207" s="219"/>
    </row>
    <row r="208" spans="1:9" ht="18" customHeight="1">
      <c r="A208" s="4"/>
      <c r="B208" s="6"/>
      <c r="C208" s="6"/>
      <c r="D208" s="7"/>
      <c r="E208" s="4"/>
      <c r="F208" s="4"/>
      <c r="G208" s="4"/>
      <c r="H208" s="4"/>
      <c r="I208" s="5"/>
    </row>
    <row r="209" spans="1:9" ht="13.5" customHeight="1">
      <c r="A209" s="12" t="s">
        <v>80</v>
      </c>
      <c r="B209" s="187" t="s">
        <v>87</v>
      </c>
      <c r="C209" s="187"/>
      <c r="D209" s="28" t="s">
        <v>45</v>
      </c>
      <c r="E209" s="187" t="s">
        <v>46</v>
      </c>
      <c r="F209" s="187"/>
      <c r="G209" s="28" t="s">
        <v>45</v>
      </c>
      <c r="H209" s="183" t="s">
        <v>48</v>
      </c>
      <c r="I209" s="185"/>
    </row>
    <row r="210" spans="1:9" ht="12.75" customHeight="1">
      <c r="A210" s="21" t="s">
        <v>33</v>
      </c>
      <c r="B210" s="215"/>
      <c r="C210" s="216"/>
      <c r="D210" s="28" t="s">
        <v>42</v>
      </c>
      <c r="E210" s="239">
        <f>'Valores Tabelados'!C$18</f>
        <v>23.1</v>
      </c>
      <c r="F210" s="240"/>
      <c r="G210" s="28" t="s">
        <v>11</v>
      </c>
      <c r="H210" s="241">
        <f>B210*E210*IF(H193&gt;'Valores Tabelados'!E$18,H193,'Valores Tabelados'!E$18)</f>
        <v>0</v>
      </c>
      <c r="I210" s="242"/>
    </row>
    <row r="211" spans="1:9" ht="12.75" customHeight="1">
      <c r="A211" s="21" t="s">
        <v>34</v>
      </c>
      <c r="B211" s="215"/>
      <c r="C211" s="216"/>
      <c r="D211" s="28" t="s">
        <v>42</v>
      </c>
      <c r="E211" s="239">
        <f>'Valores Tabelados'!C$19</f>
        <v>23.1</v>
      </c>
      <c r="F211" s="240"/>
      <c r="G211" s="28" t="s">
        <v>11</v>
      </c>
      <c r="H211" s="241">
        <f>B211*E211*IF(H193&gt;'Valores Tabelados'!E$19,H193,'Valores Tabelados'!E$19)</f>
        <v>0</v>
      </c>
      <c r="I211" s="242"/>
    </row>
    <row r="212" spans="1:9" ht="12.75" customHeight="1">
      <c r="A212" s="21" t="s">
        <v>35</v>
      </c>
      <c r="B212" s="215"/>
      <c r="C212" s="216"/>
      <c r="D212" s="28" t="s">
        <v>42</v>
      </c>
      <c r="E212" s="239">
        <f>'Valores Tabelados'!C$20</f>
        <v>35.200000000000003</v>
      </c>
      <c r="F212" s="240"/>
      <c r="G212" s="28" t="s">
        <v>11</v>
      </c>
      <c r="H212" s="241">
        <f>B212*E212*IF(H193&gt;'Valores Tabelados'!E$20,H193,'Valores Tabelados'!E$20)</f>
        <v>0</v>
      </c>
      <c r="I212" s="242"/>
    </row>
    <row r="213" spans="1:9" ht="12.75" customHeight="1">
      <c r="A213" s="21" t="s">
        <v>36</v>
      </c>
      <c r="B213" s="215"/>
      <c r="C213" s="216"/>
      <c r="D213" s="28" t="s">
        <v>42</v>
      </c>
      <c r="E213" s="239">
        <f>'Valores Tabelados'!C$21</f>
        <v>23.1</v>
      </c>
      <c r="F213" s="240"/>
      <c r="G213" s="28" t="s">
        <v>11</v>
      </c>
      <c r="H213" s="241">
        <f>B213*E213*IF(H193&gt;'Valores Tabelados'!E$21,H193,'Valores Tabelados'!E$21)</f>
        <v>0</v>
      </c>
      <c r="I213" s="242"/>
    </row>
    <row r="214" spans="1:9" ht="12.75" customHeight="1">
      <c r="A214" s="55" t="s">
        <v>83</v>
      </c>
      <c r="B214" s="215"/>
      <c r="C214" s="216"/>
      <c r="D214" s="28" t="s">
        <v>23</v>
      </c>
      <c r="E214" s="239">
        <f>'Valores Tabelados'!C$22</f>
        <v>111.10000000000001</v>
      </c>
      <c r="F214" s="240"/>
      <c r="G214" s="28" t="s">
        <v>25</v>
      </c>
      <c r="H214" s="241">
        <f>B214*E214</f>
        <v>0</v>
      </c>
      <c r="I214" s="242"/>
    </row>
    <row r="215" spans="1:9" ht="12.75" customHeight="1">
      <c r="A215" s="21" t="s">
        <v>22</v>
      </c>
      <c r="B215" s="215"/>
      <c r="C215" s="216"/>
      <c r="D215" s="28" t="s">
        <v>23</v>
      </c>
      <c r="E215" s="239">
        <f>'Valores Tabelados'!C$23</f>
        <v>154</v>
      </c>
      <c r="F215" s="240"/>
      <c r="G215" s="28" t="s">
        <v>25</v>
      </c>
      <c r="H215" s="241">
        <f>B215*E215</f>
        <v>0</v>
      </c>
      <c r="I215" s="242"/>
    </row>
    <row r="216" spans="1:9" ht="12.75" customHeight="1">
      <c r="A216" s="21" t="s">
        <v>189</v>
      </c>
      <c r="B216" s="243"/>
      <c r="C216" s="243"/>
      <c r="D216" s="28" t="s">
        <v>16</v>
      </c>
      <c r="E216" s="187"/>
      <c r="F216" s="187"/>
      <c r="G216" s="183"/>
      <c r="H216" s="219">
        <f>B216</f>
        <v>0</v>
      </c>
      <c r="I216" s="219"/>
    </row>
    <row r="217" spans="1:9" ht="12.75" customHeight="1">
      <c r="A217" s="21" t="s">
        <v>190</v>
      </c>
      <c r="B217" s="243"/>
      <c r="C217" s="243"/>
      <c r="D217" s="28" t="s">
        <v>16</v>
      </c>
      <c r="E217" s="187"/>
      <c r="F217" s="187"/>
      <c r="G217" s="183"/>
      <c r="H217" s="219">
        <f>B217</f>
        <v>0</v>
      </c>
      <c r="I217" s="219"/>
    </row>
    <row r="218" spans="1:9" ht="12.75" customHeight="1">
      <c r="A218" s="26"/>
      <c r="B218" s="29"/>
      <c r="C218" s="29"/>
      <c r="D218" s="26"/>
      <c r="E218" s="217" t="s">
        <v>2</v>
      </c>
      <c r="F218" s="217"/>
      <c r="G218" s="217"/>
      <c r="H218" s="219">
        <f>SUM(H210:I217)</f>
        <v>0</v>
      </c>
      <c r="I218" s="219"/>
    </row>
    <row r="219" spans="1:9" ht="12" customHeight="1">
      <c r="A219" s="27"/>
      <c r="B219" s="22"/>
      <c r="C219" s="22"/>
      <c r="D219" s="23"/>
      <c r="E219" s="22"/>
      <c r="F219" s="22"/>
      <c r="G219" s="22"/>
      <c r="H219" s="22"/>
      <c r="I219" s="30"/>
    </row>
    <row r="220" spans="1:9" ht="13.5" customHeight="1">
      <c r="A220" s="14" t="s">
        <v>40</v>
      </c>
      <c r="B220" s="4"/>
      <c r="C220" s="4"/>
      <c r="D220" s="7"/>
      <c r="E220" s="4"/>
      <c r="F220" s="4"/>
      <c r="G220" s="4"/>
      <c r="H220" s="4"/>
      <c r="I220" s="5"/>
    </row>
    <row r="221" spans="1:9" ht="13.5" customHeight="1">
      <c r="A221" s="21" t="s">
        <v>51</v>
      </c>
      <c r="B221" s="237">
        <v>0.16</v>
      </c>
      <c r="C221" s="237"/>
      <c r="D221" s="28" t="s">
        <v>1</v>
      </c>
      <c r="E221" s="238" t="s">
        <v>3</v>
      </c>
      <c r="F221" s="238"/>
      <c r="G221" s="238"/>
      <c r="H221" s="219">
        <f>(1+B221)*(H207+H218)</f>
        <v>0</v>
      </c>
      <c r="I221" s="219"/>
    </row>
    <row r="222" spans="1:9" ht="8.25" customHeight="1">
      <c r="A222" s="15"/>
      <c r="B222" s="16"/>
      <c r="C222" s="16"/>
      <c r="D222" s="7"/>
      <c r="E222" s="13"/>
      <c r="F222" s="13"/>
      <c r="G222" s="13"/>
      <c r="H222" s="20"/>
      <c r="I222" s="20"/>
    </row>
    <row r="223" spans="1:9" ht="13.5" customHeight="1">
      <c r="A223" s="21" t="s">
        <v>37</v>
      </c>
      <c r="B223" s="237">
        <f>0.2+(B207/0.5)*(0.2)</f>
        <v>0.2</v>
      </c>
      <c r="C223" s="237"/>
      <c r="D223" s="28" t="s">
        <v>1</v>
      </c>
      <c r="E223" s="238" t="s">
        <v>13</v>
      </c>
      <c r="F223" s="238"/>
      <c r="G223" s="238"/>
      <c r="H223" s="219">
        <f>(1+B223)*H221</f>
        <v>0</v>
      </c>
      <c r="I223" s="219"/>
    </row>
    <row r="224" spans="1:9" ht="8.25" customHeight="1">
      <c r="B224" s="26"/>
      <c r="C224" s="26"/>
      <c r="D224" s="29"/>
      <c r="E224" s="26"/>
      <c r="F224" s="26"/>
      <c r="G224" s="26"/>
      <c r="H224" s="26"/>
      <c r="I224" s="26"/>
    </row>
    <row r="225" spans="1:9" ht="13.5" customHeight="1">
      <c r="B225" s="49"/>
      <c r="C225" s="154" t="s">
        <v>58</v>
      </c>
      <c r="D225" s="154"/>
      <c r="E225" s="154"/>
      <c r="F225" s="154"/>
      <c r="G225" s="245"/>
      <c r="H225" s="246">
        <f>ROUND(IF(OR(B$12=0,I186=0),0,H223/(B$12*I186)),2)</f>
        <v>0</v>
      </c>
      <c r="I225" s="246"/>
    </row>
    <row r="226" spans="1:9" ht="18" customHeight="1">
      <c r="A226" s="36"/>
      <c r="B226" s="37"/>
      <c r="C226" s="37"/>
      <c r="D226" s="38"/>
      <c r="E226" s="36"/>
      <c r="F226" s="36"/>
      <c r="G226" s="36"/>
      <c r="H226" s="36"/>
      <c r="I226" s="36"/>
    </row>
    <row r="227" spans="1:9" ht="13.5" customHeight="1">
      <c r="A227" s="48" t="s">
        <v>54</v>
      </c>
      <c r="B227" s="265" t="s">
        <v>43</v>
      </c>
      <c r="C227" s="266"/>
      <c r="D227" s="267"/>
      <c r="E227" s="47"/>
      <c r="F227" s="268" t="s">
        <v>55</v>
      </c>
      <c r="G227" s="269"/>
      <c r="H227" s="270"/>
      <c r="I227" s="56"/>
    </row>
    <row r="228" spans="1:9" ht="18" customHeight="1">
      <c r="A228" s="22"/>
      <c r="B228" s="34"/>
      <c r="C228" s="34"/>
      <c r="D228" s="23"/>
      <c r="E228" s="22"/>
      <c r="F228" s="22"/>
      <c r="G228" s="22"/>
      <c r="H228" s="22"/>
      <c r="I228" s="22"/>
    </row>
    <row r="229" spans="1:9" ht="13.5" customHeight="1">
      <c r="A229" s="12" t="s">
        <v>39</v>
      </c>
      <c r="B229" s="9"/>
      <c r="C229" s="9"/>
      <c r="D229" s="10"/>
      <c r="E229" s="4"/>
      <c r="F229" s="4"/>
      <c r="G229" s="4"/>
      <c r="H229" s="4"/>
      <c r="I229" s="4"/>
    </row>
    <row r="230" spans="1:9" ht="12.75" customHeight="1">
      <c r="A230" s="21" t="s">
        <v>28</v>
      </c>
      <c r="B230" s="56"/>
      <c r="C230" s="56"/>
      <c r="D230" s="56"/>
      <c r="E230" s="251" t="s">
        <v>53</v>
      </c>
      <c r="F230" s="251"/>
      <c r="G230" s="252">
        <f>B230*C230*D230</f>
        <v>0</v>
      </c>
      <c r="H230" s="253"/>
      <c r="I230" s="22"/>
    </row>
    <row r="231" spans="1:9" ht="12.75" customHeight="1">
      <c r="A231" s="21" t="s">
        <v>50</v>
      </c>
      <c r="B231" s="57"/>
      <c r="C231" s="57"/>
      <c r="D231" s="23"/>
      <c r="E231" s="251" t="s">
        <v>53</v>
      </c>
      <c r="F231" s="251"/>
      <c r="G231" s="252">
        <f>3.1416*POWER(B231,2)*C231/4</f>
        <v>0</v>
      </c>
      <c r="H231" s="253"/>
      <c r="I231" s="22"/>
    </row>
    <row r="232" spans="1:9" ht="12.75" customHeight="1">
      <c r="A232" s="21" t="s">
        <v>21</v>
      </c>
      <c r="B232" s="254"/>
      <c r="C232" s="255"/>
      <c r="D232" s="33" t="s">
        <v>52</v>
      </c>
      <c r="E232" s="22"/>
      <c r="F232" s="22"/>
      <c r="G232" s="22"/>
      <c r="H232" s="22"/>
      <c r="I232" s="22"/>
    </row>
    <row r="233" spans="1:9" ht="12.75" customHeight="1">
      <c r="A233" s="21" t="s">
        <v>20</v>
      </c>
      <c r="B233" s="256">
        <f>((G230+G231)*B232/1000)</f>
        <v>0</v>
      </c>
      <c r="C233" s="257"/>
      <c r="D233" s="23" t="s">
        <v>15</v>
      </c>
      <c r="E233" s="217" t="s">
        <v>41</v>
      </c>
      <c r="F233" s="217"/>
      <c r="G233" s="217"/>
      <c r="H233" s="258">
        <f>B233*B$12*I227</f>
        <v>0</v>
      </c>
      <c r="I233" s="259"/>
    </row>
    <row r="234" spans="1:9" ht="12.75" customHeight="1">
      <c r="A234" s="21" t="s">
        <v>14</v>
      </c>
      <c r="B234" s="260"/>
      <c r="C234" s="261"/>
      <c r="D234" s="23" t="s">
        <v>15</v>
      </c>
      <c r="E234" s="217" t="s">
        <v>41</v>
      </c>
      <c r="F234" s="217"/>
      <c r="G234" s="217"/>
      <c r="H234" s="258">
        <f>B234*B$12*I227</f>
        <v>0</v>
      </c>
      <c r="I234" s="259"/>
    </row>
    <row r="235" spans="1:9" ht="12.75" customHeight="1">
      <c r="A235" s="21" t="s">
        <v>19</v>
      </c>
      <c r="B235" s="264">
        <f>IF(B233=0,0,1-B234/B233)</f>
        <v>0</v>
      </c>
      <c r="C235" s="264"/>
      <c r="D235" s="23" t="s">
        <v>1</v>
      </c>
      <c r="E235" s="22"/>
      <c r="F235" s="22"/>
      <c r="G235" s="22"/>
      <c r="H235" s="22"/>
      <c r="I235" s="22"/>
    </row>
    <row r="236" spans="1:9" ht="18" customHeight="1">
      <c r="A236" s="4"/>
      <c r="B236" s="11"/>
      <c r="C236" s="11"/>
      <c r="D236" s="7"/>
      <c r="E236" s="4"/>
      <c r="F236" s="4"/>
      <c r="G236" s="4"/>
      <c r="H236" s="4"/>
      <c r="I236" s="4"/>
    </row>
    <row r="237" spans="1:9" ht="13.5" customHeight="1">
      <c r="A237" s="12" t="s">
        <v>85</v>
      </c>
      <c r="B237" s="187" t="s">
        <v>86</v>
      </c>
      <c r="C237" s="187"/>
      <c r="D237" s="28" t="s">
        <v>45</v>
      </c>
      <c r="E237" s="187" t="s">
        <v>46</v>
      </c>
      <c r="F237" s="187"/>
      <c r="G237" s="28" t="s">
        <v>45</v>
      </c>
      <c r="H237" s="187" t="s">
        <v>47</v>
      </c>
      <c r="I237" s="187"/>
    </row>
    <row r="238" spans="1:9" ht="12.75" customHeight="1">
      <c r="A238" s="21" t="s">
        <v>29</v>
      </c>
      <c r="B238" s="256">
        <f>B233</f>
        <v>0</v>
      </c>
      <c r="C238" s="257"/>
      <c r="D238" s="28" t="s">
        <v>15</v>
      </c>
      <c r="E238" s="262"/>
      <c r="F238" s="263"/>
      <c r="G238" s="31" t="s">
        <v>11</v>
      </c>
      <c r="H238" s="241">
        <f t="shared" ref="H238:H243" si="5">B238*E238</f>
        <v>0</v>
      </c>
      <c r="I238" s="242"/>
    </row>
    <row r="239" spans="1:9" ht="12.75" customHeight="1">
      <c r="A239" s="21" t="s">
        <v>30</v>
      </c>
      <c r="B239" s="215"/>
      <c r="C239" s="216"/>
      <c r="D239" s="28" t="s">
        <v>23</v>
      </c>
      <c r="E239" s="239">
        <f>'Valores Tabelados'!C$9</f>
        <v>47.300000000000004</v>
      </c>
      <c r="F239" s="240"/>
      <c r="G239" s="31" t="s">
        <v>25</v>
      </c>
      <c r="H239" s="241">
        <f t="shared" si="5"/>
        <v>0</v>
      </c>
      <c r="I239" s="242"/>
    </row>
    <row r="240" spans="1:9" ht="12.75" customHeight="1">
      <c r="A240" s="21" t="s">
        <v>31</v>
      </c>
      <c r="B240" s="215"/>
      <c r="C240" s="216"/>
      <c r="D240" s="28" t="s">
        <v>23</v>
      </c>
      <c r="E240" s="239">
        <f>'Valores Tabelados'!C$10</f>
        <v>123.20000000000002</v>
      </c>
      <c r="F240" s="240"/>
      <c r="G240" s="28" t="s">
        <v>25</v>
      </c>
      <c r="H240" s="241">
        <f t="shared" si="5"/>
        <v>0</v>
      </c>
      <c r="I240" s="242"/>
    </row>
    <row r="241" spans="1:9" ht="12.75" customHeight="1">
      <c r="A241" s="21" t="s">
        <v>10</v>
      </c>
      <c r="B241" s="215"/>
      <c r="C241" s="216"/>
      <c r="D241" s="28" t="s">
        <v>23</v>
      </c>
      <c r="E241" s="239">
        <f>'Valores Tabelados'!C$11</f>
        <v>150.70000000000002</v>
      </c>
      <c r="F241" s="240"/>
      <c r="G241" s="28" t="s">
        <v>25</v>
      </c>
      <c r="H241" s="241">
        <f t="shared" si="5"/>
        <v>0</v>
      </c>
      <c r="I241" s="242"/>
    </row>
    <row r="242" spans="1:9" ht="12.75" customHeight="1">
      <c r="A242" s="21" t="s">
        <v>32</v>
      </c>
      <c r="B242" s="215"/>
      <c r="C242" s="216"/>
      <c r="D242" s="28" t="s">
        <v>23</v>
      </c>
      <c r="E242" s="239">
        <f>'Valores Tabelados'!C$12</f>
        <v>228.8</v>
      </c>
      <c r="F242" s="240"/>
      <c r="G242" s="28" t="s">
        <v>25</v>
      </c>
      <c r="H242" s="241">
        <f t="shared" si="5"/>
        <v>0</v>
      </c>
      <c r="I242" s="242"/>
    </row>
    <row r="243" spans="1:9" ht="12.75" customHeight="1">
      <c r="A243" s="21" t="s">
        <v>26</v>
      </c>
      <c r="B243" s="250"/>
      <c r="C243" s="250"/>
      <c r="D243" s="28" t="s">
        <v>23</v>
      </c>
      <c r="E243" s="239">
        <f>'Valores Tabelados'!C$13</f>
        <v>302.5</v>
      </c>
      <c r="F243" s="240"/>
      <c r="G243" s="28" t="s">
        <v>25</v>
      </c>
      <c r="H243" s="219">
        <f t="shared" si="5"/>
        <v>0</v>
      </c>
      <c r="I243" s="219"/>
    </row>
    <row r="244" spans="1:9" ht="12.75" customHeight="1">
      <c r="A244" s="26"/>
      <c r="B244" s="217" t="s">
        <v>24</v>
      </c>
      <c r="C244" s="217"/>
      <c r="D244" s="217"/>
      <c r="E244" s="217"/>
      <c r="F244" s="217"/>
      <c r="G244" s="217"/>
      <c r="H244" s="219">
        <f>SUM(H238:I243)</f>
        <v>0</v>
      </c>
      <c r="I244" s="219"/>
    </row>
    <row r="245" spans="1:9" ht="12.75" customHeight="1">
      <c r="A245" s="21" t="s">
        <v>88</v>
      </c>
      <c r="B245" s="250"/>
      <c r="C245" s="250"/>
      <c r="D245" s="28" t="s">
        <v>23</v>
      </c>
      <c r="E245" s="200">
        <f>'Valores Tabelados'!C$14</f>
        <v>141.9</v>
      </c>
      <c r="F245" s="200"/>
      <c r="G245" s="28" t="s">
        <v>25</v>
      </c>
      <c r="H245" s="241">
        <f>B245*E245</f>
        <v>0</v>
      </c>
      <c r="I245" s="242"/>
    </row>
    <row r="246" spans="1:9" ht="12.75" customHeight="1">
      <c r="A246" s="21" t="s">
        <v>89</v>
      </c>
      <c r="B246" s="250"/>
      <c r="C246" s="250"/>
      <c r="D246" s="28" t="s">
        <v>23</v>
      </c>
      <c r="E246" s="200">
        <f>'Valores Tabelados'!C$15</f>
        <v>47.300000000000004</v>
      </c>
      <c r="F246" s="200"/>
      <c r="G246" s="28" t="s">
        <v>25</v>
      </c>
      <c r="H246" s="241">
        <f>B246*E246</f>
        <v>0</v>
      </c>
      <c r="I246" s="242"/>
    </row>
    <row r="247" spans="1:9" ht="12.75" customHeight="1">
      <c r="A247" s="26"/>
      <c r="B247" s="217" t="s">
        <v>27</v>
      </c>
      <c r="C247" s="217"/>
      <c r="D247" s="217"/>
      <c r="E247" s="217"/>
      <c r="F247" s="217"/>
      <c r="G247" s="217"/>
      <c r="H247" s="219">
        <f>H244*B$12*I227+H245+H246</f>
        <v>0</v>
      </c>
      <c r="I247" s="219"/>
    </row>
    <row r="248" spans="1:9" ht="12.75" customHeight="1">
      <c r="A248" s="21" t="s">
        <v>56</v>
      </c>
      <c r="B248" s="237"/>
      <c r="C248" s="237"/>
      <c r="D248" s="23" t="s">
        <v>1</v>
      </c>
      <c r="E248" s="217" t="s">
        <v>2</v>
      </c>
      <c r="F248" s="217"/>
      <c r="G248" s="217"/>
      <c r="H248" s="219">
        <f>(1+B248)*H247</f>
        <v>0</v>
      </c>
      <c r="I248" s="219"/>
    </row>
    <row r="249" spans="1:9" ht="18" customHeight="1">
      <c r="A249" s="4"/>
      <c r="B249" s="6"/>
      <c r="C249" s="6"/>
      <c r="D249" s="7"/>
      <c r="E249" s="4"/>
      <c r="F249" s="4"/>
      <c r="G249" s="4"/>
      <c r="H249" s="4"/>
      <c r="I249" s="5"/>
    </row>
    <row r="250" spans="1:9" ht="13.5" customHeight="1">
      <c r="A250" s="12" t="s">
        <v>80</v>
      </c>
      <c r="B250" s="187" t="s">
        <v>87</v>
      </c>
      <c r="C250" s="187"/>
      <c r="D250" s="28" t="s">
        <v>45</v>
      </c>
      <c r="E250" s="187" t="s">
        <v>46</v>
      </c>
      <c r="F250" s="187"/>
      <c r="G250" s="28" t="s">
        <v>45</v>
      </c>
      <c r="H250" s="183" t="s">
        <v>48</v>
      </c>
      <c r="I250" s="185"/>
    </row>
    <row r="251" spans="1:9" ht="12.75" customHeight="1">
      <c r="A251" s="21" t="s">
        <v>33</v>
      </c>
      <c r="B251" s="215"/>
      <c r="C251" s="216"/>
      <c r="D251" s="28" t="s">
        <v>42</v>
      </c>
      <c r="E251" s="239">
        <f>'Valores Tabelados'!C$18</f>
        <v>23.1</v>
      </c>
      <c r="F251" s="240"/>
      <c r="G251" s="28" t="s">
        <v>11</v>
      </c>
      <c r="H251" s="241">
        <f>B251*E251*IF(H234&gt;'Valores Tabelados'!E$18,H234,'Valores Tabelados'!E$18)</f>
        <v>0</v>
      </c>
      <c r="I251" s="242"/>
    </row>
    <row r="252" spans="1:9" ht="12.75" customHeight="1">
      <c r="A252" s="21" t="s">
        <v>34</v>
      </c>
      <c r="B252" s="215"/>
      <c r="C252" s="216"/>
      <c r="D252" s="28" t="s">
        <v>42</v>
      </c>
      <c r="E252" s="239">
        <f>'Valores Tabelados'!C$19</f>
        <v>23.1</v>
      </c>
      <c r="F252" s="240"/>
      <c r="G252" s="28" t="s">
        <v>11</v>
      </c>
      <c r="H252" s="241">
        <f>B252*E252*IF(H234&gt;'Valores Tabelados'!E$19,H234,'Valores Tabelados'!E$19)</f>
        <v>0</v>
      </c>
      <c r="I252" s="242"/>
    </row>
    <row r="253" spans="1:9" ht="12.75" customHeight="1">
      <c r="A253" s="21" t="s">
        <v>35</v>
      </c>
      <c r="B253" s="215"/>
      <c r="C253" s="216"/>
      <c r="D253" s="28" t="s">
        <v>42</v>
      </c>
      <c r="E253" s="239">
        <f>'Valores Tabelados'!C$20</f>
        <v>35.200000000000003</v>
      </c>
      <c r="F253" s="240"/>
      <c r="G253" s="28" t="s">
        <v>11</v>
      </c>
      <c r="H253" s="241">
        <f>B253*E253*IF(H234&gt;'Valores Tabelados'!E$20,H234,'Valores Tabelados'!E$20)</f>
        <v>0</v>
      </c>
      <c r="I253" s="242"/>
    </row>
    <row r="254" spans="1:9" ht="12.75" customHeight="1">
      <c r="A254" s="21" t="s">
        <v>36</v>
      </c>
      <c r="B254" s="215"/>
      <c r="C254" s="216"/>
      <c r="D254" s="28" t="s">
        <v>42</v>
      </c>
      <c r="E254" s="239">
        <f>'Valores Tabelados'!C$21</f>
        <v>23.1</v>
      </c>
      <c r="F254" s="240"/>
      <c r="G254" s="28" t="s">
        <v>11</v>
      </c>
      <c r="H254" s="241">
        <f>B254*E254*IF(H234&gt;'Valores Tabelados'!E$21,H234,'Valores Tabelados'!E$21)</f>
        <v>0</v>
      </c>
      <c r="I254" s="242"/>
    </row>
    <row r="255" spans="1:9" ht="12.75" customHeight="1">
      <c r="A255" s="55" t="s">
        <v>83</v>
      </c>
      <c r="B255" s="215"/>
      <c r="C255" s="216"/>
      <c r="D255" s="28" t="s">
        <v>23</v>
      </c>
      <c r="E255" s="239">
        <f>'Valores Tabelados'!C$22</f>
        <v>111.10000000000001</v>
      </c>
      <c r="F255" s="240"/>
      <c r="G255" s="28" t="s">
        <v>25</v>
      </c>
      <c r="H255" s="241">
        <f>B255*E255</f>
        <v>0</v>
      </c>
      <c r="I255" s="242"/>
    </row>
    <row r="256" spans="1:9" ht="12.75" customHeight="1">
      <c r="A256" s="21" t="s">
        <v>22</v>
      </c>
      <c r="B256" s="215"/>
      <c r="C256" s="216"/>
      <c r="D256" s="28" t="s">
        <v>23</v>
      </c>
      <c r="E256" s="239">
        <f>'Valores Tabelados'!C$23</f>
        <v>154</v>
      </c>
      <c r="F256" s="240"/>
      <c r="G256" s="28" t="s">
        <v>25</v>
      </c>
      <c r="H256" s="241">
        <f>B256*E256</f>
        <v>0</v>
      </c>
      <c r="I256" s="242"/>
    </row>
    <row r="257" spans="1:9" ht="12.75" customHeight="1">
      <c r="A257" s="21" t="s">
        <v>189</v>
      </c>
      <c r="B257" s="243"/>
      <c r="C257" s="243"/>
      <c r="D257" s="28" t="s">
        <v>16</v>
      </c>
      <c r="E257" s="187"/>
      <c r="F257" s="187"/>
      <c r="G257" s="183"/>
      <c r="H257" s="219">
        <f>B257</f>
        <v>0</v>
      </c>
      <c r="I257" s="219"/>
    </row>
    <row r="258" spans="1:9" ht="12.75" customHeight="1">
      <c r="A258" s="21" t="s">
        <v>190</v>
      </c>
      <c r="B258" s="243"/>
      <c r="C258" s="243"/>
      <c r="D258" s="28" t="s">
        <v>16</v>
      </c>
      <c r="E258" s="187"/>
      <c r="F258" s="187"/>
      <c r="G258" s="183"/>
      <c r="H258" s="219">
        <f>B258</f>
        <v>0</v>
      </c>
      <c r="I258" s="219"/>
    </row>
    <row r="259" spans="1:9" ht="12.75" customHeight="1">
      <c r="A259" s="26"/>
      <c r="B259" s="29"/>
      <c r="C259" s="29"/>
      <c r="D259" s="26"/>
      <c r="E259" s="217" t="s">
        <v>2</v>
      </c>
      <c r="F259" s="217"/>
      <c r="G259" s="217"/>
      <c r="H259" s="219">
        <f>SUM(H251:I258)</f>
        <v>0</v>
      </c>
      <c r="I259" s="219"/>
    </row>
    <row r="260" spans="1:9" ht="12" customHeight="1">
      <c r="A260" s="27"/>
      <c r="B260" s="22"/>
      <c r="C260" s="22"/>
      <c r="D260" s="23"/>
      <c r="E260" s="22"/>
      <c r="F260" s="22"/>
      <c r="G260" s="22"/>
      <c r="H260" s="22"/>
      <c r="I260" s="30"/>
    </row>
    <row r="261" spans="1:9" ht="13.5" customHeight="1">
      <c r="A261" s="14" t="s">
        <v>40</v>
      </c>
      <c r="B261" s="4"/>
      <c r="C261" s="4"/>
      <c r="D261" s="7"/>
      <c r="E261" s="4"/>
      <c r="F261" s="4"/>
      <c r="G261" s="4"/>
      <c r="H261" s="4"/>
      <c r="I261" s="5"/>
    </row>
    <row r="262" spans="1:9" ht="13.5" customHeight="1">
      <c r="A262" s="21" t="s">
        <v>51</v>
      </c>
      <c r="B262" s="237">
        <v>0.16</v>
      </c>
      <c r="C262" s="237"/>
      <c r="D262" s="28" t="s">
        <v>1</v>
      </c>
      <c r="E262" s="238" t="s">
        <v>3</v>
      </c>
      <c r="F262" s="238"/>
      <c r="G262" s="238"/>
      <c r="H262" s="219">
        <f>(1+B262)*(H248+H259)</f>
        <v>0</v>
      </c>
      <c r="I262" s="219"/>
    </row>
    <row r="263" spans="1:9" ht="8.25" customHeight="1">
      <c r="A263" s="15"/>
      <c r="B263" s="16"/>
      <c r="C263" s="16"/>
      <c r="D263" s="7"/>
      <c r="E263" s="13"/>
      <c r="F263" s="13"/>
      <c r="G263" s="13"/>
      <c r="H263" s="20"/>
      <c r="I263" s="20"/>
    </row>
    <row r="264" spans="1:9" ht="13.5" customHeight="1">
      <c r="A264" s="21" t="s">
        <v>37</v>
      </c>
      <c r="B264" s="237">
        <f>0.2+(B248/0.5)*(0.2)</f>
        <v>0.2</v>
      </c>
      <c r="C264" s="237"/>
      <c r="D264" s="28" t="s">
        <v>1</v>
      </c>
      <c r="E264" s="238" t="s">
        <v>13</v>
      </c>
      <c r="F264" s="238"/>
      <c r="G264" s="238"/>
      <c r="H264" s="219">
        <f>(1+B264)*H262</f>
        <v>0</v>
      </c>
      <c r="I264" s="219"/>
    </row>
    <row r="265" spans="1:9" ht="8.25" customHeight="1">
      <c r="B265" s="26"/>
      <c r="C265" s="26"/>
      <c r="D265" s="29"/>
      <c r="E265" s="26"/>
      <c r="F265" s="26"/>
      <c r="G265" s="26"/>
      <c r="H265" s="26"/>
      <c r="I265" s="26"/>
    </row>
    <row r="266" spans="1:9" ht="13.5" customHeight="1">
      <c r="B266" s="49"/>
      <c r="C266" s="154" t="s">
        <v>58</v>
      </c>
      <c r="D266" s="154"/>
      <c r="E266" s="154"/>
      <c r="F266" s="154"/>
      <c r="G266" s="245"/>
      <c r="H266" s="246">
        <f>ROUND(IF(OR(B$12=0,I227=0),0,H264/(B$12*I227)),2)</f>
        <v>0</v>
      </c>
      <c r="I266" s="246"/>
    </row>
    <row r="267" spans="1:9" ht="18" customHeight="1">
      <c r="A267" s="36"/>
      <c r="B267" s="37"/>
      <c r="C267" s="37"/>
      <c r="D267" s="38"/>
      <c r="E267" s="36"/>
      <c r="F267" s="36"/>
      <c r="G267" s="36"/>
      <c r="H267" s="36"/>
      <c r="I267" s="36"/>
    </row>
    <row r="268" spans="1:9" ht="13.5" customHeight="1">
      <c r="A268" s="48" t="s">
        <v>54</v>
      </c>
      <c r="B268" s="265" t="s">
        <v>43</v>
      </c>
      <c r="C268" s="266"/>
      <c r="D268" s="267"/>
      <c r="E268" s="47"/>
      <c r="F268" s="268" t="s">
        <v>55</v>
      </c>
      <c r="G268" s="269"/>
      <c r="H268" s="270"/>
      <c r="I268" s="56"/>
    </row>
    <row r="269" spans="1:9" ht="18" customHeight="1">
      <c r="A269" s="22"/>
      <c r="B269" s="34"/>
      <c r="C269" s="34"/>
      <c r="D269" s="23"/>
      <c r="E269" s="22"/>
      <c r="F269" s="22"/>
      <c r="G269" s="22"/>
      <c r="H269" s="22"/>
      <c r="I269" s="22"/>
    </row>
    <row r="270" spans="1:9" ht="13.5" customHeight="1">
      <c r="A270" s="12" t="s">
        <v>39</v>
      </c>
      <c r="B270" s="9"/>
      <c r="C270" s="9"/>
      <c r="D270" s="10"/>
      <c r="E270" s="4"/>
      <c r="F270" s="4"/>
      <c r="G270" s="4"/>
      <c r="H270" s="4"/>
      <c r="I270" s="4"/>
    </row>
    <row r="271" spans="1:9" ht="12.75" customHeight="1">
      <c r="A271" s="21" t="s">
        <v>28</v>
      </c>
      <c r="B271" s="56"/>
      <c r="C271" s="56"/>
      <c r="D271" s="56"/>
      <c r="E271" s="251" t="s">
        <v>53</v>
      </c>
      <c r="F271" s="251"/>
      <c r="G271" s="252">
        <f>B271*C271*D271</f>
        <v>0</v>
      </c>
      <c r="H271" s="253"/>
      <c r="I271" s="22"/>
    </row>
    <row r="272" spans="1:9" ht="12.75" customHeight="1">
      <c r="A272" s="21" t="s">
        <v>50</v>
      </c>
      <c r="B272" s="57"/>
      <c r="C272" s="57"/>
      <c r="D272" s="23"/>
      <c r="E272" s="251" t="s">
        <v>53</v>
      </c>
      <c r="F272" s="251"/>
      <c r="G272" s="252">
        <f>3.1416*POWER(B272,2)*C272/4</f>
        <v>0</v>
      </c>
      <c r="H272" s="253"/>
      <c r="I272" s="22"/>
    </row>
    <row r="273" spans="1:9" ht="12.75" customHeight="1">
      <c r="A273" s="21" t="s">
        <v>21</v>
      </c>
      <c r="B273" s="254"/>
      <c r="C273" s="255"/>
      <c r="D273" s="33" t="s">
        <v>52</v>
      </c>
      <c r="E273" s="22"/>
      <c r="F273" s="22"/>
      <c r="G273" s="22"/>
      <c r="H273" s="22"/>
      <c r="I273" s="22"/>
    </row>
    <row r="274" spans="1:9" ht="12.75" customHeight="1">
      <c r="A274" s="21" t="s">
        <v>20</v>
      </c>
      <c r="B274" s="256">
        <f>((G271+G272)*B273/1000)</f>
        <v>0</v>
      </c>
      <c r="C274" s="257"/>
      <c r="D274" s="23" t="s">
        <v>15</v>
      </c>
      <c r="E274" s="217" t="s">
        <v>41</v>
      </c>
      <c r="F274" s="217"/>
      <c r="G274" s="217"/>
      <c r="H274" s="258">
        <f>B274*B$12*I268</f>
        <v>0</v>
      </c>
      <c r="I274" s="259"/>
    </row>
    <row r="275" spans="1:9" ht="12.75" customHeight="1">
      <c r="A275" s="21" t="s">
        <v>14</v>
      </c>
      <c r="B275" s="260"/>
      <c r="C275" s="261"/>
      <c r="D275" s="23" t="s">
        <v>15</v>
      </c>
      <c r="E275" s="217" t="s">
        <v>41</v>
      </c>
      <c r="F275" s="217"/>
      <c r="G275" s="217"/>
      <c r="H275" s="258">
        <f>B275*B$12*I268</f>
        <v>0</v>
      </c>
      <c r="I275" s="259"/>
    </row>
    <row r="276" spans="1:9" ht="12.75" customHeight="1">
      <c r="A276" s="21" t="s">
        <v>19</v>
      </c>
      <c r="B276" s="264">
        <f>IF(B274=0,0,1-B275/B274)</f>
        <v>0</v>
      </c>
      <c r="C276" s="264"/>
      <c r="D276" s="23" t="s">
        <v>1</v>
      </c>
      <c r="E276" s="22"/>
      <c r="F276" s="22"/>
      <c r="G276" s="22"/>
      <c r="H276" s="22"/>
      <c r="I276" s="22"/>
    </row>
    <row r="277" spans="1:9" ht="18" customHeight="1">
      <c r="A277" s="4"/>
      <c r="B277" s="11"/>
      <c r="C277" s="11"/>
      <c r="D277" s="7"/>
      <c r="E277" s="4"/>
      <c r="F277" s="4"/>
      <c r="G277" s="4"/>
      <c r="H277" s="4"/>
      <c r="I277" s="4"/>
    </row>
    <row r="278" spans="1:9" ht="13.5" customHeight="1">
      <c r="A278" s="12" t="s">
        <v>85</v>
      </c>
      <c r="B278" s="187" t="s">
        <v>86</v>
      </c>
      <c r="C278" s="187"/>
      <c r="D278" s="28" t="s">
        <v>45</v>
      </c>
      <c r="E278" s="187" t="s">
        <v>46</v>
      </c>
      <c r="F278" s="187"/>
      <c r="G278" s="28" t="s">
        <v>45</v>
      </c>
      <c r="H278" s="187" t="s">
        <v>47</v>
      </c>
      <c r="I278" s="187"/>
    </row>
    <row r="279" spans="1:9" ht="12.75" customHeight="1">
      <c r="A279" s="21" t="s">
        <v>29</v>
      </c>
      <c r="B279" s="256">
        <f>B274</f>
        <v>0</v>
      </c>
      <c r="C279" s="257"/>
      <c r="D279" s="28" t="s">
        <v>15</v>
      </c>
      <c r="E279" s="262"/>
      <c r="F279" s="263"/>
      <c r="G279" s="31" t="s">
        <v>11</v>
      </c>
      <c r="H279" s="241">
        <f t="shared" ref="H279:H284" si="6">B279*E279</f>
        <v>0</v>
      </c>
      <c r="I279" s="242"/>
    </row>
    <row r="280" spans="1:9" ht="12.75" customHeight="1">
      <c r="A280" s="21" t="s">
        <v>30</v>
      </c>
      <c r="B280" s="215"/>
      <c r="C280" s="216"/>
      <c r="D280" s="28" t="s">
        <v>23</v>
      </c>
      <c r="E280" s="239">
        <f>'Valores Tabelados'!C$9</f>
        <v>47.300000000000004</v>
      </c>
      <c r="F280" s="240"/>
      <c r="G280" s="31" t="s">
        <v>25</v>
      </c>
      <c r="H280" s="241">
        <f t="shared" si="6"/>
        <v>0</v>
      </c>
      <c r="I280" s="242"/>
    </row>
    <row r="281" spans="1:9" ht="12.75" customHeight="1">
      <c r="A281" s="21" t="s">
        <v>31</v>
      </c>
      <c r="B281" s="215"/>
      <c r="C281" s="216"/>
      <c r="D281" s="28" t="s">
        <v>23</v>
      </c>
      <c r="E281" s="239">
        <f>'Valores Tabelados'!C$10</f>
        <v>123.20000000000002</v>
      </c>
      <c r="F281" s="240"/>
      <c r="G281" s="28" t="s">
        <v>25</v>
      </c>
      <c r="H281" s="241">
        <f t="shared" si="6"/>
        <v>0</v>
      </c>
      <c r="I281" s="242"/>
    </row>
    <row r="282" spans="1:9" ht="12.75" customHeight="1">
      <c r="A282" s="21" t="s">
        <v>10</v>
      </c>
      <c r="B282" s="215"/>
      <c r="C282" s="216"/>
      <c r="D282" s="28" t="s">
        <v>23</v>
      </c>
      <c r="E282" s="239">
        <f>'Valores Tabelados'!C$11</f>
        <v>150.70000000000002</v>
      </c>
      <c r="F282" s="240"/>
      <c r="G282" s="28" t="s">
        <v>25</v>
      </c>
      <c r="H282" s="241">
        <f t="shared" si="6"/>
        <v>0</v>
      </c>
      <c r="I282" s="242"/>
    </row>
    <row r="283" spans="1:9" ht="12.75" customHeight="1">
      <c r="A283" s="21" t="s">
        <v>32</v>
      </c>
      <c r="B283" s="215"/>
      <c r="C283" s="216"/>
      <c r="D283" s="28" t="s">
        <v>23</v>
      </c>
      <c r="E283" s="239">
        <f>'Valores Tabelados'!C$12</f>
        <v>228.8</v>
      </c>
      <c r="F283" s="240"/>
      <c r="G283" s="28" t="s">
        <v>25</v>
      </c>
      <c r="H283" s="241">
        <f t="shared" si="6"/>
        <v>0</v>
      </c>
      <c r="I283" s="242"/>
    </row>
    <row r="284" spans="1:9" ht="12.75" customHeight="1">
      <c r="A284" s="21" t="s">
        <v>26</v>
      </c>
      <c r="B284" s="250"/>
      <c r="C284" s="250"/>
      <c r="D284" s="28" t="s">
        <v>23</v>
      </c>
      <c r="E284" s="239">
        <f>'Valores Tabelados'!C$13</f>
        <v>302.5</v>
      </c>
      <c r="F284" s="240"/>
      <c r="G284" s="28" t="s">
        <v>25</v>
      </c>
      <c r="H284" s="219">
        <f t="shared" si="6"/>
        <v>0</v>
      </c>
      <c r="I284" s="219"/>
    </row>
    <row r="285" spans="1:9" ht="12.75" customHeight="1">
      <c r="A285" s="26"/>
      <c r="B285" s="217" t="s">
        <v>24</v>
      </c>
      <c r="C285" s="217"/>
      <c r="D285" s="217"/>
      <c r="E285" s="217"/>
      <c r="F285" s="217"/>
      <c r="G285" s="217"/>
      <c r="H285" s="219">
        <f>SUM(H279:I284)</f>
        <v>0</v>
      </c>
      <c r="I285" s="219"/>
    </row>
    <row r="286" spans="1:9" ht="12.75" customHeight="1">
      <c r="A286" s="21" t="s">
        <v>88</v>
      </c>
      <c r="B286" s="250"/>
      <c r="C286" s="250"/>
      <c r="D286" s="28" t="s">
        <v>23</v>
      </c>
      <c r="E286" s="200">
        <f>'Valores Tabelados'!C$14</f>
        <v>141.9</v>
      </c>
      <c r="F286" s="200"/>
      <c r="G286" s="28" t="s">
        <v>25</v>
      </c>
      <c r="H286" s="241">
        <f>B286*E286</f>
        <v>0</v>
      </c>
      <c r="I286" s="242"/>
    </row>
    <row r="287" spans="1:9" ht="12.75" customHeight="1">
      <c r="A287" s="21" t="s">
        <v>89</v>
      </c>
      <c r="B287" s="250"/>
      <c r="C287" s="250"/>
      <c r="D287" s="28" t="s">
        <v>23</v>
      </c>
      <c r="E287" s="200">
        <f>'Valores Tabelados'!C$15</f>
        <v>47.300000000000004</v>
      </c>
      <c r="F287" s="200"/>
      <c r="G287" s="28" t="s">
        <v>25</v>
      </c>
      <c r="H287" s="241">
        <f>B287*E287</f>
        <v>0</v>
      </c>
      <c r="I287" s="242"/>
    </row>
    <row r="288" spans="1:9" ht="12.75" customHeight="1">
      <c r="A288" s="26"/>
      <c r="B288" s="217" t="s">
        <v>27</v>
      </c>
      <c r="C288" s="217"/>
      <c r="D288" s="217"/>
      <c r="E288" s="217"/>
      <c r="F288" s="217"/>
      <c r="G288" s="217"/>
      <c r="H288" s="219">
        <f>H285*B$12*I268+H286+H287</f>
        <v>0</v>
      </c>
      <c r="I288" s="219"/>
    </row>
    <row r="289" spans="1:9" ht="12.75" customHeight="1">
      <c r="A289" s="21" t="s">
        <v>56</v>
      </c>
      <c r="B289" s="237"/>
      <c r="C289" s="237"/>
      <c r="D289" s="23" t="s">
        <v>1</v>
      </c>
      <c r="E289" s="217" t="s">
        <v>2</v>
      </c>
      <c r="F289" s="217"/>
      <c r="G289" s="217"/>
      <c r="H289" s="219">
        <f>(1+B289)*H288</f>
        <v>0</v>
      </c>
      <c r="I289" s="219"/>
    </row>
    <row r="290" spans="1:9" ht="18" customHeight="1">
      <c r="A290" s="4"/>
      <c r="B290" s="6"/>
      <c r="C290" s="6"/>
      <c r="D290" s="7"/>
      <c r="E290" s="4"/>
      <c r="F290" s="4"/>
      <c r="G290" s="4"/>
      <c r="H290" s="4"/>
      <c r="I290" s="5"/>
    </row>
    <row r="291" spans="1:9" ht="13.5" customHeight="1">
      <c r="A291" s="12" t="s">
        <v>80</v>
      </c>
      <c r="B291" s="187" t="s">
        <v>87</v>
      </c>
      <c r="C291" s="187"/>
      <c r="D291" s="28" t="s">
        <v>45</v>
      </c>
      <c r="E291" s="187" t="s">
        <v>46</v>
      </c>
      <c r="F291" s="187"/>
      <c r="G291" s="28" t="s">
        <v>45</v>
      </c>
      <c r="H291" s="183" t="s">
        <v>48</v>
      </c>
      <c r="I291" s="185"/>
    </row>
    <row r="292" spans="1:9" ht="12.75" customHeight="1">
      <c r="A292" s="21" t="s">
        <v>33</v>
      </c>
      <c r="B292" s="215"/>
      <c r="C292" s="216"/>
      <c r="D292" s="28" t="s">
        <v>42</v>
      </c>
      <c r="E292" s="239">
        <f>'Valores Tabelados'!C$18</f>
        <v>23.1</v>
      </c>
      <c r="F292" s="240"/>
      <c r="G292" s="28" t="s">
        <v>11</v>
      </c>
      <c r="H292" s="241">
        <f>B292*E292*IF(H275&gt;'Valores Tabelados'!E$18,H275,'Valores Tabelados'!E$18)</f>
        <v>0</v>
      </c>
      <c r="I292" s="242"/>
    </row>
    <row r="293" spans="1:9" ht="12.75" customHeight="1">
      <c r="A293" s="21" t="s">
        <v>34</v>
      </c>
      <c r="B293" s="215"/>
      <c r="C293" s="216"/>
      <c r="D293" s="28" t="s">
        <v>42</v>
      </c>
      <c r="E293" s="239">
        <f>'Valores Tabelados'!C$19</f>
        <v>23.1</v>
      </c>
      <c r="F293" s="240"/>
      <c r="G293" s="28" t="s">
        <v>11</v>
      </c>
      <c r="H293" s="241">
        <f>B293*E293*IF(H275&gt;'Valores Tabelados'!E$19,H275,'Valores Tabelados'!E$19)</f>
        <v>0</v>
      </c>
      <c r="I293" s="242"/>
    </row>
    <row r="294" spans="1:9" ht="12.75" customHeight="1">
      <c r="A294" s="21" t="s">
        <v>35</v>
      </c>
      <c r="B294" s="215"/>
      <c r="C294" s="216"/>
      <c r="D294" s="28" t="s">
        <v>42</v>
      </c>
      <c r="E294" s="239">
        <f>'Valores Tabelados'!C$20</f>
        <v>35.200000000000003</v>
      </c>
      <c r="F294" s="240"/>
      <c r="G294" s="28" t="s">
        <v>11</v>
      </c>
      <c r="H294" s="241">
        <f>B294*E294*IF(H275&gt;'Valores Tabelados'!E$20,H275,'Valores Tabelados'!E$20)</f>
        <v>0</v>
      </c>
      <c r="I294" s="242"/>
    </row>
    <row r="295" spans="1:9" ht="12.75" customHeight="1">
      <c r="A295" s="21" t="s">
        <v>36</v>
      </c>
      <c r="B295" s="215"/>
      <c r="C295" s="216"/>
      <c r="D295" s="28" t="s">
        <v>42</v>
      </c>
      <c r="E295" s="239">
        <f>'Valores Tabelados'!C$21</f>
        <v>23.1</v>
      </c>
      <c r="F295" s="240"/>
      <c r="G295" s="28" t="s">
        <v>11</v>
      </c>
      <c r="H295" s="241">
        <f>B295*E295*IF(H275&gt;'Valores Tabelados'!E$21,H275,'Valores Tabelados'!E$21)</f>
        <v>0</v>
      </c>
      <c r="I295" s="242"/>
    </row>
    <row r="296" spans="1:9" ht="12.75" customHeight="1">
      <c r="A296" s="55" t="s">
        <v>83</v>
      </c>
      <c r="B296" s="215"/>
      <c r="C296" s="216"/>
      <c r="D296" s="28" t="s">
        <v>23</v>
      </c>
      <c r="E296" s="239">
        <f>'Valores Tabelados'!C$22</f>
        <v>111.10000000000001</v>
      </c>
      <c r="F296" s="240"/>
      <c r="G296" s="28" t="s">
        <v>25</v>
      </c>
      <c r="H296" s="241">
        <f>B296*E296</f>
        <v>0</v>
      </c>
      <c r="I296" s="242"/>
    </row>
    <row r="297" spans="1:9" ht="12.75" customHeight="1">
      <c r="A297" s="21" t="s">
        <v>22</v>
      </c>
      <c r="B297" s="215"/>
      <c r="C297" s="216"/>
      <c r="D297" s="28" t="s">
        <v>23</v>
      </c>
      <c r="E297" s="239">
        <f>'Valores Tabelados'!C$23</f>
        <v>154</v>
      </c>
      <c r="F297" s="240"/>
      <c r="G297" s="28" t="s">
        <v>25</v>
      </c>
      <c r="H297" s="241">
        <f>B297*E297</f>
        <v>0</v>
      </c>
      <c r="I297" s="242"/>
    </row>
    <row r="298" spans="1:9" ht="12.75" customHeight="1">
      <c r="A298" s="21" t="s">
        <v>189</v>
      </c>
      <c r="B298" s="243"/>
      <c r="C298" s="243"/>
      <c r="D298" s="28" t="s">
        <v>16</v>
      </c>
      <c r="E298" s="187"/>
      <c r="F298" s="187"/>
      <c r="G298" s="183"/>
      <c r="H298" s="219">
        <f>B298</f>
        <v>0</v>
      </c>
      <c r="I298" s="219"/>
    </row>
    <row r="299" spans="1:9" ht="12.75" customHeight="1">
      <c r="A299" s="21" t="s">
        <v>190</v>
      </c>
      <c r="B299" s="243"/>
      <c r="C299" s="243"/>
      <c r="D299" s="28" t="s">
        <v>16</v>
      </c>
      <c r="E299" s="187"/>
      <c r="F299" s="187"/>
      <c r="G299" s="183"/>
      <c r="H299" s="219">
        <f>B299</f>
        <v>0</v>
      </c>
      <c r="I299" s="219"/>
    </row>
    <row r="300" spans="1:9" ht="12.75" customHeight="1">
      <c r="A300" s="26"/>
      <c r="B300" s="29"/>
      <c r="C300" s="29"/>
      <c r="D300" s="26"/>
      <c r="E300" s="217" t="s">
        <v>2</v>
      </c>
      <c r="F300" s="217"/>
      <c r="G300" s="217"/>
      <c r="H300" s="219">
        <f>SUM(H292:I299)</f>
        <v>0</v>
      </c>
      <c r="I300" s="219"/>
    </row>
    <row r="301" spans="1:9" ht="12" customHeight="1">
      <c r="A301" s="27"/>
      <c r="B301" s="22"/>
      <c r="C301" s="22"/>
      <c r="D301" s="23"/>
      <c r="E301" s="22"/>
      <c r="F301" s="22"/>
      <c r="G301" s="22"/>
      <c r="H301" s="22"/>
      <c r="I301" s="30"/>
    </row>
    <row r="302" spans="1:9" ht="13.5" customHeight="1">
      <c r="A302" s="14" t="s">
        <v>40</v>
      </c>
      <c r="B302" s="4"/>
      <c r="C302" s="4"/>
      <c r="D302" s="7"/>
      <c r="E302" s="4"/>
      <c r="F302" s="4"/>
      <c r="G302" s="4"/>
      <c r="H302" s="4"/>
      <c r="I302" s="5"/>
    </row>
    <row r="303" spans="1:9" ht="13.5" customHeight="1">
      <c r="A303" s="21" t="s">
        <v>51</v>
      </c>
      <c r="B303" s="237">
        <v>0.16</v>
      </c>
      <c r="C303" s="237"/>
      <c r="D303" s="28" t="s">
        <v>1</v>
      </c>
      <c r="E303" s="238" t="s">
        <v>3</v>
      </c>
      <c r="F303" s="238"/>
      <c r="G303" s="238"/>
      <c r="H303" s="219">
        <f>(1+B303)*(H289+H300)</f>
        <v>0</v>
      </c>
      <c r="I303" s="219"/>
    </row>
    <row r="304" spans="1:9" ht="8.25" customHeight="1">
      <c r="A304" s="15"/>
      <c r="B304" s="16"/>
      <c r="C304" s="16"/>
      <c r="D304" s="7"/>
      <c r="E304" s="13"/>
      <c r="F304" s="13"/>
      <c r="G304" s="13"/>
      <c r="H304" s="20"/>
      <c r="I304" s="20"/>
    </row>
    <row r="305" spans="1:9" ht="13.5" customHeight="1">
      <c r="A305" s="21" t="s">
        <v>37</v>
      </c>
      <c r="B305" s="237">
        <f>0.2+(B289/0.5)*(0.2)</f>
        <v>0.2</v>
      </c>
      <c r="C305" s="237"/>
      <c r="D305" s="28" t="s">
        <v>1</v>
      </c>
      <c r="E305" s="238" t="s">
        <v>13</v>
      </c>
      <c r="F305" s="238"/>
      <c r="G305" s="238"/>
      <c r="H305" s="219">
        <f>(1+B305)*H303</f>
        <v>0</v>
      </c>
      <c r="I305" s="219"/>
    </row>
    <row r="306" spans="1:9" ht="8.25" customHeight="1">
      <c r="B306" s="26"/>
      <c r="C306" s="26"/>
      <c r="D306" s="29"/>
      <c r="E306" s="26"/>
      <c r="F306" s="26"/>
      <c r="G306" s="26"/>
      <c r="H306" s="26"/>
      <c r="I306" s="26"/>
    </row>
    <row r="307" spans="1:9" ht="13.5" customHeight="1">
      <c r="B307" s="49"/>
      <c r="C307" s="154" t="s">
        <v>58</v>
      </c>
      <c r="D307" s="154"/>
      <c r="E307" s="154"/>
      <c r="F307" s="154"/>
      <c r="G307" s="245"/>
      <c r="H307" s="246">
        <f>ROUND(IF(OR(B$12=0,I268=0),0,H305/(B$12*I268)),2)</f>
        <v>0</v>
      </c>
      <c r="I307" s="246"/>
    </row>
    <row r="308" spans="1:9" ht="18" customHeight="1">
      <c r="A308" s="36"/>
      <c r="B308" s="37"/>
      <c r="C308" s="37"/>
      <c r="D308" s="38"/>
      <c r="E308" s="36"/>
      <c r="F308" s="36"/>
      <c r="G308" s="36"/>
      <c r="H308" s="36"/>
      <c r="I308" s="36"/>
    </row>
    <row r="309" spans="1:9" ht="13.5" customHeight="1">
      <c r="A309" s="48" t="s">
        <v>54</v>
      </c>
      <c r="B309" s="265" t="s">
        <v>43</v>
      </c>
      <c r="C309" s="266"/>
      <c r="D309" s="267"/>
      <c r="E309" s="47"/>
      <c r="F309" s="268" t="s">
        <v>55</v>
      </c>
      <c r="G309" s="269"/>
      <c r="H309" s="270"/>
      <c r="I309" s="56"/>
    </row>
    <row r="310" spans="1:9" ht="18" customHeight="1">
      <c r="A310" s="22"/>
      <c r="B310" s="34"/>
      <c r="C310" s="34"/>
      <c r="D310" s="23"/>
      <c r="E310" s="22"/>
      <c r="F310" s="22"/>
      <c r="G310" s="22"/>
      <c r="H310" s="22"/>
      <c r="I310" s="22"/>
    </row>
    <row r="311" spans="1:9" ht="13.5" customHeight="1">
      <c r="A311" s="12" t="s">
        <v>39</v>
      </c>
      <c r="B311" s="9"/>
      <c r="C311" s="9"/>
      <c r="D311" s="10"/>
      <c r="E311" s="4"/>
      <c r="F311" s="4"/>
      <c r="G311" s="4"/>
      <c r="H311" s="4"/>
      <c r="I311" s="4"/>
    </row>
    <row r="312" spans="1:9" ht="12.75" customHeight="1">
      <c r="A312" s="21" t="s">
        <v>28</v>
      </c>
      <c r="B312" s="56"/>
      <c r="C312" s="56"/>
      <c r="D312" s="56"/>
      <c r="E312" s="251" t="s">
        <v>53</v>
      </c>
      <c r="F312" s="251"/>
      <c r="G312" s="252">
        <f>B312*C312*D312</f>
        <v>0</v>
      </c>
      <c r="H312" s="253"/>
      <c r="I312" s="22"/>
    </row>
    <row r="313" spans="1:9" ht="12.75" customHeight="1">
      <c r="A313" s="21" t="s">
        <v>50</v>
      </c>
      <c r="B313" s="57"/>
      <c r="C313" s="57"/>
      <c r="D313" s="23"/>
      <c r="E313" s="251" t="s">
        <v>53</v>
      </c>
      <c r="F313" s="251"/>
      <c r="G313" s="252">
        <f>3.1416*POWER(B313,2)*C313/4</f>
        <v>0</v>
      </c>
      <c r="H313" s="253"/>
      <c r="I313" s="22"/>
    </row>
    <row r="314" spans="1:9" ht="12.75" customHeight="1">
      <c r="A314" s="21" t="s">
        <v>21</v>
      </c>
      <c r="B314" s="254"/>
      <c r="C314" s="255"/>
      <c r="D314" s="33" t="s">
        <v>52</v>
      </c>
      <c r="E314" s="22"/>
      <c r="F314" s="22"/>
      <c r="G314" s="22"/>
      <c r="H314" s="22"/>
      <c r="I314" s="22"/>
    </row>
    <row r="315" spans="1:9" ht="12.75" customHeight="1">
      <c r="A315" s="21" t="s">
        <v>20</v>
      </c>
      <c r="B315" s="256">
        <f>((G312+G313)*B314/1000)</f>
        <v>0</v>
      </c>
      <c r="C315" s="257"/>
      <c r="D315" s="23" t="s">
        <v>15</v>
      </c>
      <c r="E315" s="217" t="s">
        <v>41</v>
      </c>
      <c r="F315" s="217"/>
      <c r="G315" s="217"/>
      <c r="H315" s="258">
        <f>B315*B$12*I309</f>
        <v>0</v>
      </c>
      <c r="I315" s="259"/>
    </row>
    <row r="316" spans="1:9" ht="12.75" customHeight="1">
      <c r="A316" s="21" t="s">
        <v>14</v>
      </c>
      <c r="B316" s="260"/>
      <c r="C316" s="261"/>
      <c r="D316" s="23" t="s">
        <v>15</v>
      </c>
      <c r="E316" s="217" t="s">
        <v>41</v>
      </c>
      <c r="F316" s="217"/>
      <c r="G316" s="217"/>
      <c r="H316" s="258">
        <f>B316*B$12*I309</f>
        <v>0</v>
      </c>
      <c r="I316" s="259"/>
    </row>
    <row r="317" spans="1:9" ht="12.75" customHeight="1">
      <c r="A317" s="21" t="s">
        <v>19</v>
      </c>
      <c r="B317" s="264">
        <f>IF(B315=0,0,1-B316/B315)</f>
        <v>0</v>
      </c>
      <c r="C317" s="264"/>
      <c r="D317" s="23" t="s">
        <v>1</v>
      </c>
      <c r="E317" s="22"/>
      <c r="F317" s="22"/>
      <c r="G317" s="22"/>
      <c r="H317" s="22"/>
      <c r="I317" s="22"/>
    </row>
    <row r="318" spans="1:9" ht="18" customHeight="1">
      <c r="A318" s="4"/>
      <c r="B318" s="11"/>
      <c r="C318" s="11"/>
      <c r="D318" s="7"/>
      <c r="E318" s="4"/>
      <c r="F318" s="4"/>
      <c r="G318" s="4"/>
      <c r="H318" s="4"/>
      <c r="I318" s="4"/>
    </row>
    <row r="319" spans="1:9" ht="13.5" customHeight="1">
      <c r="A319" s="12" t="s">
        <v>85</v>
      </c>
      <c r="B319" s="187" t="s">
        <v>86</v>
      </c>
      <c r="C319" s="187"/>
      <c r="D319" s="28" t="s">
        <v>45</v>
      </c>
      <c r="E319" s="187" t="s">
        <v>46</v>
      </c>
      <c r="F319" s="187"/>
      <c r="G319" s="28" t="s">
        <v>45</v>
      </c>
      <c r="H319" s="187" t="s">
        <v>47</v>
      </c>
      <c r="I319" s="187"/>
    </row>
    <row r="320" spans="1:9" ht="12.75" customHeight="1">
      <c r="A320" s="21" t="s">
        <v>29</v>
      </c>
      <c r="B320" s="256">
        <f>B315</f>
        <v>0</v>
      </c>
      <c r="C320" s="257"/>
      <c r="D320" s="28" t="s">
        <v>15</v>
      </c>
      <c r="E320" s="262"/>
      <c r="F320" s="263"/>
      <c r="G320" s="31" t="s">
        <v>11</v>
      </c>
      <c r="H320" s="241">
        <f t="shared" ref="H320:H325" si="7">B320*E320</f>
        <v>0</v>
      </c>
      <c r="I320" s="242"/>
    </row>
    <row r="321" spans="1:9" ht="12.75" customHeight="1">
      <c r="A321" s="21" t="s">
        <v>30</v>
      </c>
      <c r="B321" s="215"/>
      <c r="C321" s="216"/>
      <c r="D321" s="28" t="s">
        <v>23</v>
      </c>
      <c r="E321" s="239">
        <f>'Valores Tabelados'!C$9</f>
        <v>47.300000000000004</v>
      </c>
      <c r="F321" s="240"/>
      <c r="G321" s="31" t="s">
        <v>25</v>
      </c>
      <c r="H321" s="241">
        <f t="shared" si="7"/>
        <v>0</v>
      </c>
      <c r="I321" s="242"/>
    </row>
    <row r="322" spans="1:9" ht="12.75" customHeight="1">
      <c r="A322" s="21" t="s">
        <v>31</v>
      </c>
      <c r="B322" s="215"/>
      <c r="C322" s="216"/>
      <c r="D322" s="28" t="s">
        <v>23</v>
      </c>
      <c r="E322" s="239">
        <f>'Valores Tabelados'!C$10</f>
        <v>123.20000000000002</v>
      </c>
      <c r="F322" s="240"/>
      <c r="G322" s="28" t="s">
        <v>25</v>
      </c>
      <c r="H322" s="241">
        <f t="shared" si="7"/>
        <v>0</v>
      </c>
      <c r="I322" s="242"/>
    </row>
    <row r="323" spans="1:9" ht="12.75" customHeight="1">
      <c r="A323" s="21" t="s">
        <v>10</v>
      </c>
      <c r="B323" s="215"/>
      <c r="C323" s="216"/>
      <c r="D323" s="28" t="s">
        <v>23</v>
      </c>
      <c r="E323" s="239">
        <f>'Valores Tabelados'!C$11</f>
        <v>150.70000000000002</v>
      </c>
      <c r="F323" s="240"/>
      <c r="G323" s="28" t="s">
        <v>25</v>
      </c>
      <c r="H323" s="241">
        <f t="shared" si="7"/>
        <v>0</v>
      </c>
      <c r="I323" s="242"/>
    </row>
    <row r="324" spans="1:9" ht="12.75" customHeight="1">
      <c r="A324" s="21" t="s">
        <v>32</v>
      </c>
      <c r="B324" s="215"/>
      <c r="C324" s="216"/>
      <c r="D324" s="28" t="s">
        <v>23</v>
      </c>
      <c r="E324" s="239">
        <f>'Valores Tabelados'!C$12</f>
        <v>228.8</v>
      </c>
      <c r="F324" s="240"/>
      <c r="G324" s="28" t="s">
        <v>25</v>
      </c>
      <c r="H324" s="241">
        <f t="shared" si="7"/>
        <v>0</v>
      </c>
      <c r="I324" s="242"/>
    </row>
    <row r="325" spans="1:9" ht="12.75" customHeight="1">
      <c r="A325" s="21" t="s">
        <v>26</v>
      </c>
      <c r="B325" s="250"/>
      <c r="C325" s="250"/>
      <c r="D325" s="28" t="s">
        <v>23</v>
      </c>
      <c r="E325" s="239">
        <f>'Valores Tabelados'!C$13</f>
        <v>302.5</v>
      </c>
      <c r="F325" s="240"/>
      <c r="G325" s="28" t="s">
        <v>25</v>
      </c>
      <c r="H325" s="219">
        <f t="shared" si="7"/>
        <v>0</v>
      </c>
      <c r="I325" s="219"/>
    </row>
    <row r="326" spans="1:9" ht="12.75" customHeight="1">
      <c r="A326" s="26"/>
      <c r="B326" s="217" t="s">
        <v>24</v>
      </c>
      <c r="C326" s="217"/>
      <c r="D326" s="217"/>
      <c r="E326" s="217"/>
      <c r="F326" s="217"/>
      <c r="G326" s="217"/>
      <c r="H326" s="219">
        <f>SUM(H320:I325)</f>
        <v>0</v>
      </c>
      <c r="I326" s="219"/>
    </row>
    <row r="327" spans="1:9" ht="12.75" customHeight="1">
      <c r="A327" s="21" t="s">
        <v>88</v>
      </c>
      <c r="B327" s="250"/>
      <c r="C327" s="250"/>
      <c r="D327" s="28" t="s">
        <v>23</v>
      </c>
      <c r="E327" s="200">
        <f>'Valores Tabelados'!C$14</f>
        <v>141.9</v>
      </c>
      <c r="F327" s="200"/>
      <c r="G327" s="28" t="s">
        <v>25</v>
      </c>
      <c r="H327" s="241">
        <f>B327*E327</f>
        <v>0</v>
      </c>
      <c r="I327" s="242"/>
    </row>
    <row r="328" spans="1:9" ht="12.75" customHeight="1">
      <c r="A328" s="21" t="s">
        <v>89</v>
      </c>
      <c r="B328" s="250"/>
      <c r="C328" s="250"/>
      <c r="D328" s="28" t="s">
        <v>23</v>
      </c>
      <c r="E328" s="200">
        <f>'Valores Tabelados'!C$15</f>
        <v>47.300000000000004</v>
      </c>
      <c r="F328" s="200"/>
      <c r="G328" s="28" t="s">
        <v>25</v>
      </c>
      <c r="H328" s="241">
        <f>B328*E328</f>
        <v>0</v>
      </c>
      <c r="I328" s="242"/>
    </row>
    <row r="329" spans="1:9" ht="12.75" customHeight="1">
      <c r="A329" s="26"/>
      <c r="B329" s="217" t="s">
        <v>27</v>
      </c>
      <c r="C329" s="217"/>
      <c r="D329" s="217"/>
      <c r="E329" s="217"/>
      <c r="F329" s="217"/>
      <c r="G329" s="217"/>
      <c r="H329" s="219">
        <f>H326*B$12*I309+H327+H328</f>
        <v>0</v>
      </c>
      <c r="I329" s="219"/>
    </row>
    <row r="330" spans="1:9" ht="12.75" customHeight="1">
      <c r="A330" s="21" t="s">
        <v>56</v>
      </c>
      <c r="B330" s="237"/>
      <c r="C330" s="237"/>
      <c r="D330" s="23" t="s">
        <v>1</v>
      </c>
      <c r="E330" s="217" t="s">
        <v>2</v>
      </c>
      <c r="F330" s="217"/>
      <c r="G330" s="217"/>
      <c r="H330" s="219">
        <f>(1+B330)*H329</f>
        <v>0</v>
      </c>
      <c r="I330" s="219"/>
    </row>
    <row r="331" spans="1:9" ht="18" customHeight="1">
      <c r="A331" s="4"/>
      <c r="B331" s="6"/>
      <c r="C331" s="6"/>
      <c r="D331" s="7"/>
      <c r="E331" s="4"/>
      <c r="F331" s="4"/>
      <c r="G331" s="4"/>
      <c r="H331" s="4"/>
      <c r="I331" s="5"/>
    </row>
    <row r="332" spans="1:9" ht="13.5" customHeight="1">
      <c r="A332" s="12" t="s">
        <v>80</v>
      </c>
      <c r="B332" s="187" t="s">
        <v>87</v>
      </c>
      <c r="C332" s="187"/>
      <c r="D332" s="28" t="s">
        <v>45</v>
      </c>
      <c r="E332" s="187" t="s">
        <v>46</v>
      </c>
      <c r="F332" s="187"/>
      <c r="G332" s="28" t="s">
        <v>45</v>
      </c>
      <c r="H332" s="183" t="s">
        <v>48</v>
      </c>
      <c r="I332" s="185"/>
    </row>
    <row r="333" spans="1:9" ht="12.75" customHeight="1">
      <c r="A333" s="21" t="s">
        <v>33</v>
      </c>
      <c r="B333" s="215"/>
      <c r="C333" s="216"/>
      <c r="D333" s="28" t="s">
        <v>42</v>
      </c>
      <c r="E333" s="239">
        <f>'Valores Tabelados'!C$18</f>
        <v>23.1</v>
      </c>
      <c r="F333" s="240"/>
      <c r="G333" s="28" t="s">
        <v>11</v>
      </c>
      <c r="H333" s="241">
        <f>B333*E333*IF(H316&gt;'Valores Tabelados'!E$18,H316,'Valores Tabelados'!E$18)</f>
        <v>0</v>
      </c>
      <c r="I333" s="242"/>
    </row>
    <row r="334" spans="1:9" ht="12.75" customHeight="1">
      <c r="A334" s="21" t="s">
        <v>34</v>
      </c>
      <c r="B334" s="215"/>
      <c r="C334" s="216"/>
      <c r="D334" s="28" t="s">
        <v>42</v>
      </c>
      <c r="E334" s="239">
        <f>'Valores Tabelados'!C$19</f>
        <v>23.1</v>
      </c>
      <c r="F334" s="240"/>
      <c r="G334" s="28" t="s">
        <v>11</v>
      </c>
      <c r="H334" s="241">
        <f>B334*E334*IF(H316&gt;'Valores Tabelados'!E$19,H316,'Valores Tabelados'!E$19)</f>
        <v>0</v>
      </c>
      <c r="I334" s="242"/>
    </row>
    <row r="335" spans="1:9" ht="12.75" customHeight="1">
      <c r="A335" s="21" t="s">
        <v>35</v>
      </c>
      <c r="B335" s="215"/>
      <c r="C335" s="216"/>
      <c r="D335" s="28" t="s">
        <v>42</v>
      </c>
      <c r="E335" s="239">
        <f>'Valores Tabelados'!C$20</f>
        <v>35.200000000000003</v>
      </c>
      <c r="F335" s="240"/>
      <c r="G335" s="28" t="s">
        <v>11</v>
      </c>
      <c r="H335" s="241">
        <f>B335*E335*IF(H316&gt;'Valores Tabelados'!E$20,H316,'Valores Tabelados'!E$20)</f>
        <v>0</v>
      </c>
      <c r="I335" s="242"/>
    </row>
    <row r="336" spans="1:9" ht="12.75" customHeight="1">
      <c r="A336" s="21" t="s">
        <v>36</v>
      </c>
      <c r="B336" s="215"/>
      <c r="C336" s="216"/>
      <c r="D336" s="28" t="s">
        <v>42</v>
      </c>
      <c r="E336" s="239">
        <f>'Valores Tabelados'!C$21</f>
        <v>23.1</v>
      </c>
      <c r="F336" s="240"/>
      <c r="G336" s="28" t="s">
        <v>11</v>
      </c>
      <c r="H336" s="241">
        <f>B336*E336*IF(H316&gt;'Valores Tabelados'!E$21,H316,'Valores Tabelados'!E$21)</f>
        <v>0</v>
      </c>
      <c r="I336" s="242"/>
    </row>
    <row r="337" spans="1:9" ht="12.75" customHeight="1">
      <c r="A337" s="55" t="s">
        <v>83</v>
      </c>
      <c r="B337" s="215"/>
      <c r="C337" s="216"/>
      <c r="D337" s="28" t="s">
        <v>23</v>
      </c>
      <c r="E337" s="239">
        <f>'Valores Tabelados'!C$22</f>
        <v>111.10000000000001</v>
      </c>
      <c r="F337" s="240"/>
      <c r="G337" s="28" t="s">
        <v>25</v>
      </c>
      <c r="H337" s="241">
        <f>B337*E337</f>
        <v>0</v>
      </c>
      <c r="I337" s="242"/>
    </row>
    <row r="338" spans="1:9" ht="12.75" customHeight="1">
      <c r="A338" s="21" t="s">
        <v>22</v>
      </c>
      <c r="B338" s="215"/>
      <c r="C338" s="216"/>
      <c r="D338" s="28" t="s">
        <v>23</v>
      </c>
      <c r="E338" s="239">
        <f>'Valores Tabelados'!C$23</f>
        <v>154</v>
      </c>
      <c r="F338" s="240"/>
      <c r="G338" s="28" t="s">
        <v>25</v>
      </c>
      <c r="H338" s="241">
        <f>B338*E338</f>
        <v>0</v>
      </c>
      <c r="I338" s="242"/>
    </row>
    <row r="339" spans="1:9" ht="12.75" customHeight="1">
      <c r="A339" s="21" t="s">
        <v>189</v>
      </c>
      <c r="B339" s="243"/>
      <c r="C339" s="243"/>
      <c r="D339" s="28" t="s">
        <v>16</v>
      </c>
      <c r="E339" s="187"/>
      <c r="F339" s="187"/>
      <c r="G339" s="183"/>
      <c r="H339" s="219">
        <f>B339</f>
        <v>0</v>
      </c>
      <c r="I339" s="219"/>
    </row>
    <row r="340" spans="1:9" ht="12.75" customHeight="1">
      <c r="A340" s="21" t="s">
        <v>190</v>
      </c>
      <c r="B340" s="243"/>
      <c r="C340" s="243"/>
      <c r="D340" s="28" t="s">
        <v>16</v>
      </c>
      <c r="E340" s="187"/>
      <c r="F340" s="187"/>
      <c r="G340" s="183"/>
      <c r="H340" s="219">
        <f>B340</f>
        <v>0</v>
      </c>
      <c r="I340" s="219"/>
    </row>
    <row r="341" spans="1:9" ht="12.75" customHeight="1">
      <c r="A341" s="26"/>
      <c r="B341" s="29"/>
      <c r="C341" s="29"/>
      <c r="D341" s="26"/>
      <c r="E341" s="217" t="s">
        <v>2</v>
      </c>
      <c r="F341" s="217"/>
      <c r="G341" s="217"/>
      <c r="H341" s="219">
        <f>SUM(H333:I340)</f>
        <v>0</v>
      </c>
      <c r="I341" s="219"/>
    </row>
    <row r="342" spans="1:9" ht="12" customHeight="1">
      <c r="A342" s="27"/>
      <c r="B342" s="22"/>
      <c r="C342" s="22"/>
      <c r="D342" s="23"/>
      <c r="E342" s="22"/>
      <c r="F342" s="22"/>
      <c r="G342" s="22"/>
      <c r="H342" s="22"/>
      <c r="I342" s="30"/>
    </row>
    <row r="343" spans="1:9" ht="13.5" customHeight="1">
      <c r="A343" s="14" t="s">
        <v>40</v>
      </c>
      <c r="B343" s="4"/>
      <c r="C343" s="4"/>
      <c r="D343" s="7"/>
      <c r="E343" s="4"/>
      <c r="F343" s="4"/>
      <c r="G343" s="4"/>
      <c r="H343" s="4"/>
      <c r="I343" s="5"/>
    </row>
    <row r="344" spans="1:9" ht="13.5" customHeight="1">
      <c r="A344" s="21" t="s">
        <v>51</v>
      </c>
      <c r="B344" s="237">
        <v>0.16</v>
      </c>
      <c r="C344" s="237"/>
      <c r="D344" s="28" t="s">
        <v>1</v>
      </c>
      <c r="E344" s="238" t="s">
        <v>3</v>
      </c>
      <c r="F344" s="238"/>
      <c r="G344" s="238"/>
      <c r="H344" s="219">
        <f>(1+B344)*(H330+H341)</f>
        <v>0</v>
      </c>
      <c r="I344" s="219"/>
    </row>
    <row r="345" spans="1:9" ht="8.25" customHeight="1">
      <c r="A345" s="15"/>
      <c r="B345" s="16"/>
      <c r="C345" s="16"/>
      <c r="D345" s="7"/>
      <c r="E345" s="13"/>
      <c r="F345" s="13"/>
      <c r="G345" s="13"/>
      <c r="H345" s="20"/>
      <c r="I345" s="20"/>
    </row>
    <row r="346" spans="1:9" ht="13.5" customHeight="1">
      <c r="A346" s="21" t="s">
        <v>37</v>
      </c>
      <c r="B346" s="237">
        <f>0.2+(B330/0.5)*(0.2)</f>
        <v>0.2</v>
      </c>
      <c r="C346" s="237"/>
      <c r="D346" s="28" t="s">
        <v>1</v>
      </c>
      <c r="E346" s="238" t="s">
        <v>13</v>
      </c>
      <c r="F346" s="238"/>
      <c r="G346" s="238"/>
      <c r="H346" s="219">
        <f>(1+B346)*H344</f>
        <v>0</v>
      </c>
      <c r="I346" s="219"/>
    </row>
    <row r="347" spans="1:9" ht="8.25" customHeight="1">
      <c r="B347" s="26"/>
      <c r="C347" s="26"/>
      <c r="D347" s="29"/>
      <c r="E347" s="26"/>
      <c r="F347" s="26"/>
      <c r="G347" s="26"/>
      <c r="H347" s="26"/>
      <c r="I347" s="26"/>
    </row>
    <row r="348" spans="1:9" ht="13.5" customHeight="1">
      <c r="B348" s="49"/>
      <c r="C348" s="154" t="s">
        <v>58</v>
      </c>
      <c r="D348" s="154"/>
      <c r="E348" s="154"/>
      <c r="F348" s="154"/>
      <c r="G348" s="245"/>
      <c r="H348" s="246">
        <f>ROUND(IF(OR(B$12=0,I309=0),0,H346/(B$12*I309)),2)</f>
        <v>0</v>
      </c>
      <c r="I348" s="246"/>
    </row>
    <row r="349" spans="1:9" ht="18" customHeight="1">
      <c r="A349" s="36"/>
      <c r="B349" s="37"/>
      <c r="C349" s="37"/>
      <c r="D349" s="38"/>
      <c r="E349" s="36"/>
      <c r="F349" s="36"/>
      <c r="G349" s="36"/>
      <c r="H349" s="36"/>
      <c r="I349" s="36"/>
    </row>
    <row r="350" spans="1:9" ht="13.5" customHeight="1">
      <c r="A350" s="48" t="s">
        <v>54</v>
      </c>
      <c r="B350" s="265" t="s">
        <v>43</v>
      </c>
      <c r="C350" s="266"/>
      <c r="D350" s="267"/>
      <c r="E350" s="47"/>
      <c r="F350" s="268" t="s">
        <v>55</v>
      </c>
      <c r="G350" s="269"/>
      <c r="H350" s="270"/>
      <c r="I350" s="56"/>
    </row>
    <row r="351" spans="1:9" ht="18" customHeight="1">
      <c r="A351" s="22"/>
      <c r="B351" s="34"/>
      <c r="C351" s="34"/>
      <c r="D351" s="23"/>
      <c r="E351" s="22"/>
      <c r="F351" s="22"/>
      <c r="G351" s="22"/>
      <c r="H351" s="22"/>
      <c r="I351" s="22"/>
    </row>
    <row r="352" spans="1:9" ht="13.5" customHeight="1">
      <c r="A352" s="12" t="s">
        <v>39</v>
      </c>
      <c r="B352" s="9"/>
      <c r="C352" s="9"/>
      <c r="D352" s="10"/>
      <c r="E352" s="4"/>
      <c r="F352" s="4"/>
      <c r="G352" s="4"/>
      <c r="H352" s="4"/>
      <c r="I352" s="4"/>
    </row>
    <row r="353" spans="1:9" ht="12.75" customHeight="1">
      <c r="A353" s="21" t="s">
        <v>28</v>
      </c>
      <c r="B353" s="56"/>
      <c r="C353" s="56"/>
      <c r="D353" s="56"/>
      <c r="E353" s="251" t="s">
        <v>53</v>
      </c>
      <c r="F353" s="251"/>
      <c r="G353" s="252">
        <f>B353*C353*D353</f>
        <v>0</v>
      </c>
      <c r="H353" s="253"/>
      <c r="I353" s="22"/>
    </row>
    <row r="354" spans="1:9" ht="12.75" customHeight="1">
      <c r="A354" s="21" t="s">
        <v>50</v>
      </c>
      <c r="B354" s="57"/>
      <c r="C354" s="57"/>
      <c r="D354" s="23"/>
      <c r="E354" s="251" t="s">
        <v>53</v>
      </c>
      <c r="F354" s="251"/>
      <c r="G354" s="252">
        <f>3.1416*POWER(B354,2)*C354/4</f>
        <v>0</v>
      </c>
      <c r="H354" s="253"/>
      <c r="I354" s="22"/>
    </row>
    <row r="355" spans="1:9" ht="12.75" customHeight="1">
      <c r="A355" s="21" t="s">
        <v>21</v>
      </c>
      <c r="B355" s="254"/>
      <c r="C355" s="255"/>
      <c r="D355" s="33" t="s">
        <v>52</v>
      </c>
      <c r="E355" s="22"/>
      <c r="F355" s="22"/>
      <c r="G355" s="22"/>
      <c r="H355" s="22"/>
      <c r="I355" s="22"/>
    </row>
    <row r="356" spans="1:9" ht="12.75" customHeight="1">
      <c r="A356" s="21" t="s">
        <v>20</v>
      </c>
      <c r="B356" s="256">
        <f>((G353+G354)*B355/1000)</f>
        <v>0</v>
      </c>
      <c r="C356" s="257"/>
      <c r="D356" s="23" t="s">
        <v>15</v>
      </c>
      <c r="E356" s="217" t="s">
        <v>41</v>
      </c>
      <c r="F356" s="217"/>
      <c r="G356" s="217"/>
      <c r="H356" s="258">
        <f>B356*B$12*I350</f>
        <v>0</v>
      </c>
      <c r="I356" s="259"/>
    </row>
    <row r="357" spans="1:9" ht="12.75" customHeight="1">
      <c r="A357" s="21" t="s">
        <v>14</v>
      </c>
      <c r="B357" s="260"/>
      <c r="C357" s="261"/>
      <c r="D357" s="23" t="s">
        <v>15</v>
      </c>
      <c r="E357" s="217" t="s">
        <v>41</v>
      </c>
      <c r="F357" s="217"/>
      <c r="G357" s="217"/>
      <c r="H357" s="258">
        <f>B357*B$12*I350</f>
        <v>0</v>
      </c>
      <c r="I357" s="259"/>
    </row>
    <row r="358" spans="1:9" ht="12.75" customHeight="1">
      <c r="A358" s="21" t="s">
        <v>19</v>
      </c>
      <c r="B358" s="264">
        <f>IF(B356=0,0,1-B357/B356)</f>
        <v>0</v>
      </c>
      <c r="C358" s="264"/>
      <c r="D358" s="23" t="s">
        <v>1</v>
      </c>
      <c r="E358" s="22"/>
      <c r="F358" s="22"/>
      <c r="G358" s="22"/>
      <c r="H358" s="22"/>
      <c r="I358" s="22"/>
    </row>
    <row r="359" spans="1:9" ht="18" customHeight="1">
      <c r="A359" s="4"/>
      <c r="B359" s="11"/>
      <c r="C359" s="11"/>
      <c r="D359" s="7"/>
      <c r="E359" s="4"/>
      <c r="F359" s="4"/>
      <c r="G359" s="4"/>
      <c r="H359" s="4"/>
      <c r="I359" s="4"/>
    </row>
    <row r="360" spans="1:9" ht="13.5" customHeight="1">
      <c r="A360" s="12" t="s">
        <v>85</v>
      </c>
      <c r="B360" s="187" t="s">
        <v>86</v>
      </c>
      <c r="C360" s="187"/>
      <c r="D360" s="28" t="s">
        <v>45</v>
      </c>
      <c r="E360" s="187" t="s">
        <v>46</v>
      </c>
      <c r="F360" s="187"/>
      <c r="G360" s="28" t="s">
        <v>45</v>
      </c>
      <c r="H360" s="187" t="s">
        <v>47</v>
      </c>
      <c r="I360" s="187"/>
    </row>
    <row r="361" spans="1:9" ht="12.75" customHeight="1">
      <c r="A361" s="21" t="s">
        <v>29</v>
      </c>
      <c r="B361" s="256">
        <f>B356</f>
        <v>0</v>
      </c>
      <c r="C361" s="257"/>
      <c r="D361" s="28" t="s">
        <v>15</v>
      </c>
      <c r="E361" s="262"/>
      <c r="F361" s="263"/>
      <c r="G361" s="31" t="s">
        <v>11</v>
      </c>
      <c r="H361" s="241">
        <f t="shared" ref="H361:H366" si="8">B361*E361</f>
        <v>0</v>
      </c>
      <c r="I361" s="242"/>
    </row>
    <row r="362" spans="1:9" ht="12.75" customHeight="1">
      <c r="A362" s="21" t="s">
        <v>30</v>
      </c>
      <c r="B362" s="215"/>
      <c r="C362" s="216"/>
      <c r="D362" s="28" t="s">
        <v>23</v>
      </c>
      <c r="E362" s="239">
        <f>'Valores Tabelados'!C$9</f>
        <v>47.300000000000004</v>
      </c>
      <c r="F362" s="240"/>
      <c r="G362" s="31" t="s">
        <v>25</v>
      </c>
      <c r="H362" s="241">
        <f t="shared" si="8"/>
        <v>0</v>
      </c>
      <c r="I362" s="242"/>
    </row>
    <row r="363" spans="1:9" ht="12.75" customHeight="1">
      <c r="A363" s="21" t="s">
        <v>31</v>
      </c>
      <c r="B363" s="215"/>
      <c r="C363" s="216"/>
      <c r="D363" s="28" t="s">
        <v>23</v>
      </c>
      <c r="E363" s="239">
        <f>'Valores Tabelados'!C$10</f>
        <v>123.20000000000002</v>
      </c>
      <c r="F363" s="240"/>
      <c r="G363" s="28" t="s">
        <v>25</v>
      </c>
      <c r="H363" s="241">
        <f t="shared" si="8"/>
        <v>0</v>
      </c>
      <c r="I363" s="242"/>
    </row>
    <row r="364" spans="1:9" ht="12.75" customHeight="1">
      <c r="A364" s="21" t="s">
        <v>10</v>
      </c>
      <c r="B364" s="215"/>
      <c r="C364" s="216"/>
      <c r="D364" s="28" t="s">
        <v>23</v>
      </c>
      <c r="E364" s="239">
        <f>'Valores Tabelados'!C$11</f>
        <v>150.70000000000002</v>
      </c>
      <c r="F364" s="240"/>
      <c r="G364" s="28" t="s">
        <v>25</v>
      </c>
      <c r="H364" s="241">
        <f t="shared" si="8"/>
        <v>0</v>
      </c>
      <c r="I364" s="242"/>
    </row>
    <row r="365" spans="1:9" ht="12.75" customHeight="1">
      <c r="A365" s="21" t="s">
        <v>32</v>
      </c>
      <c r="B365" s="215"/>
      <c r="C365" s="216"/>
      <c r="D365" s="28" t="s">
        <v>23</v>
      </c>
      <c r="E365" s="239">
        <f>'Valores Tabelados'!C$12</f>
        <v>228.8</v>
      </c>
      <c r="F365" s="240"/>
      <c r="G365" s="28" t="s">
        <v>25</v>
      </c>
      <c r="H365" s="241">
        <f t="shared" si="8"/>
        <v>0</v>
      </c>
      <c r="I365" s="242"/>
    </row>
    <row r="366" spans="1:9" ht="12.75" customHeight="1">
      <c r="A366" s="21" t="s">
        <v>26</v>
      </c>
      <c r="B366" s="250"/>
      <c r="C366" s="250"/>
      <c r="D366" s="28" t="s">
        <v>23</v>
      </c>
      <c r="E366" s="239">
        <f>'Valores Tabelados'!C$13</f>
        <v>302.5</v>
      </c>
      <c r="F366" s="240"/>
      <c r="G366" s="28" t="s">
        <v>25</v>
      </c>
      <c r="H366" s="219">
        <f t="shared" si="8"/>
        <v>0</v>
      </c>
      <c r="I366" s="219"/>
    </row>
    <row r="367" spans="1:9" ht="12.75" customHeight="1">
      <c r="A367" s="26"/>
      <c r="B367" s="217" t="s">
        <v>24</v>
      </c>
      <c r="C367" s="217"/>
      <c r="D367" s="217"/>
      <c r="E367" s="217"/>
      <c r="F367" s="217"/>
      <c r="G367" s="217"/>
      <c r="H367" s="219">
        <f>SUM(H361:I366)</f>
        <v>0</v>
      </c>
      <c r="I367" s="219"/>
    </row>
    <row r="368" spans="1:9" ht="12.75" customHeight="1">
      <c r="A368" s="21" t="s">
        <v>88</v>
      </c>
      <c r="B368" s="250"/>
      <c r="C368" s="250"/>
      <c r="D368" s="28" t="s">
        <v>23</v>
      </c>
      <c r="E368" s="200">
        <f>'Valores Tabelados'!C$14</f>
        <v>141.9</v>
      </c>
      <c r="F368" s="200"/>
      <c r="G368" s="28" t="s">
        <v>25</v>
      </c>
      <c r="H368" s="241">
        <f>B368*E368</f>
        <v>0</v>
      </c>
      <c r="I368" s="242"/>
    </row>
    <row r="369" spans="1:9" ht="12.75" customHeight="1">
      <c r="A369" s="21" t="s">
        <v>89</v>
      </c>
      <c r="B369" s="250"/>
      <c r="C369" s="250"/>
      <c r="D369" s="28" t="s">
        <v>23</v>
      </c>
      <c r="E369" s="200">
        <f>'Valores Tabelados'!C$15</f>
        <v>47.300000000000004</v>
      </c>
      <c r="F369" s="200"/>
      <c r="G369" s="28" t="s">
        <v>25</v>
      </c>
      <c r="H369" s="241">
        <f>B369*E369</f>
        <v>0</v>
      </c>
      <c r="I369" s="242"/>
    </row>
    <row r="370" spans="1:9" ht="12.75" customHeight="1">
      <c r="A370" s="26"/>
      <c r="B370" s="217" t="s">
        <v>27</v>
      </c>
      <c r="C370" s="217"/>
      <c r="D370" s="217"/>
      <c r="E370" s="217"/>
      <c r="F370" s="217"/>
      <c r="G370" s="217"/>
      <c r="H370" s="219">
        <f>H367*B$12*I350+H368+H369</f>
        <v>0</v>
      </c>
      <c r="I370" s="219"/>
    </row>
    <row r="371" spans="1:9" ht="12.75" customHeight="1">
      <c r="A371" s="21" t="s">
        <v>56</v>
      </c>
      <c r="B371" s="237"/>
      <c r="C371" s="237"/>
      <c r="D371" s="23" t="s">
        <v>1</v>
      </c>
      <c r="E371" s="217" t="s">
        <v>2</v>
      </c>
      <c r="F371" s="217"/>
      <c r="G371" s="217"/>
      <c r="H371" s="219">
        <f>(1+B371)*H370</f>
        <v>0</v>
      </c>
      <c r="I371" s="219"/>
    </row>
    <row r="372" spans="1:9" ht="18" customHeight="1">
      <c r="A372" s="4"/>
      <c r="B372" s="6"/>
      <c r="C372" s="6"/>
      <c r="D372" s="7"/>
      <c r="E372" s="4"/>
      <c r="F372" s="4"/>
      <c r="G372" s="4"/>
      <c r="H372" s="4"/>
      <c r="I372" s="5"/>
    </row>
    <row r="373" spans="1:9" ht="13.5" customHeight="1">
      <c r="A373" s="12" t="s">
        <v>80</v>
      </c>
      <c r="B373" s="187" t="s">
        <v>87</v>
      </c>
      <c r="C373" s="187"/>
      <c r="D373" s="28" t="s">
        <v>45</v>
      </c>
      <c r="E373" s="187" t="s">
        <v>46</v>
      </c>
      <c r="F373" s="187"/>
      <c r="G373" s="28" t="s">
        <v>45</v>
      </c>
      <c r="H373" s="183" t="s">
        <v>48</v>
      </c>
      <c r="I373" s="185"/>
    </row>
    <row r="374" spans="1:9" ht="12.75" customHeight="1">
      <c r="A374" s="21" t="s">
        <v>33</v>
      </c>
      <c r="B374" s="215"/>
      <c r="C374" s="216"/>
      <c r="D374" s="28" t="s">
        <v>42</v>
      </c>
      <c r="E374" s="239">
        <f>'Valores Tabelados'!C$18</f>
        <v>23.1</v>
      </c>
      <c r="F374" s="240"/>
      <c r="G374" s="28" t="s">
        <v>11</v>
      </c>
      <c r="H374" s="241">
        <f>B374*E374*IF(H357&gt;'Valores Tabelados'!E$18,H357,'Valores Tabelados'!E$18)</f>
        <v>0</v>
      </c>
      <c r="I374" s="242"/>
    </row>
    <row r="375" spans="1:9" ht="12.75" customHeight="1">
      <c r="A375" s="21" t="s">
        <v>34</v>
      </c>
      <c r="B375" s="215"/>
      <c r="C375" s="216"/>
      <c r="D375" s="28" t="s">
        <v>42</v>
      </c>
      <c r="E375" s="239">
        <f>'Valores Tabelados'!C$19</f>
        <v>23.1</v>
      </c>
      <c r="F375" s="240"/>
      <c r="G375" s="28" t="s">
        <v>11</v>
      </c>
      <c r="H375" s="241">
        <f>B375*E375*IF(H357&gt;'Valores Tabelados'!E$19,H357,'Valores Tabelados'!E$19)</f>
        <v>0</v>
      </c>
      <c r="I375" s="242"/>
    </row>
    <row r="376" spans="1:9" ht="12.75" customHeight="1">
      <c r="A376" s="21" t="s">
        <v>35</v>
      </c>
      <c r="B376" s="215"/>
      <c r="C376" s="216"/>
      <c r="D376" s="28" t="s">
        <v>42</v>
      </c>
      <c r="E376" s="239">
        <f>'Valores Tabelados'!C$20</f>
        <v>35.200000000000003</v>
      </c>
      <c r="F376" s="240"/>
      <c r="G376" s="28" t="s">
        <v>11</v>
      </c>
      <c r="H376" s="241">
        <f>B376*E376*IF(H357&gt;'Valores Tabelados'!E$20,H357,'Valores Tabelados'!E$20)</f>
        <v>0</v>
      </c>
      <c r="I376" s="242"/>
    </row>
    <row r="377" spans="1:9" ht="12.75" customHeight="1">
      <c r="A377" s="21" t="s">
        <v>36</v>
      </c>
      <c r="B377" s="215"/>
      <c r="C377" s="216"/>
      <c r="D377" s="28" t="s">
        <v>42</v>
      </c>
      <c r="E377" s="239">
        <f>'Valores Tabelados'!C$21</f>
        <v>23.1</v>
      </c>
      <c r="F377" s="240"/>
      <c r="G377" s="28" t="s">
        <v>11</v>
      </c>
      <c r="H377" s="241">
        <f>B377*E377*IF(H357&gt;'Valores Tabelados'!E$21,H357,'Valores Tabelados'!E$21)</f>
        <v>0</v>
      </c>
      <c r="I377" s="242"/>
    </row>
    <row r="378" spans="1:9" ht="12.75" customHeight="1">
      <c r="A378" s="55" t="s">
        <v>83</v>
      </c>
      <c r="B378" s="215"/>
      <c r="C378" s="216"/>
      <c r="D378" s="28" t="s">
        <v>23</v>
      </c>
      <c r="E378" s="239">
        <f>'Valores Tabelados'!C$22</f>
        <v>111.10000000000001</v>
      </c>
      <c r="F378" s="240"/>
      <c r="G378" s="28" t="s">
        <v>25</v>
      </c>
      <c r="H378" s="241">
        <f>B378*E378</f>
        <v>0</v>
      </c>
      <c r="I378" s="242"/>
    </row>
    <row r="379" spans="1:9" ht="12.75" customHeight="1">
      <c r="A379" s="21" t="s">
        <v>22</v>
      </c>
      <c r="B379" s="215"/>
      <c r="C379" s="216"/>
      <c r="D379" s="28" t="s">
        <v>23</v>
      </c>
      <c r="E379" s="239">
        <f>'Valores Tabelados'!C$23</f>
        <v>154</v>
      </c>
      <c r="F379" s="240"/>
      <c r="G379" s="28" t="s">
        <v>25</v>
      </c>
      <c r="H379" s="241">
        <f>B379*E379</f>
        <v>0</v>
      </c>
      <c r="I379" s="242"/>
    </row>
    <row r="380" spans="1:9" ht="12.75" customHeight="1">
      <c r="A380" s="21" t="s">
        <v>189</v>
      </c>
      <c r="B380" s="243"/>
      <c r="C380" s="243"/>
      <c r="D380" s="28" t="s">
        <v>16</v>
      </c>
      <c r="E380" s="187"/>
      <c r="F380" s="187"/>
      <c r="G380" s="183"/>
      <c r="H380" s="219">
        <f>B380</f>
        <v>0</v>
      </c>
      <c r="I380" s="219"/>
    </row>
    <row r="381" spans="1:9" ht="12.75" customHeight="1">
      <c r="A381" s="21" t="s">
        <v>190</v>
      </c>
      <c r="B381" s="243"/>
      <c r="C381" s="243"/>
      <c r="D381" s="28" t="s">
        <v>16</v>
      </c>
      <c r="E381" s="187"/>
      <c r="F381" s="187"/>
      <c r="G381" s="183"/>
      <c r="H381" s="219">
        <f>B381</f>
        <v>0</v>
      </c>
      <c r="I381" s="219"/>
    </row>
    <row r="382" spans="1:9" ht="12.75" customHeight="1">
      <c r="A382" s="26"/>
      <c r="B382" s="29"/>
      <c r="C382" s="29"/>
      <c r="D382" s="26"/>
      <c r="E382" s="217" t="s">
        <v>2</v>
      </c>
      <c r="F382" s="217"/>
      <c r="G382" s="217"/>
      <c r="H382" s="219">
        <f>SUM(H374:I381)</f>
        <v>0</v>
      </c>
      <c r="I382" s="219"/>
    </row>
    <row r="383" spans="1:9" ht="12" customHeight="1">
      <c r="A383" s="27"/>
      <c r="B383" s="22"/>
      <c r="C383" s="22"/>
      <c r="D383" s="23"/>
      <c r="E383" s="22"/>
      <c r="F383" s="22"/>
      <c r="G383" s="22"/>
      <c r="H383" s="22"/>
      <c r="I383" s="30"/>
    </row>
    <row r="384" spans="1:9" ht="13.5" customHeight="1">
      <c r="A384" s="14" t="s">
        <v>40</v>
      </c>
      <c r="B384" s="4"/>
      <c r="C384" s="4"/>
      <c r="D384" s="7"/>
      <c r="E384" s="4"/>
      <c r="F384" s="4"/>
      <c r="G384" s="4"/>
      <c r="H384" s="4"/>
      <c r="I384" s="5"/>
    </row>
    <row r="385" spans="1:9" ht="13.5" customHeight="1">
      <c r="A385" s="21" t="s">
        <v>51</v>
      </c>
      <c r="B385" s="237">
        <v>0.16</v>
      </c>
      <c r="C385" s="237"/>
      <c r="D385" s="28" t="s">
        <v>1</v>
      </c>
      <c r="E385" s="238" t="s">
        <v>3</v>
      </c>
      <c r="F385" s="238"/>
      <c r="G385" s="238"/>
      <c r="H385" s="219">
        <f>(1+B385)*(H371+H382)</f>
        <v>0</v>
      </c>
      <c r="I385" s="219"/>
    </row>
    <row r="386" spans="1:9" ht="8.25" customHeight="1">
      <c r="A386" s="15"/>
      <c r="B386" s="16"/>
      <c r="C386" s="16"/>
      <c r="D386" s="7"/>
      <c r="E386" s="13"/>
      <c r="F386" s="13"/>
      <c r="G386" s="13"/>
      <c r="H386" s="20"/>
      <c r="I386" s="20"/>
    </row>
    <row r="387" spans="1:9" ht="13.5" customHeight="1">
      <c r="A387" s="21" t="s">
        <v>37</v>
      </c>
      <c r="B387" s="237">
        <f>0.2+(B371/0.5)*(0.2)</f>
        <v>0.2</v>
      </c>
      <c r="C387" s="237"/>
      <c r="D387" s="28" t="s">
        <v>1</v>
      </c>
      <c r="E387" s="238" t="s">
        <v>13</v>
      </c>
      <c r="F387" s="238"/>
      <c r="G387" s="238"/>
      <c r="H387" s="219">
        <f>(1+B387)*H385</f>
        <v>0</v>
      </c>
      <c r="I387" s="219"/>
    </row>
    <row r="388" spans="1:9" ht="8.25" customHeight="1">
      <c r="B388" s="26"/>
      <c r="C388" s="26"/>
      <c r="D388" s="29"/>
      <c r="E388" s="26"/>
      <c r="F388" s="26"/>
      <c r="G388" s="26"/>
      <c r="H388" s="26"/>
      <c r="I388" s="26"/>
    </row>
    <row r="389" spans="1:9" ht="13.5" customHeight="1">
      <c r="B389" s="49"/>
      <c r="C389" s="154" t="s">
        <v>58</v>
      </c>
      <c r="D389" s="154"/>
      <c r="E389" s="154"/>
      <c r="F389" s="154"/>
      <c r="G389" s="245"/>
      <c r="H389" s="246">
        <f>ROUND(IF(OR(B$12=0,I350=0),0,H387/(B$12*I350)),2)</f>
        <v>0</v>
      </c>
      <c r="I389" s="246"/>
    </row>
    <row r="390" spans="1:9" ht="18" customHeight="1">
      <c r="A390" s="36"/>
      <c r="B390" s="37"/>
      <c r="C390" s="37"/>
      <c r="D390" s="38"/>
      <c r="E390" s="36"/>
      <c r="F390" s="36"/>
      <c r="G390" s="36"/>
      <c r="H390" s="36"/>
      <c r="I390" s="36"/>
    </row>
    <row r="391" spans="1:9" ht="13.5" customHeight="1">
      <c r="A391" s="48" t="s">
        <v>54</v>
      </c>
      <c r="B391" s="265" t="s">
        <v>43</v>
      </c>
      <c r="C391" s="266"/>
      <c r="D391" s="267"/>
      <c r="E391" s="47"/>
      <c r="F391" s="268" t="s">
        <v>55</v>
      </c>
      <c r="G391" s="269"/>
      <c r="H391" s="270"/>
      <c r="I391" s="56"/>
    </row>
    <row r="392" spans="1:9" ht="18" customHeight="1">
      <c r="A392" s="22"/>
      <c r="B392" s="34"/>
      <c r="C392" s="34"/>
      <c r="D392" s="23"/>
      <c r="E392" s="22"/>
      <c r="F392" s="22"/>
      <c r="G392" s="22"/>
      <c r="H392" s="22"/>
      <c r="I392" s="22"/>
    </row>
    <row r="393" spans="1:9" ht="13.5" customHeight="1">
      <c r="A393" s="12" t="s">
        <v>39</v>
      </c>
      <c r="B393" s="9"/>
      <c r="C393" s="9"/>
      <c r="D393" s="10"/>
      <c r="E393" s="4"/>
      <c r="F393" s="4"/>
      <c r="G393" s="4"/>
      <c r="H393" s="4"/>
      <c r="I393" s="4"/>
    </row>
    <row r="394" spans="1:9" ht="12.75" customHeight="1">
      <c r="A394" s="21" t="s">
        <v>28</v>
      </c>
      <c r="B394" s="56"/>
      <c r="C394" s="56"/>
      <c r="D394" s="56"/>
      <c r="E394" s="251" t="s">
        <v>53</v>
      </c>
      <c r="F394" s="251"/>
      <c r="G394" s="252">
        <f>B394*C394*D394</f>
        <v>0</v>
      </c>
      <c r="H394" s="253"/>
      <c r="I394" s="22"/>
    </row>
    <row r="395" spans="1:9" ht="12.75" customHeight="1">
      <c r="A395" s="21" t="s">
        <v>50</v>
      </c>
      <c r="B395" s="57"/>
      <c r="C395" s="57"/>
      <c r="D395" s="23"/>
      <c r="E395" s="251" t="s">
        <v>53</v>
      </c>
      <c r="F395" s="251"/>
      <c r="G395" s="252">
        <f>3.1416*POWER(B395,2)*C395/4</f>
        <v>0</v>
      </c>
      <c r="H395" s="253"/>
      <c r="I395" s="22"/>
    </row>
    <row r="396" spans="1:9" ht="12.75" customHeight="1">
      <c r="A396" s="21" t="s">
        <v>21</v>
      </c>
      <c r="B396" s="254"/>
      <c r="C396" s="255"/>
      <c r="D396" s="33" t="s">
        <v>52</v>
      </c>
      <c r="E396" s="22"/>
      <c r="F396" s="22"/>
      <c r="G396" s="22"/>
      <c r="H396" s="22"/>
      <c r="I396" s="22"/>
    </row>
    <row r="397" spans="1:9" ht="12.75" customHeight="1">
      <c r="A397" s="21" t="s">
        <v>20</v>
      </c>
      <c r="B397" s="256">
        <f>((G394+G395)*B396/1000)</f>
        <v>0</v>
      </c>
      <c r="C397" s="257"/>
      <c r="D397" s="23" t="s">
        <v>15</v>
      </c>
      <c r="E397" s="217" t="s">
        <v>41</v>
      </c>
      <c r="F397" s="217"/>
      <c r="G397" s="217"/>
      <c r="H397" s="258">
        <f>B397*B$12*I391</f>
        <v>0</v>
      </c>
      <c r="I397" s="259"/>
    </row>
    <row r="398" spans="1:9" ht="12.75" customHeight="1">
      <c r="A398" s="21" t="s">
        <v>14</v>
      </c>
      <c r="B398" s="260"/>
      <c r="C398" s="261"/>
      <c r="D398" s="23" t="s">
        <v>15</v>
      </c>
      <c r="E398" s="217" t="s">
        <v>41</v>
      </c>
      <c r="F398" s="217"/>
      <c r="G398" s="217"/>
      <c r="H398" s="258">
        <f>B398*B$12*I391</f>
        <v>0</v>
      </c>
      <c r="I398" s="259"/>
    </row>
    <row r="399" spans="1:9" ht="12.75" customHeight="1">
      <c r="A399" s="21" t="s">
        <v>19</v>
      </c>
      <c r="B399" s="264">
        <f>IF(B397=0,0,1-B398/B397)</f>
        <v>0</v>
      </c>
      <c r="C399" s="264"/>
      <c r="D399" s="23" t="s">
        <v>1</v>
      </c>
      <c r="E399" s="22"/>
      <c r="F399" s="22"/>
      <c r="G399" s="22"/>
      <c r="H399" s="22"/>
      <c r="I399" s="22"/>
    </row>
    <row r="400" spans="1:9" ht="18" customHeight="1">
      <c r="A400" s="4"/>
      <c r="B400" s="11"/>
      <c r="C400" s="11"/>
      <c r="D400" s="7"/>
      <c r="E400" s="4"/>
      <c r="F400" s="4"/>
      <c r="G400" s="4"/>
      <c r="H400" s="4"/>
      <c r="I400" s="4"/>
    </row>
    <row r="401" spans="1:9" ht="13.5" customHeight="1">
      <c r="A401" s="12" t="s">
        <v>85</v>
      </c>
      <c r="B401" s="187" t="s">
        <v>86</v>
      </c>
      <c r="C401" s="187"/>
      <c r="D401" s="28" t="s">
        <v>45</v>
      </c>
      <c r="E401" s="187" t="s">
        <v>46</v>
      </c>
      <c r="F401" s="187"/>
      <c r="G401" s="28" t="s">
        <v>45</v>
      </c>
      <c r="H401" s="187" t="s">
        <v>47</v>
      </c>
      <c r="I401" s="187"/>
    </row>
    <row r="402" spans="1:9" ht="12.75" customHeight="1">
      <c r="A402" s="21" t="s">
        <v>29</v>
      </c>
      <c r="B402" s="256">
        <f>B397</f>
        <v>0</v>
      </c>
      <c r="C402" s="257"/>
      <c r="D402" s="28" t="s">
        <v>15</v>
      </c>
      <c r="E402" s="262"/>
      <c r="F402" s="263"/>
      <c r="G402" s="31" t="s">
        <v>11</v>
      </c>
      <c r="H402" s="241">
        <f t="shared" ref="H402:H407" si="9">B402*E402</f>
        <v>0</v>
      </c>
      <c r="I402" s="242"/>
    </row>
    <row r="403" spans="1:9" ht="12.75" customHeight="1">
      <c r="A403" s="21" t="s">
        <v>30</v>
      </c>
      <c r="B403" s="215"/>
      <c r="C403" s="216"/>
      <c r="D403" s="28" t="s">
        <v>23</v>
      </c>
      <c r="E403" s="239">
        <f>'Valores Tabelados'!C$9</f>
        <v>47.300000000000004</v>
      </c>
      <c r="F403" s="240"/>
      <c r="G403" s="31" t="s">
        <v>25</v>
      </c>
      <c r="H403" s="241">
        <f t="shared" si="9"/>
        <v>0</v>
      </c>
      <c r="I403" s="242"/>
    </row>
    <row r="404" spans="1:9" ht="12.75" customHeight="1">
      <c r="A404" s="21" t="s">
        <v>31</v>
      </c>
      <c r="B404" s="215"/>
      <c r="C404" s="216"/>
      <c r="D404" s="28" t="s">
        <v>23</v>
      </c>
      <c r="E404" s="239">
        <f>'Valores Tabelados'!C$10</f>
        <v>123.20000000000002</v>
      </c>
      <c r="F404" s="240"/>
      <c r="G404" s="28" t="s">
        <v>25</v>
      </c>
      <c r="H404" s="241">
        <f t="shared" si="9"/>
        <v>0</v>
      </c>
      <c r="I404" s="242"/>
    </row>
    <row r="405" spans="1:9" ht="12.75" customHeight="1">
      <c r="A405" s="21" t="s">
        <v>10</v>
      </c>
      <c r="B405" s="215"/>
      <c r="C405" s="216"/>
      <c r="D405" s="28" t="s">
        <v>23</v>
      </c>
      <c r="E405" s="239">
        <f>'Valores Tabelados'!C$11</f>
        <v>150.70000000000002</v>
      </c>
      <c r="F405" s="240"/>
      <c r="G405" s="28" t="s">
        <v>25</v>
      </c>
      <c r="H405" s="241">
        <f t="shared" si="9"/>
        <v>0</v>
      </c>
      <c r="I405" s="242"/>
    </row>
    <row r="406" spans="1:9" ht="12.75" customHeight="1">
      <c r="A406" s="21" t="s">
        <v>32</v>
      </c>
      <c r="B406" s="215"/>
      <c r="C406" s="216"/>
      <c r="D406" s="28" t="s">
        <v>23</v>
      </c>
      <c r="E406" s="239">
        <f>'Valores Tabelados'!C$12</f>
        <v>228.8</v>
      </c>
      <c r="F406" s="240"/>
      <c r="G406" s="28" t="s">
        <v>25</v>
      </c>
      <c r="H406" s="241">
        <f t="shared" si="9"/>
        <v>0</v>
      </c>
      <c r="I406" s="242"/>
    </row>
    <row r="407" spans="1:9" ht="12.75" customHeight="1">
      <c r="A407" s="21" t="s">
        <v>26</v>
      </c>
      <c r="B407" s="250"/>
      <c r="C407" s="250"/>
      <c r="D407" s="28" t="s">
        <v>23</v>
      </c>
      <c r="E407" s="239">
        <f>'Valores Tabelados'!C$13</f>
        <v>302.5</v>
      </c>
      <c r="F407" s="240"/>
      <c r="G407" s="28" t="s">
        <v>25</v>
      </c>
      <c r="H407" s="219">
        <f t="shared" si="9"/>
        <v>0</v>
      </c>
      <c r="I407" s="219"/>
    </row>
    <row r="408" spans="1:9" ht="12.75" customHeight="1">
      <c r="A408" s="26"/>
      <c r="B408" s="217" t="s">
        <v>24</v>
      </c>
      <c r="C408" s="217"/>
      <c r="D408" s="217"/>
      <c r="E408" s="217"/>
      <c r="F408" s="217"/>
      <c r="G408" s="217"/>
      <c r="H408" s="219">
        <f>SUM(H402:I407)</f>
        <v>0</v>
      </c>
      <c r="I408" s="219"/>
    </row>
    <row r="409" spans="1:9" ht="12.75" customHeight="1">
      <c r="A409" s="21" t="s">
        <v>88</v>
      </c>
      <c r="B409" s="250"/>
      <c r="C409" s="250"/>
      <c r="D409" s="28" t="s">
        <v>23</v>
      </c>
      <c r="E409" s="200">
        <f>'Valores Tabelados'!C$14</f>
        <v>141.9</v>
      </c>
      <c r="F409" s="200"/>
      <c r="G409" s="28" t="s">
        <v>25</v>
      </c>
      <c r="H409" s="241">
        <f>B409*E409</f>
        <v>0</v>
      </c>
      <c r="I409" s="242"/>
    </row>
    <row r="410" spans="1:9" ht="12.75" customHeight="1">
      <c r="A410" s="21" t="s">
        <v>89</v>
      </c>
      <c r="B410" s="250"/>
      <c r="C410" s="250"/>
      <c r="D410" s="28" t="s">
        <v>23</v>
      </c>
      <c r="E410" s="200">
        <f>'Valores Tabelados'!C$15</f>
        <v>47.300000000000004</v>
      </c>
      <c r="F410" s="200"/>
      <c r="G410" s="28" t="s">
        <v>25</v>
      </c>
      <c r="H410" s="241">
        <f>B410*E410</f>
        <v>0</v>
      </c>
      <c r="I410" s="242"/>
    </row>
    <row r="411" spans="1:9" ht="12.75" customHeight="1">
      <c r="A411" s="26"/>
      <c r="B411" s="217" t="s">
        <v>27</v>
      </c>
      <c r="C411" s="217"/>
      <c r="D411" s="217"/>
      <c r="E411" s="217"/>
      <c r="F411" s="217"/>
      <c r="G411" s="217"/>
      <c r="H411" s="219">
        <f>H408*B$12*I391+H409+H410</f>
        <v>0</v>
      </c>
      <c r="I411" s="219"/>
    </row>
    <row r="412" spans="1:9" ht="12.75" customHeight="1">
      <c r="A412" s="21" t="s">
        <v>56</v>
      </c>
      <c r="B412" s="237"/>
      <c r="C412" s="237"/>
      <c r="D412" s="23" t="s">
        <v>1</v>
      </c>
      <c r="E412" s="217" t="s">
        <v>2</v>
      </c>
      <c r="F412" s="217"/>
      <c r="G412" s="217"/>
      <c r="H412" s="219">
        <f>(1+B412)*H411</f>
        <v>0</v>
      </c>
      <c r="I412" s="219"/>
    </row>
    <row r="413" spans="1:9" ht="7.5" customHeight="1">
      <c r="A413" s="4"/>
      <c r="B413" s="6"/>
      <c r="C413" s="6"/>
      <c r="D413" s="7"/>
      <c r="E413" s="4"/>
      <c r="F413" s="4"/>
      <c r="G413" s="4"/>
      <c r="H413" s="4"/>
      <c r="I413" s="5"/>
    </row>
    <row r="414" spans="1:9" ht="13.5" customHeight="1">
      <c r="A414" s="12" t="s">
        <v>80</v>
      </c>
      <c r="B414" s="187" t="s">
        <v>87</v>
      </c>
      <c r="C414" s="187"/>
      <c r="D414" s="28" t="s">
        <v>45</v>
      </c>
      <c r="E414" s="187" t="s">
        <v>46</v>
      </c>
      <c r="F414" s="187"/>
      <c r="G414" s="28" t="s">
        <v>45</v>
      </c>
      <c r="H414" s="183" t="s">
        <v>48</v>
      </c>
      <c r="I414" s="185"/>
    </row>
    <row r="415" spans="1:9" ht="12.75" customHeight="1">
      <c r="A415" s="21" t="s">
        <v>33</v>
      </c>
      <c r="B415" s="215"/>
      <c r="C415" s="216"/>
      <c r="D415" s="28" t="s">
        <v>42</v>
      </c>
      <c r="E415" s="239">
        <f>'Valores Tabelados'!C$18</f>
        <v>23.1</v>
      </c>
      <c r="F415" s="240"/>
      <c r="G415" s="28" t="s">
        <v>11</v>
      </c>
      <c r="H415" s="241">
        <f>B415*E415*IF(H398&gt;'Valores Tabelados'!E$18,H398,'Valores Tabelados'!E$18)</f>
        <v>0</v>
      </c>
      <c r="I415" s="242"/>
    </row>
    <row r="416" spans="1:9" ht="12.75" customHeight="1">
      <c r="A416" s="21" t="s">
        <v>34</v>
      </c>
      <c r="B416" s="215"/>
      <c r="C416" s="216"/>
      <c r="D416" s="28" t="s">
        <v>42</v>
      </c>
      <c r="E416" s="239">
        <f>'Valores Tabelados'!C$19</f>
        <v>23.1</v>
      </c>
      <c r="F416" s="240"/>
      <c r="G416" s="28" t="s">
        <v>11</v>
      </c>
      <c r="H416" s="241">
        <f>B416*E416*IF(H398&gt;'Valores Tabelados'!E$19,H398,'Valores Tabelados'!E$19)</f>
        <v>0</v>
      </c>
      <c r="I416" s="242"/>
    </row>
    <row r="417" spans="1:9" ht="12.75" customHeight="1">
      <c r="A417" s="21" t="s">
        <v>35</v>
      </c>
      <c r="B417" s="215"/>
      <c r="C417" s="216"/>
      <c r="D417" s="28" t="s">
        <v>42</v>
      </c>
      <c r="E417" s="239">
        <f>'Valores Tabelados'!C$20</f>
        <v>35.200000000000003</v>
      </c>
      <c r="F417" s="240"/>
      <c r="G417" s="28" t="s">
        <v>11</v>
      </c>
      <c r="H417" s="241">
        <f>B417*E417*IF(H398&gt;'Valores Tabelados'!E$20,H398,'Valores Tabelados'!E$20)</f>
        <v>0</v>
      </c>
      <c r="I417" s="242"/>
    </row>
    <row r="418" spans="1:9" ht="12.75" customHeight="1">
      <c r="A418" s="21" t="s">
        <v>36</v>
      </c>
      <c r="B418" s="215"/>
      <c r="C418" s="216"/>
      <c r="D418" s="28" t="s">
        <v>42</v>
      </c>
      <c r="E418" s="239">
        <f>'Valores Tabelados'!C$21</f>
        <v>23.1</v>
      </c>
      <c r="F418" s="240"/>
      <c r="G418" s="28" t="s">
        <v>11</v>
      </c>
      <c r="H418" s="241">
        <f>B418*E418*IF(H398&gt;'Valores Tabelados'!E$21,H398,'Valores Tabelados'!E$21)</f>
        <v>0</v>
      </c>
      <c r="I418" s="242"/>
    </row>
    <row r="419" spans="1:9" ht="12.75" customHeight="1">
      <c r="A419" s="55" t="s">
        <v>83</v>
      </c>
      <c r="B419" s="215"/>
      <c r="C419" s="216"/>
      <c r="D419" s="28" t="s">
        <v>23</v>
      </c>
      <c r="E419" s="239">
        <f>'Valores Tabelados'!C$22</f>
        <v>111.10000000000001</v>
      </c>
      <c r="F419" s="240"/>
      <c r="G419" s="28" t="s">
        <v>25</v>
      </c>
      <c r="H419" s="241">
        <f>B419*E419</f>
        <v>0</v>
      </c>
      <c r="I419" s="242"/>
    </row>
    <row r="420" spans="1:9" ht="12.75" customHeight="1">
      <c r="A420" s="21" t="s">
        <v>22</v>
      </c>
      <c r="B420" s="215"/>
      <c r="C420" s="216"/>
      <c r="D420" s="28" t="s">
        <v>23</v>
      </c>
      <c r="E420" s="239">
        <f>'Valores Tabelados'!C$23</f>
        <v>154</v>
      </c>
      <c r="F420" s="240"/>
      <c r="G420" s="28" t="s">
        <v>25</v>
      </c>
      <c r="H420" s="241">
        <f>B420*E420</f>
        <v>0</v>
      </c>
      <c r="I420" s="242"/>
    </row>
    <row r="421" spans="1:9" ht="12.75" customHeight="1">
      <c r="A421" s="21" t="s">
        <v>189</v>
      </c>
      <c r="B421" s="243"/>
      <c r="C421" s="243"/>
      <c r="D421" s="28" t="s">
        <v>16</v>
      </c>
      <c r="E421" s="187"/>
      <c r="F421" s="187"/>
      <c r="G421" s="183"/>
      <c r="H421" s="219">
        <f>B421</f>
        <v>0</v>
      </c>
      <c r="I421" s="219"/>
    </row>
    <row r="422" spans="1:9" ht="12.75" customHeight="1">
      <c r="A422" s="21" t="s">
        <v>190</v>
      </c>
      <c r="B422" s="243"/>
      <c r="C422" s="243"/>
      <c r="D422" s="28" t="s">
        <v>16</v>
      </c>
      <c r="E422" s="187"/>
      <c r="F422" s="187"/>
      <c r="G422" s="183"/>
      <c r="H422" s="219">
        <f>B422</f>
        <v>0</v>
      </c>
      <c r="I422" s="219"/>
    </row>
    <row r="423" spans="1:9" ht="12.75" customHeight="1">
      <c r="A423" s="26"/>
      <c r="B423" s="29"/>
      <c r="C423" s="29"/>
      <c r="D423" s="26"/>
      <c r="E423" s="217" t="s">
        <v>2</v>
      </c>
      <c r="F423" s="217"/>
      <c r="G423" s="217"/>
      <c r="H423" s="219">
        <f>SUM(H415:I422)</f>
        <v>0</v>
      </c>
      <c r="I423" s="219"/>
    </row>
    <row r="424" spans="1:9" ht="12" customHeight="1">
      <c r="A424" s="27"/>
      <c r="B424" s="22"/>
      <c r="C424" s="22"/>
      <c r="D424" s="23"/>
      <c r="E424" s="22"/>
      <c r="F424" s="22"/>
      <c r="G424" s="22"/>
      <c r="H424" s="22"/>
      <c r="I424" s="30"/>
    </row>
    <row r="425" spans="1:9" ht="13.5" customHeight="1">
      <c r="A425" s="14" t="s">
        <v>40</v>
      </c>
      <c r="B425" s="4"/>
      <c r="C425" s="4"/>
      <c r="D425" s="7"/>
      <c r="E425" s="4"/>
      <c r="F425" s="4"/>
      <c r="G425" s="4"/>
      <c r="H425" s="4"/>
      <c r="I425" s="5"/>
    </row>
    <row r="426" spans="1:9" ht="13.5" customHeight="1">
      <c r="A426" s="21" t="s">
        <v>51</v>
      </c>
      <c r="B426" s="237">
        <v>0.16</v>
      </c>
      <c r="C426" s="237"/>
      <c r="D426" s="28" t="s">
        <v>1</v>
      </c>
      <c r="E426" s="238" t="s">
        <v>3</v>
      </c>
      <c r="F426" s="238"/>
      <c r="G426" s="238"/>
      <c r="H426" s="219">
        <f>(1+B426)*(H412+H423)</f>
        <v>0</v>
      </c>
      <c r="I426" s="219"/>
    </row>
    <row r="427" spans="1:9" ht="8.25" customHeight="1">
      <c r="A427" s="15"/>
      <c r="B427" s="16"/>
      <c r="C427" s="16"/>
      <c r="D427" s="7"/>
      <c r="E427" s="13"/>
      <c r="F427" s="13"/>
      <c r="G427" s="13"/>
      <c r="H427" s="20"/>
      <c r="I427" s="20"/>
    </row>
    <row r="428" spans="1:9" ht="13.5" customHeight="1">
      <c r="A428" s="21" t="s">
        <v>37</v>
      </c>
      <c r="B428" s="237">
        <f>0.2+(B412/0.5)*(0.2)</f>
        <v>0.2</v>
      </c>
      <c r="C428" s="237"/>
      <c r="D428" s="28" t="s">
        <v>1</v>
      </c>
      <c r="E428" s="238" t="s">
        <v>13</v>
      </c>
      <c r="F428" s="238"/>
      <c r="G428" s="238"/>
      <c r="H428" s="219">
        <f>(1+B428)*H426</f>
        <v>0</v>
      </c>
      <c r="I428" s="219"/>
    </row>
    <row r="429" spans="1:9" ht="8.25" customHeight="1">
      <c r="B429" s="26"/>
      <c r="C429" s="26"/>
      <c r="D429" s="29"/>
      <c r="E429" s="26"/>
      <c r="F429" s="26"/>
      <c r="G429" s="26"/>
      <c r="H429" s="26"/>
      <c r="I429" s="26"/>
    </row>
    <row r="430" spans="1:9" ht="13.5" customHeight="1">
      <c r="B430" s="49"/>
      <c r="C430" s="154" t="s">
        <v>58</v>
      </c>
      <c r="D430" s="154"/>
      <c r="E430" s="154"/>
      <c r="F430" s="154"/>
      <c r="G430" s="245"/>
      <c r="H430" s="246">
        <f>ROUND(IF(OR(B$12=0,I391=0),0,H428/(B$12*I391)),2)</f>
        <v>0</v>
      </c>
      <c r="I430" s="246"/>
    </row>
    <row r="431" spans="1:9" ht="18" customHeight="1">
      <c r="A431" s="39"/>
      <c r="B431" s="39"/>
      <c r="C431" s="39"/>
      <c r="D431" s="40"/>
      <c r="E431" s="41"/>
      <c r="F431" s="41"/>
      <c r="G431" s="41"/>
      <c r="H431" s="42"/>
      <c r="I431" s="42"/>
    </row>
    <row r="432" spans="1:9" ht="13.5" customHeight="1">
      <c r="A432" s="247"/>
      <c r="B432" s="248"/>
      <c r="C432" s="248"/>
      <c r="D432" s="248"/>
      <c r="E432" s="248"/>
      <c r="F432" s="248"/>
      <c r="G432" s="248"/>
      <c r="H432" s="248"/>
      <c r="I432" s="249"/>
    </row>
    <row r="433" spans="1:9" ht="14.1" customHeight="1">
      <c r="B433" s="17"/>
      <c r="C433" s="17"/>
      <c r="D433" s="18"/>
      <c r="E433" s="32"/>
      <c r="F433" s="32"/>
      <c r="G433" s="32"/>
      <c r="H433" s="35"/>
      <c r="I433" s="35"/>
    </row>
    <row r="434" spans="1:9" ht="14.1" customHeight="1">
      <c r="A434" s="87" t="s">
        <v>94</v>
      </c>
      <c r="B434" s="187" t="s">
        <v>87</v>
      </c>
      <c r="C434" s="187"/>
      <c r="D434" s="28" t="s">
        <v>45</v>
      </c>
      <c r="E434" s="187" t="s">
        <v>46</v>
      </c>
      <c r="F434" s="187"/>
      <c r="G434" s="28" t="s">
        <v>45</v>
      </c>
      <c r="H434" s="183" t="s">
        <v>48</v>
      </c>
      <c r="I434" s="185"/>
    </row>
    <row r="435" spans="1:9" ht="14.1" customHeight="1">
      <c r="A435" s="21" t="s">
        <v>95</v>
      </c>
      <c r="B435" s="215"/>
      <c r="C435" s="216"/>
      <c r="D435" s="28" t="s">
        <v>23</v>
      </c>
      <c r="E435" s="239">
        <f>'Valores Tabelados'!C26</f>
        <v>68</v>
      </c>
      <c r="F435" s="240"/>
      <c r="G435" s="28" t="s">
        <v>25</v>
      </c>
      <c r="H435" s="241">
        <f>B435*E435</f>
        <v>0</v>
      </c>
      <c r="I435" s="242"/>
    </row>
    <row r="436" spans="1:9" ht="14.1" customHeight="1">
      <c r="A436" s="21" t="s">
        <v>174</v>
      </c>
      <c r="B436" s="215"/>
      <c r="C436" s="216"/>
      <c r="D436" s="28" t="s">
        <v>16</v>
      </c>
      <c r="E436" s="239"/>
      <c r="F436" s="244"/>
      <c r="G436" s="240"/>
      <c r="H436" s="241">
        <f>B436</f>
        <v>0</v>
      </c>
      <c r="I436" s="242"/>
    </row>
    <row r="437" spans="1:9" ht="14.1" customHeight="1">
      <c r="B437" s="17"/>
      <c r="C437" s="17"/>
      <c r="D437" s="18"/>
      <c r="E437" s="32"/>
      <c r="F437" s="32"/>
      <c r="G437" s="32"/>
      <c r="H437" s="35"/>
      <c r="I437" s="35"/>
    </row>
    <row r="438" spans="1:9" ht="14.1" customHeight="1">
      <c r="B438" s="220" t="s">
        <v>122</v>
      </c>
      <c r="C438" s="221"/>
      <c r="D438" s="222"/>
      <c r="E438" s="32"/>
      <c r="F438" s="32"/>
      <c r="G438" s="32"/>
      <c r="H438" s="35"/>
      <c r="I438" s="35"/>
    </row>
    <row r="439" spans="1:9" ht="14.1" customHeight="1">
      <c r="B439" s="223"/>
      <c r="C439" s="224"/>
      <c r="D439" s="225"/>
      <c r="E439" s="229" t="s">
        <v>13</v>
      </c>
      <c r="F439" s="230"/>
      <c r="G439" s="230"/>
      <c r="H439" s="231">
        <f>H58+H99+H140+H182+H223+H264+H305+H346+H387+H428+H435+H436</f>
        <v>0</v>
      </c>
      <c r="I439" s="231"/>
    </row>
    <row r="440" spans="1:9" ht="14.1" customHeight="1">
      <c r="B440" s="223"/>
      <c r="C440" s="224"/>
      <c r="D440" s="225"/>
    </row>
    <row r="441" spans="1:9" ht="14.1" customHeight="1">
      <c r="B441" s="226"/>
      <c r="C441" s="227"/>
      <c r="D441" s="228"/>
      <c r="E441" s="232" t="s">
        <v>12</v>
      </c>
      <c r="F441" s="233"/>
      <c r="G441" s="234"/>
      <c r="H441" s="235">
        <f>ROUND(IF(B$12=0,0,H439/B$12),2)</f>
        <v>0</v>
      </c>
      <c r="I441" s="235"/>
    </row>
    <row r="442" spans="1:9" ht="14.1" customHeight="1">
      <c r="B442" s="17"/>
      <c r="C442" s="17"/>
      <c r="D442" s="18"/>
      <c r="E442" s="32"/>
      <c r="F442" s="32"/>
      <c r="G442" s="32"/>
      <c r="H442" s="35"/>
      <c r="I442" s="35"/>
    </row>
    <row r="443" spans="1:9" ht="15" customHeight="1">
      <c r="A443" s="217" t="s">
        <v>44</v>
      </c>
      <c r="B443" s="217"/>
      <c r="C443" s="217"/>
      <c r="D443" s="217"/>
      <c r="E443" s="217"/>
      <c r="F443" s="217"/>
      <c r="G443" s="218"/>
      <c r="H443" s="199">
        <f>IF(B15=0,0,(B15-H441)/B15)</f>
        <v>0</v>
      </c>
      <c r="I443" s="199"/>
    </row>
    <row r="444" spans="1:9" ht="15" customHeight="1">
      <c r="A444" s="26"/>
      <c r="B444" s="26"/>
      <c r="C444" s="217" t="s">
        <v>49</v>
      </c>
      <c r="D444" s="217"/>
      <c r="E444" s="217"/>
      <c r="F444" s="217"/>
      <c r="G444" s="218"/>
      <c r="H444" s="219">
        <f>H443*B15*B12</f>
        <v>0</v>
      </c>
      <c r="I444" s="219"/>
    </row>
    <row r="445" spans="1:9" ht="15" customHeight="1"/>
    <row r="446" spans="1:9" ht="15" customHeight="1">
      <c r="A446" s="3" t="s">
        <v>75</v>
      </c>
      <c r="B446" s="26"/>
      <c r="C446" s="27"/>
      <c r="D446" s="27"/>
      <c r="E446" s="27"/>
      <c r="F446" s="27"/>
      <c r="G446" s="27"/>
      <c r="H446" s="50"/>
      <c r="I446" s="50"/>
    </row>
    <row r="447" spans="1:9" ht="55.5" customHeight="1">
      <c r="A447" s="207"/>
      <c r="B447" s="208"/>
      <c r="C447" s="208"/>
      <c r="D447" s="208"/>
      <c r="E447" s="208"/>
      <c r="F447" s="208"/>
      <c r="G447" s="208"/>
      <c r="H447" s="208"/>
      <c r="I447" s="209"/>
    </row>
    <row r="448" spans="1:9" ht="18" customHeight="1">
      <c r="A448" s="26"/>
      <c r="B448" s="26"/>
      <c r="C448" s="27"/>
      <c r="D448" s="27"/>
      <c r="E448" s="27"/>
      <c r="F448" s="27"/>
      <c r="G448" s="27"/>
      <c r="H448" s="50"/>
      <c r="I448" s="50"/>
    </row>
    <row r="449" spans="1:9" ht="18" customHeight="1">
      <c r="A449" s="3" t="s">
        <v>176</v>
      </c>
      <c r="B449" s="26"/>
      <c r="C449" s="27"/>
      <c r="D449" s="27"/>
      <c r="E449" s="27"/>
      <c r="F449" s="27"/>
      <c r="G449" s="27"/>
      <c r="H449" s="50"/>
      <c r="I449" s="50"/>
    </row>
    <row r="450" spans="1:9" ht="55.5" customHeight="1">
      <c r="A450" s="207"/>
      <c r="B450" s="208"/>
      <c r="C450" s="208"/>
      <c r="D450" s="208"/>
      <c r="E450" s="208"/>
      <c r="F450" s="208"/>
      <c r="G450" s="208"/>
      <c r="H450" s="208"/>
      <c r="I450" s="209"/>
    </row>
    <row r="451" spans="1:9" ht="18" customHeight="1">
      <c r="A451" s="26"/>
      <c r="B451" s="26"/>
      <c r="C451" s="27"/>
      <c r="D451" s="27"/>
      <c r="E451" s="27"/>
      <c r="F451" s="27"/>
      <c r="G451" s="27"/>
      <c r="H451" s="50"/>
      <c r="I451" s="50"/>
    </row>
    <row r="452" spans="1:9" ht="18" customHeight="1">
      <c r="A452" s="3" t="s">
        <v>177</v>
      </c>
      <c r="B452" s="26"/>
      <c r="C452" s="27"/>
      <c r="D452" s="27"/>
      <c r="E452" s="27"/>
      <c r="F452" s="27"/>
      <c r="G452" s="27"/>
      <c r="H452" s="50"/>
      <c r="I452" s="50"/>
    </row>
    <row r="453" spans="1:9" ht="21" customHeight="1">
      <c r="A453" s="236" t="s">
        <v>71</v>
      </c>
      <c r="B453" s="236"/>
      <c r="C453" s="236"/>
      <c r="D453" s="236" t="s">
        <v>72</v>
      </c>
      <c r="E453" s="236"/>
      <c r="F453" s="236" t="s">
        <v>73</v>
      </c>
      <c r="G453" s="236"/>
      <c r="H453" s="236"/>
      <c r="I453" s="236"/>
    </row>
    <row r="454" spans="1:9" ht="21" customHeight="1">
      <c r="A454" s="187" t="s">
        <v>182</v>
      </c>
      <c r="B454" s="187"/>
      <c r="C454" s="187"/>
      <c r="D454" s="187" t="s">
        <v>179</v>
      </c>
      <c r="E454" s="187"/>
      <c r="F454" s="187"/>
      <c r="G454" s="187"/>
      <c r="H454" s="187"/>
      <c r="I454" s="187"/>
    </row>
    <row r="455" spans="1:9" ht="21" customHeight="1">
      <c r="A455" s="187" t="s">
        <v>178</v>
      </c>
      <c r="B455" s="187"/>
      <c r="C455" s="187"/>
      <c r="D455" s="187" t="s">
        <v>179</v>
      </c>
      <c r="E455" s="187"/>
      <c r="F455" s="187"/>
      <c r="G455" s="187"/>
      <c r="H455" s="187"/>
      <c r="I455" s="187"/>
    </row>
    <row r="456" spans="1:9" ht="21" customHeight="1">
      <c r="A456" s="187" t="s">
        <v>180</v>
      </c>
      <c r="B456" s="187"/>
      <c r="C456" s="187"/>
      <c r="D456" s="187" t="s">
        <v>179</v>
      </c>
      <c r="E456" s="187"/>
      <c r="F456" s="187"/>
      <c r="G456" s="187"/>
      <c r="H456" s="187"/>
      <c r="I456" s="187"/>
    </row>
    <row r="457" spans="1:9" ht="21" customHeight="1">
      <c r="A457" s="187" t="s">
        <v>181</v>
      </c>
      <c r="B457" s="187"/>
      <c r="C457" s="187"/>
      <c r="D457" s="187" t="s">
        <v>192</v>
      </c>
      <c r="E457" s="187"/>
      <c r="F457" s="187"/>
      <c r="G457" s="187"/>
      <c r="H457" s="187"/>
      <c r="I457" s="187"/>
    </row>
    <row r="458" spans="1:9" ht="21" customHeight="1">
      <c r="A458" s="187" t="s">
        <v>183</v>
      </c>
      <c r="B458" s="187"/>
      <c r="C458" s="187"/>
      <c r="D458" s="187" t="s">
        <v>184</v>
      </c>
      <c r="E458" s="187"/>
      <c r="F458" s="187"/>
      <c r="G458" s="187"/>
      <c r="H458" s="187"/>
      <c r="I458" s="187"/>
    </row>
    <row r="459" spans="1:9" ht="21" customHeight="1">
      <c r="A459" s="187" t="s">
        <v>185</v>
      </c>
      <c r="B459" s="187"/>
      <c r="C459" s="187"/>
      <c r="D459" s="187" t="s">
        <v>186</v>
      </c>
      <c r="E459" s="187"/>
      <c r="F459" s="187"/>
      <c r="G459" s="187"/>
      <c r="H459" s="187"/>
      <c r="I459" s="187"/>
    </row>
    <row r="460" spans="1:9" ht="21" customHeight="1">
      <c r="A460" s="187" t="s">
        <v>187</v>
      </c>
      <c r="B460" s="187"/>
      <c r="C460" s="187"/>
      <c r="D460" s="187" t="s">
        <v>188</v>
      </c>
      <c r="E460" s="187"/>
      <c r="F460" s="187"/>
      <c r="G460" s="187"/>
      <c r="H460" s="187"/>
      <c r="I460" s="187"/>
    </row>
    <row r="461" spans="1:9" ht="15" customHeight="1">
      <c r="A461" s="26"/>
      <c r="B461" s="26"/>
      <c r="C461" s="27"/>
      <c r="D461" s="27"/>
      <c r="E461" s="27"/>
      <c r="F461" s="27"/>
      <c r="G461" s="27"/>
      <c r="H461" s="50"/>
      <c r="I461" s="50"/>
    </row>
    <row r="462" spans="1:9" ht="10.5" customHeight="1"/>
    <row r="463" spans="1:9" ht="15" customHeight="1">
      <c r="A463" s="26"/>
      <c r="B463" s="26"/>
      <c r="C463" s="26"/>
      <c r="D463" s="26"/>
      <c r="E463" s="26"/>
      <c r="F463" s="26"/>
      <c r="G463" s="43" t="s">
        <v>57</v>
      </c>
      <c r="H463" s="213"/>
      <c r="I463" s="214"/>
    </row>
    <row r="464" spans="1:9" ht="15" customHeight="1"/>
  </sheetData>
  <mergeCells count="913">
    <mergeCell ref="A457:C457"/>
    <mergeCell ref="D456:E456"/>
    <mergeCell ref="A458:C458"/>
    <mergeCell ref="D458:E458"/>
    <mergeCell ref="F458:I458"/>
    <mergeCell ref="H463:I463"/>
    <mergeCell ref="A459:C459"/>
    <mergeCell ref="D459:E459"/>
    <mergeCell ref="F459:I459"/>
    <mergeCell ref="A460:C460"/>
    <mergeCell ref="D460:E460"/>
    <mergeCell ref="F460:I460"/>
    <mergeCell ref="F457:I457"/>
    <mergeCell ref="F456:I456"/>
    <mergeCell ref="A447:I447"/>
    <mergeCell ref="A454:C454"/>
    <mergeCell ref="F455:I455"/>
    <mergeCell ref="A455:C455"/>
    <mergeCell ref="D457:E457"/>
    <mergeCell ref="A450:I450"/>
    <mergeCell ref="H274:I274"/>
    <mergeCell ref="H275:I275"/>
    <mergeCell ref="D454:E454"/>
    <mergeCell ref="F454:I454"/>
    <mergeCell ref="F453:I453"/>
    <mergeCell ref="B282:C282"/>
    <mergeCell ref="H444:I444"/>
    <mergeCell ref="E435:F435"/>
    <mergeCell ref="A453:C453"/>
    <mergeCell ref="D453:E453"/>
    <mergeCell ref="H441:I441"/>
    <mergeCell ref="H443:I443"/>
    <mergeCell ref="H282:I282"/>
    <mergeCell ref="B283:C283"/>
    <mergeCell ref="E281:F281"/>
    <mergeCell ref="E278:F278"/>
    <mergeCell ref="E275:G275"/>
    <mergeCell ref="B281:C281"/>
    <mergeCell ref="A1:G1"/>
    <mergeCell ref="A2:G2"/>
    <mergeCell ref="B8:D8"/>
    <mergeCell ref="B40:C40"/>
    <mergeCell ref="E40:F40"/>
    <mergeCell ref="A456:C456"/>
    <mergeCell ref="D455:E455"/>
    <mergeCell ref="C444:G444"/>
    <mergeCell ref="B438:D441"/>
    <mergeCell ref="B435:C435"/>
    <mergeCell ref="B274:C274"/>
    <mergeCell ref="E274:G274"/>
    <mergeCell ref="B268:D268"/>
    <mergeCell ref="E441:G441"/>
    <mergeCell ref="A443:G443"/>
    <mergeCell ref="E282:F282"/>
    <mergeCell ref="F268:H268"/>
    <mergeCell ref="G271:H271"/>
    <mergeCell ref="B262:C262"/>
    <mergeCell ref="E262:G262"/>
    <mergeCell ref="H262:I262"/>
    <mergeCell ref="C266:G266"/>
    <mergeCell ref="B273:C273"/>
    <mergeCell ref="B258:C258"/>
    <mergeCell ref="E258:G258"/>
    <mergeCell ref="H266:I266"/>
    <mergeCell ref="B264:C264"/>
    <mergeCell ref="E264:G264"/>
    <mergeCell ref="B256:C256"/>
    <mergeCell ref="E271:F271"/>
    <mergeCell ref="E439:G439"/>
    <mergeCell ref="H439:I439"/>
    <mergeCell ref="B257:C257"/>
    <mergeCell ref="B275:C275"/>
    <mergeCell ref="B276:C276"/>
    <mergeCell ref="E257:G257"/>
    <mergeCell ref="H257:I257"/>
    <mergeCell ref="E259:G259"/>
    <mergeCell ref="E272:F272"/>
    <mergeCell ref="G272:H272"/>
    <mergeCell ref="H258:I258"/>
    <mergeCell ref="E256:F256"/>
    <mergeCell ref="H256:I256"/>
    <mergeCell ref="H259:I259"/>
    <mergeCell ref="H264:I264"/>
    <mergeCell ref="H281:I281"/>
    <mergeCell ref="E280:F280"/>
    <mergeCell ref="H280:I280"/>
    <mergeCell ref="B250:C250"/>
    <mergeCell ref="E250:F250"/>
    <mergeCell ref="H250:I250"/>
    <mergeCell ref="B251:C251"/>
    <mergeCell ref="E251:F251"/>
    <mergeCell ref="E255:F255"/>
    <mergeCell ref="H255:I255"/>
    <mergeCell ref="B255:C255"/>
    <mergeCell ref="B252:C252"/>
    <mergeCell ref="B253:C253"/>
    <mergeCell ref="H251:I251"/>
    <mergeCell ref="E252:F252"/>
    <mergeCell ref="H252:I252"/>
    <mergeCell ref="B248:C248"/>
    <mergeCell ref="E248:G248"/>
    <mergeCell ref="H248:I248"/>
    <mergeCell ref="H243:I243"/>
    <mergeCell ref="H244:I244"/>
    <mergeCell ref="B244:G244"/>
    <mergeCell ref="B245:C245"/>
    <mergeCell ref="E245:F245"/>
    <mergeCell ref="H245:I245"/>
    <mergeCell ref="H246:I246"/>
    <mergeCell ref="B239:C239"/>
    <mergeCell ref="E239:F239"/>
    <mergeCell ref="H239:I239"/>
    <mergeCell ref="E237:F237"/>
    <mergeCell ref="E253:F253"/>
    <mergeCell ref="H253:I253"/>
    <mergeCell ref="B254:C254"/>
    <mergeCell ref="E254:F254"/>
    <mergeCell ref="H254:I254"/>
    <mergeCell ref="B241:C241"/>
    <mergeCell ref="E241:F241"/>
    <mergeCell ref="H241:I241"/>
    <mergeCell ref="B242:C242"/>
    <mergeCell ref="E242:F242"/>
    <mergeCell ref="H242:I242"/>
    <mergeCell ref="B240:C240"/>
    <mergeCell ref="E240:F240"/>
    <mergeCell ref="H240:I240"/>
    <mergeCell ref="B247:G247"/>
    <mergeCell ref="H247:I247"/>
    <mergeCell ref="B243:C243"/>
    <mergeCell ref="E243:F243"/>
    <mergeCell ref="B246:C246"/>
    <mergeCell ref="E246:F246"/>
    <mergeCell ref="B235:C235"/>
    <mergeCell ref="B238:C238"/>
    <mergeCell ref="E238:F238"/>
    <mergeCell ref="H238:I238"/>
    <mergeCell ref="B237:C237"/>
    <mergeCell ref="B232:C232"/>
    <mergeCell ref="B233:C233"/>
    <mergeCell ref="E233:G233"/>
    <mergeCell ref="H233:I233"/>
    <mergeCell ref="B234:C234"/>
    <mergeCell ref="E234:G234"/>
    <mergeCell ref="H234:I234"/>
    <mergeCell ref="H237:I237"/>
    <mergeCell ref="B227:D227"/>
    <mergeCell ref="F227:H227"/>
    <mergeCell ref="E230:F230"/>
    <mergeCell ref="G230:H230"/>
    <mergeCell ref="E231:F231"/>
    <mergeCell ref="G231:H231"/>
    <mergeCell ref="H217:I217"/>
    <mergeCell ref="B223:C223"/>
    <mergeCell ref="E223:G223"/>
    <mergeCell ref="H223:I223"/>
    <mergeCell ref="C225:G225"/>
    <mergeCell ref="H225:I225"/>
    <mergeCell ref="B216:C216"/>
    <mergeCell ref="E216:G216"/>
    <mergeCell ref="H216:I216"/>
    <mergeCell ref="E218:G218"/>
    <mergeCell ref="H218:I218"/>
    <mergeCell ref="B221:C221"/>
    <mergeCell ref="E221:G221"/>
    <mergeCell ref="H221:I221"/>
    <mergeCell ref="B217:C217"/>
    <mergeCell ref="E217:G217"/>
    <mergeCell ref="B213:C213"/>
    <mergeCell ref="E213:F213"/>
    <mergeCell ref="H213:I213"/>
    <mergeCell ref="E214:F214"/>
    <mergeCell ref="B215:C215"/>
    <mergeCell ref="E215:F215"/>
    <mergeCell ref="H215:I215"/>
    <mergeCell ref="B214:C214"/>
    <mergeCell ref="H214:I214"/>
    <mergeCell ref="B211:C211"/>
    <mergeCell ref="E211:F211"/>
    <mergeCell ref="H211:I211"/>
    <mergeCell ref="B207:C207"/>
    <mergeCell ref="E207:G207"/>
    <mergeCell ref="B212:C212"/>
    <mergeCell ref="E212:F212"/>
    <mergeCell ref="H212:I212"/>
    <mergeCell ref="B210:C210"/>
    <mergeCell ref="E210:F210"/>
    <mergeCell ref="H210:I210"/>
    <mergeCell ref="B209:C209"/>
    <mergeCell ref="E209:F209"/>
    <mergeCell ref="H209:I209"/>
    <mergeCell ref="E196:F196"/>
    <mergeCell ref="H196:I196"/>
    <mergeCell ref="B194:C194"/>
    <mergeCell ref="E204:F204"/>
    <mergeCell ref="H204:I204"/>
    <mergeCell ref="H207:I207"/>
    <mergeCell ref="B206:G206"/>
    <mergeCell ref="H206:I206"/>
    <mergeCell ref="B205:C205"/>
    <mergeCell ref="E205:F205"/>
    <mergeCell ref="H201:I201"/>
    <mergeCell ref="B198:C198"/>
    <mergeCell ref="E198:F198"/>
    <mergeCell ref="H198:I198"/>
    <mergeCell ref="H200:I200"/>
    <mergeCell ref="B201:C201"/>
    <mergeCell ref="E201:F201"/>
    <mergeCell ref="B202:C202"/>
    <mergeCell ref="E202:F202"/>
    <mergeCell ref="H202:I202"/>
    <mergeCell ref="H205:I205"/>
    <mergeCell ref="H203:I203"/>
    <mergeCell ref="B203:G203"/>
    <mergeCell ref="B204:C204"/>
    <mergeCell ref="B197:C197"/>
    <mergeCell ref="E197:F197"/>
    <mergeCell ref="H197:I197"/>
    <mergeCell ref="B196:C196"/>
    <mergeCell ref="C184:G184"/>
    <mergeCell ref="H199:I199"/>
    <mergeCell ref="B199:C199"/>
    <mergeCell ref="E199:F199"/>
    <mergeCell ref="B200:C200"/>
    <mergeCell ref="E200:F200"/>
    <mergeCell ref="E190:F190"/>
    <mergeCell ref="B193:C193"/>
    <mergeCell ref="E193:G193"/>
    <mergeCell ref="H193:I193"/>
    <mergeCell ref="G190:H190"/>
    <mergeCell ref="E192:G192"/>
    <mergeCell ref="H192:I192"/>
    <mergeCell ref="H184:I184"/>
    <mergeCell ref="B186:D186"/>
    <mergeCell ref="F186:H186"/>
    <mergeCell ref="E189:F189"/>
    <mergeCell ref="G189:H189"/>
    <mergeCell ref="B191:C191"/>
    <mergeCell ref="B192:C192"/>
    <mergeCell ref="B180:C180"/>
    <mergeCell ref="E180:G180"/>
    <mergeCell ref="H171:I171"/>
    <mergeCell ref="H180:I180"/>
    <mergeCell ref="B176:C176"/>
    <mergeCell ref="E176:G176"/>
    <mergeCell ref="B182:C182"/>
    <mergeCell ref="E182:G182"/>
    <mergeCell ref="H182:I182"/>
    <mergeCell ref="H174:I174"/>
    <mergeCell ref="B173:C173"/>
    <mergeCell ref="H172:I172"/>
    <mergeCell ref="E173:F173"/>
    <mergeCell ref="H173:I173"/>
    <mergeCell ref="B174:C174"/>
    <mergeCell ref="E174:F174"/>
    <mergeCell ref="B172:C172"/>
    <mergeCell ref="E172:F172"/>
    <mergeCell ref="B171:C171"/>
    <mergeCell ref="E171:F171"/>
    <mergeCell ref="H175:I175"/>
    <mergeCell ref="E177:G177"/>
    <mergeCell ref="H177:I177"/>
    <mergeCell ref="H176:I176"/>
    <mergeCell ref="B175:C175"/>
    <mergeCell ref="E175:G175"/>
    <mergeCell ref="H170:I170"/>
    <mergeCell ref="H162:I162"/>
    <mergeCell ref="B162:G162"/>
    <mergeCell ref="B163:C163"/>
    <mergeCell ref="E163:F163"/>
    <mergeCell ref="H163:I163"/>
    <mergeCell ref="H164:I164"/>
    <mergeCell ref="B161:C161"/>
    <mergeCell ref="E161:F161"/>
    <mergeCell ref="B165:G165"/>
    <mergeCell ref="E164:F164"/>
    <mergeCell ref="E170:F170"/>
    <mergeCell ref="B170:C170"/>
    <mergeCell ref="B166:C166"/>
    <mergeCell ref="E166:G166"/>
    <mergeCell ref="H165:I165"/>
    <mergeCell ref="B164:C164"/>
    <mergeCell ref="H166:I166"/>
    <mergeCell ref="B169:C169"/>
    <mergeCell ref="E169:F169"/>
    <mergeCell ref="H169:I169"/>
    <mergeCell ref="B168:C168"/>
    <mergeCell ref="E168:F168"/>
    <mergeCell ref="H168:I168"/>
    <mergeCell ref="E159:F159"/>
    <mergeCell ref="H159:I159"/>
    <mergeCell ref="B160:C160"/>
    <mergeCell ref="E160:F160"/>
    <mergeCell ref="H160:I160"/>
    <mergeCell ref="H156:I156"/>
    <mergeCell ref="B155:C155"/>
    <mergeCell ref="E155:F155"/>
    <mergeCell ref="H155:I155"/>
    <mergeCell ref="B157:C157"/>
    <mergeCell ref="H158:I158"/>
    <mergeCell ref="B150:C150"/>
    <mergeCell ref="B151:C151"/>
    <mergeCell ref="E151:G151"/>
    <mergeCell ref="H151:I151"/>
    <mergeCell ref="C142:G142"/>
    <mergeCell ref="H161:I161"/>
    <mergeCell ref="H152:I152"/>
    <mergeCell ref="B153:C153"/>
    <mergeCell ref="B156:C156"/>
    <mergeCell ref="E156:F156"/>
    <mergeCell ref="H142:I142"/>
    <mergeCell ref="B145:D145"/>
    <mergeCell ref="F145:H145"/>
    <mergeCell ref="E148:F148"/>
    <mergeCell ref="G148:H148"/>
    <mergeCell ref="E149:F149"/>
    <mergeCell ref="G149:H149"/>
    <mergeCell ref="E158:F158"/>
    <mergeCell ref="E157:F157"/>
    <mergeCell ref="H157:I157"/>
    <mergeCell ref="B152:C152"/>
    <mergeCell ref="E152:G152"/>
    <mergeCell ref="B158:C158"/>
    <mergeCell ref="B159:C159"/>
    <mergeCell ref="B132:C132"/>
    <mergeCell ref="E132:F132"/>
    <mergeCell ref="H132:I132"/>
    <mergeCell ref="E134:G134"/>
    <mergeCell ref="B133:C133"/>
    <mergeCell ref="E133:G133"/>
    <mergeCell ref="B134:C134"/>
    <mergeCell ref="H134:I134"/>
    <mergeCell ref="B140:C140"/>
    <mergeCell ref="E140:G140"/>
    <mergeCell ref="H140:I140"/>
    <mergeCell ref="B138:C138"/>
    <mergeCell ref="E138:G138"/>
    <mergeCell ref="H138:I138"/>
    <mergeCell ref="E130:F130"/>
    <mergeCell ref="H130:I130"/>
    <mergeCell ref="E131:F131"/>
    <mergeCell ref="H131:I131"/>
    <mergeCell ref="H133:I133"/>
    <mergeCell ref="E135:G135"/>
    <mergeCell ref="H135:I135"/>
    <mergeCell ref="H122:I122"/>
    <mergeCell ref="B123:G123"/>
    <mergeCell ref="H123:I123"/>
    <mergeCell ref="B122:C122"/>
    <mergeCell ref="E122:F122"/>
    <mergeCell ref="B131:C131"/>
    <mergeCell ref="B129:C129"/>
    <mergeCell ref="E129:F129"/>
    <mergeCell ref="H129:I129"/>
    <mergeCell ref="B130:C130"/>
    <mergeCell ref="H124:I124"/>
    <mergeCell ref="B127:C127"/>
    <mergeCell ref="E127:F127"/>
    <mergeCell ref="H127:I127"/>
    <mergeCell ref="B126:C126"/>
    <mergeCell ref="E126:F126"/>
    <mergeCell ref="H126:I126"/>
    <mergeCell ref="B128:C128"/>
    <mergeCell ref="E128:F128"/>
    <mergeCell ref="H128:I128"/>
    <mergeCell ref="B124:C124"/>
    <mergeCell ref="E124:G124"/>
    <mergeCell ref="H120:I120"/>
    <mergeCell ref="B120:G120"/>
    <mergeCell ref="B121:C121"/>
    <mergeCell ref="E121:F121"/>
    <mergeCell ref="H121:I121"/>
    <mergeCell ref="B119:C119"/>
    <mergeCell ref="E119:F119"/>
    <mergeCell ref="H119:I119"/>
    <mergeCell ref="B116:C116"/>
    <mergeCell ref="E116:F116"/>
    <mergeCell ref="B118:C118"/>
    <mergeCell ref="E118:F118"/>
    <mergeCell ref="H118:I118"/>
    <mergeCell ref="B103:D103"/>
    <mergeCell ref="F103:H103"/>
    <mergeCell ref="E106:F106"/>
    <mergeCell ref="G106:H106"/>
    <mergeCell ref="H110:I110"/>
    <mergeCell ref="B111:C111"/>
    <mergeCell ref="E107:F107"/>
    <mergeCell ref="G107:H107"/>
    <mergeCell ref="B108:C108"/>
    <mergeCell ref="B109:C109"/>
    <mergeCell ref="E109:G109"/>
    <mergeCell ref="H109:I109"/>
    <mergeCell ref="H116:I116"/>
    <mergeCell ref="B117:C117"/>
    <mergeCell ref="E117:F117"/>
    <mergeCell ref="H117:I117"/>
    <mergeCell ref="B99:C99"/>
    <mergeCell ref="E99:G99"/>
    <mergeCell ref="H99:I99"/>
    <mergeCell ref="E94:G94"/>
    <mergeCell ref="E92:G92"/>
    <mergeCell ref="C101:G101"/>
    <mergeCell ref="B115:C115"/>
    <mergeCell ref="E115:F115"/>
    <mergeCell ref="H115:I115"/>
    <mergeCell ref="B110:C110"/>
    <mergeCell ref="E110:G110"/>
    <mergeCell ref="H101:I101"/>
    <mergeCell ref="E113:F113"/>
    <mergeCell ref="H113:I113"/>
    <mergeCell ref="B114:C114"/>
    <mergeCell ref="E114:F114"/>
    <mergeCell ref="H114:I114"/>
    <mergeCell ref="B113:C113"/>
    <mergeCell ref="H94:I94"/>
    <mergeCell ref="H87:I87"/>
    <mergeCell ref="H88:I88"/>
    <mergeCell ref="B97:C97"/>
    <mergeCell ref="E97:G97"/>
    <mergeCell ref="H97:I97"/>
    <mergeCell ref="B93:C93"/>
    <mergeCell ref="E93:G93"/>
    <mergeCell ref="H93:I93"/>
    <mergeCell ref="B91:C91"/>
    <mergeCell ref="E91:F91"/>
    <mergeCell ref="B82:G82"/>
    <mergeCell ref="H82:I82"/>
    <mergeCell ref="B83:C83"/>
    <mergeCell ref="E83:G83"/>
    <mergeCell ref="H83:I83"/>
    <mergeCell ref="H92:I92"/>
    <mergeCell ref="H91:I91"/>
    <mergeCell ref="B90:C90"/>
    <mergeCell ref="H85:I85"/>
    <mergeCell ref="B87:C87"/>
    <mergeCell ref="B85:C85"/>
    <mergeCell ref="E85:F85"/>
    <mergeCell ref="B86:C86"/>
    <mergeCell ref="E86:F86"/>
    <mergeCell ref="H86:I86"/>
    <mergeCell ref="E88:F88"/>
    <mergeCell ref="B92:C92"/>
    <mergeCell ref="B89:C89"/>
    <mergeCell ref="E89:F89"/>
    <mergeCell ref="H89:I89"/>
    <mergeCell ref="E90:F90"/>
    <mergeCell ref="H90:I90"/>
    <mergeCell ref="B88:C88"/>
    <mergeCell ref="E87:F87"/>
    <mergeCell ref="B80:C80"/>
    <mergeCell ref="E80:F80"/>
    <mergeCell ref="H80:I80"/>
    <mergeCell ref="H81:I81"/>
    <mergeCell ref="B81:C81"/>
    <mergeCell ref="E81:F81"/>
    <mergeCell ref="E76:F76"/>
    <mergeCell ref="B77:C77"/>
    <mergeCell ref="E77:F77"/>
    <mergeCell ref="H77:I77"/>
    <mergeCell ref="H79:I79"/>
    <mergeCell ref="B79:G79"/>
    <mergeCell ref="B78:C78"/>
    <mergeCell ref="E78:F78"/>
    <mergeCell ref="H78:I78"/>
    <mergeCell ref="B75:C75"/>
    <mergeCell ref="E75:F75"/>
    <mergeCell ref="B73:C73"/>
    <mergeCell ref="H72:I72"/>
    <mergeCell ref="B76:C76"/>
    <mergeCell ref="H76:I76"/>
    <mergeCell ref="E73:F73"/>
    <mergeCell ref="H75:I75"/>
    <mergeCell ref="H60:I60"/>
    <mergeCell ref="E66:F66"/>
    <mergeCell ref="G66:H66"/>
    <mergeCell ref="B62:D62"/>
    <mergeCell ref="C60:G60"/>
    <mergeCell ref="B74:C74"/>
    <mergeCell ref="E74:F74"/>
    <mergeCell ref="H74:I74"/>
    <mergeCell ref="B69:C69"/>
    <mergeCell ref="E69:G69"/>
    <mergeCell ref="H73:I73"/>
    <mergeCell ref="B72:C72"/>
    <mergeCell ref="E72:F72"/>
    <mergeCell ref="H69:I69"/>
    <mergeCell ref="B70:C70"/>
    <mergeCell ref="G65:H65"/>
    <mergeCell ref="F62:H62"/>
    <mergeCell ref="H68:I68"/>
    <mergeCell ref="E65:F65"/>
    <mergeCell ref="B67:C67"/>
    <mergeCell ref="B68:C68"/>
    <mergeCell ref="E68:G68"/>
    <mergeCell ref="B44:C44"/>
    <mergeCell ref="E44:F44"/>
    <mergeCell ref="B49:C49"/>
    <mergeCell ref="B52:C52"/>
    <mergeCell ref="H47:I47"/>
    <mergeCell ref="B48:C48"/>
    <mergeCell ref="E48:F48"/>
    <mergeCell ref="H48:I48"/>
    <mergeCell ref="B46:C46"/>
    <mergeCell ref="E46:F46"/>
    <mergeCell ref="B47:C47"/>
    <mergeCell ref="E47:F47"/>
    <mergeCell ref="H44:I44"/>
    <mergeCell ref="E52:G52"/>
    <mergeCell ref="B51:C51"/>
    <mergeCell ref="E51:G51"/>
    <mergeCell ref="H51:I51"/>
    <mergeCell ref="H52:I52"/>
    <mergeCell ref="E28:G28"/>
    <mergeCell ref="B28:C28"/>
    <mergeCell ref="B29:C29"/>
    <mergeCell ref="B31:C31"/>
    <mergeCell ref="E31:F31"/>
    <mergeCell ref="H28:I28"/>
    <mergeCell ref="H31:I31"/>
    <mergeCell ref="B41:G41"/>
    <mergeCell ref="H41:I41"/>
    <mergeCell ref="E32:F32"/>
    <mergeCell ref="B32:C32"/>
    <mergeCell ref="B36:C36"/>
    <mergeCell ref="E36:F36"/>
    <mergeCell ref="H36:I36"/>
    <mergeCell ref="B37:C37"/>
    <mergeCell ref="E37:F37"/>
    <mergeCell ref="H35:I35"/>
    <mergeCell ref="B34:C34"/>
    <mergeCell ref="E34:F34"/>
    <mergeCell ref="H34:I34"/>
    <mergeCell ref="B35:C35"/>
    <mergeCell ref="H38:I38"/>
    <mergeCell ref="H37:I37"/>
    <mergeCell ref="B38:G38"/>
    <mergeCell ref="B58:C58"/>
    <mergeCell ref="E58:G58"/>
    <mergeCell ref="E53:G53"/>
    <mergeCell ref="H53:I53"/>
    <mergeCell ref="H56:I56"/>
    <mergeCell ref="B56:C56"/>
    <mergeCell ref="E56:G56"/>
    <mergeCell ref="H58:I58"/>
    <mergeCell ref="B45:C45"/>
    <mergeCell ref="E45:F45"/>
    <mergeCell ref="B50:C50"/>
    <mergeCell ref="E50:F50"/>
    <mergeCell ref="H50:I50"/>
    <mergeCell ref="H49:I49"/>
    <mergeCell ref="E49:F49"/>
    <mergeCell ref="H45:I45"/>
    <mergeCell ref="H46:I46"/>
    <mergeCell ref="B10:D10"/>
    <mergeCell ref="B11:C11"/>
    <mergeCell ref="B13:D13"/>
    <mergeCell ref="B14:C14"/>
    <mergeCell ref="B27:C27"/>
    <mergeCell ref="H27:I27"/>
    <mergeCell ref="H10:I10"/>
    <mergeCell ref="F15:G15"/>
    <mergeCell ref="B16:C16"/>
    <mergeCell ref="B17:C17"/>
    <mergeCell ref="B15:C15"/>
    <mergeCell ref="E25:F25"/>
    <mergeCell ref="G25:H25"/>
    <mergeCell ref="E27:G27"/>
    <mergeCell ref="H19:I19"/>
    <mergeCell ref="B21:D21"/>
    <mergeCell ref="F21:H21"/>
    <mergeCell ref="E24:F24"/>
    <mergeCell ref="G24:H24"/>
    <mergeCell ref="A19:G19"/>
    <mergeCell ref="B26:C26"/>
    <mergeCell ref="H32:I32"/>
    <mergeCell ref="B33:C33"/>
    <mergeCell ref="E33:F33"/>
    <mergeCell ref="H33:I33"/>
    <mergeCell ref="E35:F35"/>
    <mergeCell ref="B280:C280"/>
    <mergeCell ref="B278:C278"/>
    <mergeCell ref="B288:G288"/>
    <mergeCell ref="H288:I288"/>
    <mergeCell ref="B284:C284"/>
    <mergeCell ref="H286:I286"/>
    <mergeCell ref="H283:I283"/>
    <mergeCell ref="E283:F283"/>
    <mergeCell ref="H278:I278"/>
    <mergeCell ref="B279:C279"/>
    <mergeCell ref="E279:F279"/>
    <mergeCell ref="H279:I279"/>
    <mergeCell ref="H42:I42"/>
    <mergeCell ref="H39:I39"/>
    <mergeCell ref="H40:I40"/>
    <mergeCell ref="B39:C39"/>
    <mergeCell ref="E39:F39"/>
    <mergeCell ref="B42:C42"/>
    <mergeCell ref="E42:G42"/>
    <mergeCell ref="B289:C289"/>
    <mergeCell ref="E289:G289"/>
    <mergeCell ref="H289:I289"/>
    <mergeCell ref="E284:F284"/>
    <mergeCell ref="B291:C291"/>
    <mergeCell ref="E291:F291"/>
    <mergeCell ref="H291:I291"/>
    <mergeCell ref="H284:I284"/>
    <mergeCell ref="B285:G285"/>
    <mergeCell ref="H285:I285"/>
    <mergeCell ref="B286:C286"/>
    <mergeCell ref="E286:F286"/>
    <mergeCell ref="B287:C287"/>
    <mergeCell ref="E287:F287"/>
    <mergeCell ref="H287:I287"/>
    <mergeCell ref="B297:C297"/>
    <mergeCell ref="E297:F297"/>
    <mergeCell ref="H297:I297"/>
    <mergeCell ref="B296:C296"/>
    <mergeCell ref="C307:G307"/>
    <mergeCell ref="H307:I307"/>
    <mergeCell ref="B309:D309"/>
    <mergeCell ref="F309:H309"/>
    <mergeCell ref="E312:F312"/>
    <mergeCell ref="G312:H312"/>
    <mergeCell ref="B303:C303"/>
    <mergeCell ref="E303:G303"/>
    <mergeCell ref="B299:C299"/>
    <mergeCell ref="E299:G299"/>
    <mergeCell ref="B305:C305"/>
    <mergeCell ref="E305:G305"/>
    <mergeCell ref="H305:I305"/>
    <mergeCell ref="B292:C292"/>
    <mergeCell ref="E292:F292"/>
    <mergeCell ref="H292:I292"/>
    <mergeCell ref="B293:C293"/>
    <mergeCell ref="E293:F293"/>
    <mergeCell ref="H293:I293"/>
    <mergeCell ref="B295:C295"/>
    <mergeCell ref="E296:F296"/>
    <mergeCell ref="H296:I296"/>
    <mergeCell ref="E295:F295"/>
    <mergeCell ref="H295:I295"/>
    <mergeCell ref="B294:C294"/>
    <mergeCell ref="E294:F294"/>
    <mergeCell ref="H294:I294"/>
    <mergeCell ref="B324:C324"/>
    <mergeCell ref="E324:F324"/>
    <mergeCell ref="B315:C315"/>
    <mergeCell ref="E315:G315"/>
    <mergeCell ref="H315:I315"/>
    <mergeCell ref="E313:F313"/>
    <mergeCell ref="G313:H313"/>
    <mergeCell ref="B314:C314"/>
    <mergeCell ref="H329:I329"/>
    <mergeCell ref="E325:F325"/>
    <mergeCell ref="H325:I325"/>
    <mergeCell ref="B316:C316"/>
    <mergeCell ref="E316:G316"/>
    <mergeCell ref="H316:I316"/>
    <mergeCell ref="B317:C317"/>
    <mergeCell ref="B319:C319"/>
    <mergeCell ref="E319:F319"/>
    <mergeCell ref="B330:C330"/>
    <mergeCell ref="E330:G330"/>
    <mergeCell ref="H330:I330"/>
    <mergeCell ref="H324:I324"/>
    <mergeCell ref="B298:C298"/>
    <mergeCell ref="E298:G298"/>
    <mergeCell ref="H298:I298"/>
    <mergeCell ref="E300:G300"/>
    <mergeCell ref="H300:I300"/>
    <mergeCell ref="B322:C322"/>
    <mergeCell ref="E322:F322"/>
    <mergeCell ref="H322:I322"/>
    <mergeCell ref="B323:C323"/>
    <mergeCell ref="E323:F323"/>
    <mergeCell ref="H323:I323"/>
    <mergeCell ref="H319:I319"/>
    <mergeCell ref="B320:C320"/>
    <mergeCell ref="E320:F320"/>
    <mergeCell ref="H320:I320"/>
    <mergeCell ref="B321:C321"/>
    <mergeCell ref="E321:F321"/>
    <mergeCell ref="H321:I321"/>
    <mergeCell ref="H303:I303"/>
    <mergeCell ref="B325:C325"/>
    <mergeCell ref="B336:C336"/>
    <mergeCell ref="E336:F336"/>
    <mergeCell ref="H336:I336"/>
    <mergeCell ref="B326:G326"/>
    <mergeCell ref="H326:I326"/>
    <mergeCell ref="B327:C327"/>
    <mergeCell ref="E327:F327"/>
    <mergeCell ref="H327:I327"/>
    <mergeCell ref="B328:C328"/>
    <mergeCell ref="E334:F334"/>
    <mergeCell ref="H334:I334"/>
    <mergeCell ref="B335:C335"/>
    <mergeCell ref="E335:F335"/>
    <mergeCell ref="H335:I335"/>
    <mergeCell ref="B334:C334"/>
    <mergeCell ref="B332:C332"/>
    <mergeCell ref="E332:F332"/>
    <mergeCell ref="H332:I332"/>
    <mergeCell ref="B333:C333"/>
    <mergeCell ref="E333:F333"/>
    <mergeCell ref="H333:I333"/>
    <mergeCell ref="E328:F328"/>
    <mergeCell ref="H328:I328"/>
    <mergeCell ref="B329:G329"/>
    <mergeCell ref="E337:F337"/>
    <mergeCell ref="H337:I337"/>
    <mergeCell ref="B338:C338"/>
    <mergeCell ref="E338:F338"/>
    <mergeCell ref="H338:I338"/>
    <mergeCell ref="B339:C339"/>
    <mergeCell ref="E339:G339"/>
    <mergeCell ref="G353:H353"/>
    <mergeCell ref="E354:F354"/>
    <mergeCell ref="G354:H354"/>
    <mergeCell ref="H339:I339"/>
    <mergeCell ref="B337:C337"/>
    <mergeCell ref="E341:G341"/>
    <mergeCell ref="H341:I341"/>
    <mergeCell ref="B344:C344"/>
    <mergeCell ref="E344:G344"/>
    <mergeCell ref="H344:I344"/>
    <mergeCell ref="B346:C346"/>
    <mergeCell ref="E346:G346"/>
    <mergeCell ref="H346:I346"/>
    <mergeCell ref="C348:G348"/>
    <mergeCell ref="H348:I348"/>
    <mergeCell ref="B350:D350"/>
    <mergeCell ref="F350:H350"/>
    <mergeCell ref="E353:F353"/>
    <mergeCell ref="B362:C362"/>
    <mergeCell ref="E362:F362"/>
    <mergeCell ref="H362:I362"/>
    <mergeCell ref="B358:C358"/>
    <mergeCell ref="B360:C360"/>
    <mergeCell ref="E360:F360"/>
    <mergeCell ref="H360:I360"/>
    <mergeCell ref="B361:C361"/>
    <mergeCell ref="E361:F361"/>
    <mergeCell ref="H361:I361"/>
    <mergeCell ref="B356:C356"/>
    <mergeCell ref="E356:G356"/>
    <mergeCell ref="H356:I356"/>
    <mergeCell ref="B355:C355"/>
    <mergeCell ref="B366:C366"/>
    <mergeCell ref="E366:F366"/>
    <mergeCell ref="H366:I366"/>
    <mergeCell ref="B357:C357"/>
    <mergeCell ref="E357:G357"/>
    <mergeCell ref="H357:I357"/>
    <mergeCell ref="B371:C371"/>
    <mergeCell ref="E371:G371"/>
    <mergeCell ref="H371:I371"/>
    <mergeCell ref="H368:I368"/>
    <mergeCell ref="B369:C369"/>
    <mergeCell ref="E369:F369"/>
    <mergeCell ref="H369:I369"/>
    <mergeCell ref="B370:G370"/>
    <mergeCell ref="H370:I370"/>
    <mergeCell ref="B364:C364"/>
    <mergeCell ref="E364:F364"/>
    <mergeCell ref="H364:I364"/>
    <mergeCell ref="B365:C365"/>
    <mergeCell ref="B363:C363"/>
    <mergeCell ref="E363:F363"/>
    <mergeCell ref="H363:I363"/>
    <mergeCell ref="E365:F365"/>
    <mergeCell ref="H365:I365"/>
    <mergeCell ref="H387:I387"/>
    <mergeCell ref="C389:G389"/>
    <mergeCell ref="H389:I389"/>
    <mergeCell ref="B391:D391"/>
    <mergeCell ref="F391:H391"/>
    <mergeCell ref="B377:C377"/>
    <mergeCell ref="E377:F377"/>
    <mergeCell ref="H377:I377"/>
    <mergeCell ref="B367:G367"/>
    <mergeCell ref="H367:I367"/>
    <mergeCell ref="B368:C368"/>
    <mergeCell ref="E368:F368"/>
    <mergeCell ref="B375:C375"/>
    <mergeCell ref="E375:F375"/>
    <mergeCell ref="H375:I375"/>
    <mergeCell ref="B376:C376"/>
    <mergeCell ref="E376:F376"/>
    <mergeCell ref="H376:I376"/>
    <mergeCell ref="B374:C374"/>
    <mergeCell ref="E374:F374"/>
    <mergeCell ref="H374:I374"/>
    <mergeCell ref="B373:C373"/>
    <mergeCell ref="E373:F373"/>
    <mergeCell ref="H373:I373"/>
    <mergeCell ref="B401:C401"/>
    <mergeCell ref="E401:F401"/>
    <mergeCell ref="H401:I401"/>
    <mergeCell ref="B402:C402"/>
    <mergeCell ref="E402:F402"/>
    <mergeCell ref="H402:I402"/>
    <mergeCell ref="E378:F378"/>
    <mergeCell ref="H378:I378"/>
    <mergeCell ref="B379:C379"/>
    <mergeCell ref="E379:F379"/>
    <mergeCell ref="H379:I379"/>
    <mergeCell ref="B380:C380"/>
    <mergeCell ref="E380:G380"/>
    <mergeCell ref="E394:F394"/>
    <mergeCell ref="G394:H394"/>
    <mergeCell ref="B387:C387"/>
    <mergeCell ref="H380:I380"/>
    <mergeCell ref="B378:C378"/>
    <mergeCell ref="E382:G382"/>
    <mergeCell ref="H382:I382"/>
    <mergeCell ref="B385:C385"/>
    <mergeCell ref="E385:G385"/>
    <mergeCell ref="H385:I385"/>
    <mergeCell ref="E387:G387"/>
    <mergeCell ref="B397:C397"/>
    <mergeCell ref="E397:G397"/>
    <mergeCell ref="H397:I397"/>
    <mergeCell ref="E395:F395"/>
    <mergeCell ref="G395:H395"/>
    <mergeCell ref="H412:I412"/>
    <mergeCell ref="B396:C396"/>
    <mergeCell ref="B407:C407"/>
    <mergeCell ref="E407:F407"/>
    <mergeCell ref="H407:I407"/>
    <mergeCell ref="B398:C398"/>
    <mergeCell ref="E398:G398"/>
    <mergeCell ref="H398:I398"/>
    <mergeCell ref="B405:C405"/>
    <mergeCell ref="E405:F405"/>
    <mergeCell ref="H405:I405"/>
    <mergeCell ref="B406:C406"/>
    <mergeCell ref="B404:C404"/>
    <mergeCell ref="E404:F404"/>
    <mergeCell ref="H404:I404"/>
    <mergeCell ref="B403:C403"/>
    <mergeCell ref="E403:F403"/>
    <mergeCell ref="H403:I403"/>
    <mergeCell ref="B399:C399"/>
    <mergeCell ref="B422:C422"/>
    <mergeCell ref="E422:G422"/>
    <mergeCell ref="H422:I422"/>
    <mergeCell ref="H428:I428"/>
    <mergeCell ref="A432:I432"/>
    <mergeCell ref="B426:C426"/>
    <mergeCell ref="E426:G426"/>
    <mergeCell ref="E423:G423"/>
    <mergeCell ref="H423:I423"/>
    <mergeCell ref="B436:C436"/>
    <mergeCell ref="H436:I436"/>
    <mergeCell ref="E436:G436"/>
    <mergeCell ref="H426:I426"/>
    <mergeCell ref="B428:C428"/>
    <mergeCell ref="E428:G428"/>
    <mergeCell ref="C430:G430"/>
    <mergeCell ref="H430:I430"/>
    <mergeCell ref="H435:I435"/>
    <mergeCell ref="B434:C434"/>
    <mergeCell ref="E434:F434"/>
    <mergeCell ref="H434:I434"/>
    <mergeCell ref="E421:G421"/>
    <mergeCell ref="H421:I421"/>
    <mergeCell ref="E340:G340"/>
    <mergeCell ref="B414:C414"/>
    <mergeCell ref="E414:F414"/>
    <mergeCell ref="H414:I414"/>
    <mergeCell ref="E406:F406"/>
    <mergeCell ref="H406:I406"/>
    <mergeCell ref="E410:F410"/>
    <mergeCell ref="H410:I410"/>
    <mergeCell ref="H417:I417"/>
    <mergeCell ref="B418:C418"/>
    <mergeCell ref="E418:F418"/>
    <mergeCell ref="H418:I418"/>
    <mergeCell ref="B420:C420"/>
    <mergeCell ref="E420:F420"/>
    <mergeCell ref="H420:I420"/>
    <mergeCell ref="B421:C421"/>
    <mergeCell ref="E419:F419"/>
    <mergeCell ref="H419:I419"/>
    <mergeCell ref="B419:C419"/>
    <mergeCell ref="B417:C417"/>
    <mergeCell ref="E417:F417"/>
    <mergeCell ref="B412:C412"/>
    <mergeCell ref="D7:E7"/>
    <mergeCell ref="F7:H7"/>
    <mergeCell ref="E8:I8"/>
    <mergeCell ref="H299:I299"/>
    <mergeCell ref="B340:C340"/>
    <mergeCell ref="B410:C410"/>
    <mergeCell ref="B416:C416"/>
    <mergeCell ref="B411:G411"/>
    <mergeCell ref="H411:I411"/>
    <mergeCell ref="B415:C415"/>
    <mergeCell ref="E415:F415"/>
    <mergeCell ref="H415:I415"/>
    <mergeCell ref="H416:I416"/>
    <mergeCell ref="B408:G408"/>
    <mergeCell ref="H408:I408"/>
    <mergeCell ref="B409:C409"/>
    <mergeCell ref="E409:F409"/>
    <mergeCell ref="H409:I409"/>
    <mergeCell ref="H340:I340"/>
    <mergeCell ref="B381:C381"/>
    <mergeCell ref="E381:G381"/>
    <mergeCell ref="H381:I381"/>
    <mergeCell ref="E416:F416"/>
    <mergeCell ref="E412:G412"/>
  </mergeCells>
  <pageMargins left="0.78740157480314965" right="0.59055118110236227" top="0.59055118110236227" bottom="0.59055118110236227" header="0" footer="0"/>
  <pageSetup paperSize="9" orientation="portrait" r:id="rId1"/>
  <headerFooter alignWithMargins="0">
    <oddFooter>&amp;L&amp;8FQ.CER-17          Rev.:  00&amp;R&amp;A    Página &amp;P de &amp;N</oddFooter>
  </headerFooter>
  <drawing r:id="rId2"/>
  <legacyDrawing r:id="rId3"/>
</worksheet>
</file>

<file path=xl/worksheets/sheet8.xml><?xml version="1.0" encoding="utf-8"?>
<worksheet xmlns="http://schemas.openxmlformats.org/spreadsheetml/2006/main" xmlns:r="http://schemas.openxmlformats.org/officeDocument/2006/relationships">
  <dimension ref="A1:L76"/>
  <sheetViews>
    <sheetView workbookViewId="0">
      <selection activeCell="W34" sqref="W34"/>
    </sheetView>
  </sheetViews>
  <sheetFormatPr defaultRowHeight="15"/>
  <cols>
    <col min="1" max="1" width="37.140625" style="2" customWidth="1"/>
    <col min="2" max="8" width="6" style="2" customWidth="1"/>
    <col min="9" max="9" width="9.28515625" style="2" customWidth="1"/>
    <col min="10" max="16384" width="9.140625" style="2"/>
  </cols>
  <sheetData>
    <row r="1" spans="1:12" ht="15.75">
      <c r="A1" s="155" t="s">
        <v>199</v>
      </c>
      <c r="B1" s="155"/>
      <c r="C1" s="155"/>
      <c r="D1" s="155"/>
      <c r="E1" s="155"/>
      <c r="F1" s="155"/>
      <c r="G1" s="155"/>
      <c r="H1" s="36"/>
      <c r="I1" s="36"/>
    </row>
    <row r="2" spans="1:12" ht="15" customHeight="1">
      <c r="A2" s="156" t="s">
        <v>198</v>
      </c>
      <c r="B2" s="156"/>
      <c r="C2" s="156"/>
      <c r="D2" s="156"/>
      <c r="E2" s="156"/>
      <c r="F2" s="156"/>
      <c r="G2" s="156"/>
      <c r="H2" s="36"/>
      <c r="I2" s="36"/>
    </row>
    <row r="3" spans="1:12" ht="18" customHeight="1">
      <c r="A3" s="3" t="s">
        <v>60</v>
      </c>
    </row>
    <row r="4" spans="1:12" ht="12" customHeight="1">
      <c r="A4" s="3"/>
    </row>
    <row r="5" spans="1:12" ht="15.75">
      <c r="A5" s="3" t="s">
        <v>38</v>
      </c>
    </row>
    <row r="6" spans="1:12" ht="7.5" customHeight="1">
      <c r="A6" s="36"/>
      <c r="B6" s="36"/>
      <c r="C6" s="36"/>
      <c r="D6" s="36"/>
      <c r="E6" s="36"/>
      <c r="F6" s="36"/>
      <c r="G6" s="36"/>
      <c r="H6" s="36"/>
      <c r="I6" s="36"/>
    </row>
    <row r="7" spans="1:12" ht="13.5" customHeight="1">
      <c r="A7" s="117"/>
      <c r="B7" s="117"/>
      <c r="C7" s="117"/>
      <c r="D7" s="157" t="s">
        <v>175</v>
      </c>
      <c r="E7" s="157"/>
      <c r="F7" s="158" t="s">
        <v>201</v>
      </c>
      <c r="G7" s="158"/>
      <c r="H7" s="158"/>
      <c r="I7" s="119"/>
    </row>
    <row r="8" spans="1:12" ht="13.5" customHeight="1">
      <c r="A8" s="117"/>
      <c r="B8" s="157" t="s">
        <v>191</v>
      </c>
      <c r="C8" s="157"/>
      <c r="D8" s="278"/>
      <c r="E8" s="149" t="s">
        <v>207</v>
      </c>
      <c r="F8" s="149"/>
      <c r="G8" s="149"/>
      <c r="H8" s="149"/>
      <c r="I8" s="149"/>
    </row>
    <row r="9" spans="1:12" ht="7.5" customHeight="1">
      <c r="A9" s="36"/>
      <c r="B9" s="36"/>
      <c r="C9" s="36"/>
      <c r="D9" s="36"/>
      <c r="E9" s="36"/>
      <c r="F9" s="36"/>
      <c r="G9" s="36"/>
      <c r="H9" s="36"/>
      <c r="I9" s="36"/>
    </row>
    <row r="10" spans="1:12" ht="13.35" customHeight="1">
      <c r="A10" s="21" t="s">
        <v>0</v>
      </c>
      <c r="B10" s="287" t="s">
        <v>202</v>
      </c>
      <c r="C10" s="289"/>
      <c r="D10" s="288"/>
      <c r="E10" s="22"/>
      <c r="F10" s="22"/>
      <c r="G10" s="22"/>
      <c r="H10" s="286">
        <f>H76</f>
        <v>42222</v>
      </c>
      <c r="I10" s="212"/>
    </row>
    <row r="11" spans="1:12" ht="13.35" customHeight="1">
      <c r="A11" s="21" t="s">
        <v>4</v>
      </c>
      <c r="B11" s="287" t="s">
        <v>203</v>
      </c>
      <c r="C11" s="288"/>
      <c r="D11" s="23"/>
      <c r="E11" s="22"/>
      <c r="F11" s="22"/>
      <c r="G11" s="22"/>
      <c r="H11" s="22"/>
      <c r="I11" s="22"/>
    </row>
    <row r="12" spans="1:12" ht="13.35" customHeight="1">
      <c r="A12" s="21" t="s">
        <v>5</v>
      </c>
      <c r="B12" s="44">
        <v>500</v>
      </c>
      <c r="C12" s="24"/>
      <c r="D12" s="23"/>
      <c r="E12" s="22"/>
      <c r="F12" s="22"/>
      <c r="G12" s="22"/>
      <c r="H12" s="22"/>
      <c r="I12" s="22"/>
    </row>
    <row r="13" spans="1:12" ht="13.35" customHeight="1">
      <c r="A13" s="25" t="s">
        <v>6</v>
      </c>
      <c r="B13" s="287" t="s">
        <v>204</v>
      </c>
      <c r="C13" s="289"/>
      <c r="D13" s="288"/>
      <c r="E13" s="22"/>
      <c r="F13" s="22"/>
      <c r="G13" s="22"/>
      <c r="H13" s="22"/>
      <c r="I13" s="22"/>
      <c r="L13"/>
    </row>
    <row r="14" spans="1:12" ht="13.35" customHeight="1">
      <c r="A14" s="25" t="s">
        <v>18</v>
      </c>
      <c r="B14" s="239">
        <v>3.52</v>
      </c>
      <c r="C14" s="240"/>
      <c r="D14" s="23" t="s">
        <v>16</v>
      </c>
      <c r="E14" s="22"/>
      <c r="F14" s="22"/>
      <c r="G14" s="22"/>
      <c r="H14" s="22"/>
      <c r="I14" s="22"/>
    </row>
    <row r="15" spans="1:12" ht="13.35" customHeight="1">
      <c r="A15" s="25" t="s">
        <v>7</v>
      </c>
      <c r="B15" s="281">
        <f>F15*$B$14</f>
        <v>12666.0512</v>
      </c>
      <c r="C15" s="282"/>
      <c r="D15" s="23" t="s">
        <v>16</v>
      </c>
      <c r="E15" s="26"/>
      <c r="F15" s="293">
        <v>3598.31</v>
      </c>
      <c r="G15" s="293"/>
      <c r="H15" s="23" t="s">
        <v>17</v>
      </c>
      <c r="I15" s="26"/>
    </row>
    <row r="16" spans="1:12" ht="13.35" customHeight="1">
      <c r="A16" s="25" t="s">
        <v>8</v>
      </c>
      <c r="B16" s="281"/>
      <c r="C16" s="282"/>
      <c r="D16" s="23" t="s">
        <v>16</v>
      </c>
      <c r="E16" s="22"/>
      <c r="F16" s="22"/>
      <c r="G16" s="22"/>
      <c r="H16" s="22"/>
      <c r="I16" s="22"/>
    </row>
    <row r="17" spans="1:9" ht="13.35" customHeight="1">
      <c r="A17" s="21" t="s">
        <v>9</v>
      </c>
      <c r="B17" s="281"/>
      <c r="C17" s="282"/>
      <c r="D17" s="23" t="s">
        <v>16</v>
      </c>
      <c r="E17" s="22"/>
      <c r="F17" s="22"/>
      <c r="G17" s="22"/>
    </row>
    <row r="18" spans="1:9" ht="7.5" customHeight="1">
      <c r="A18" s="36"/>
      <c r="B18" s="37"/>
      <c r="C18" s="37"/>
      <c r="D18" s="38"/>
      <c r="E18" s="36"/>
      <c r="F18" s="36"/>
      <c r="G18" s="36"/>
      <c r="H18" s="36"/>
      <c r="I18" s="36"/>
    </row>
    <row r="19" spans="1:9" ht="13.5" customHeight="1">
      <c r="A19" s="283" t="s">
        <v>129</v>
      </c>
      <c r="B19" s="283"/>
      <c r="C19" s="283"/>
      <c r="D19" s="283"/>
      <c r="E19" s="283"/>
      <c r="F19" s="283"/>
      <c r="G19" s="284"/>
      <c r="H19" s="235">
        <f>H58</f>
        <v>1274.55</v>
      </c>
      <c r="I19" s="235"/>
    </row>
    <row r="20" spans="1:9" ht="10.5" customHeight="1">
      <c r="A20" s="36"/>
      <c r="B20" s="37"/>
      <c r="C20" s="37"/>
      <c r="D20" s="38"/>
      <c r="E20" s="36"/>
      <c r="F20" s="36"/>
      <c r="G20" s="36"/>
      <c r="H20" s="36"/>
      <c r="I20" s="36"/>
    </row>
    <row r="21" spans="1:9" ht="14.1" customHeight="1">
      <c r="A21" s="12" t="s">
        <v>39</v>
      </c>
      <c r="B21" s="9"/>
      <c r="C21" s="9"/>
      <c r="D21" s="10"/>
      <c r="E21" s="4"/>
      <c r="F21" s="4"/>
      <c r="G21" s="4"/>
      <c r="H21" s="4"/>
      <c r="I21" s="4"/>
    </row>
    <row r="22" spans="1:9" ht="12.75" customHeight="1">
      <c r="A22" s="21" t="s">
        <v>28</v>
      </c>
      <c r="B22" s="122">
        <v>5</v>
      </c>
      <c r="C22" s="122">
        <v>1</v>
      </c>
      <c r="D22" s="122">
        <v>15</v>
      </c>
      <c r="E22" s="251" t="s">
        <v>53</v>
      </c>
      <c r="F22" s="251"/>
      <c r="G22" s="252">
        <f>B22*C22*D22</f>
        <v>75</v>
      </c>
      <c r="H22" s="253"/>
      <c r="I22" s="22"/>
    </row>
    <row r="23" spans="1:9" ht="12.95" customHeight="1">
      <c r="A23" s="21" t="s">
        <v>50</v>
      </c>
      <c r="B23" s="121"/>
      <c r="C23" s="121"/>
      <c r="D23" s="23"/>
      <c r="E23" s="251" t="s">
        <v>53</v>
      </c>
      <c r="F23" s="251"/>
      <c r="G23" s="252">
        <f>3.1416*POWER(B23,2)*C23/4</f>
        <v>0</v>
      </c>
      <c r="H23" s="253"/>
      <c r="I23" s="22"/>
    </row>
    <row r="24" spans="1:9" ht="12.95" customHeight="1">
      <c r="A24" s="21" t="s">
        <v>21</v>
      </c>
      <c r="B24" s="254">
        <v>2.8</v>
      </c>
      <c r="C24" s="255"/>
      <c r="D24" s="33" t="s">
        <v>52</v>
      </c>
      <c r="E24" s="22"/>
      <c r="F24" s="22"/>
      <c r="G24" s="22"/>
      <c r="H24" s="22"/>
      <c r="I24" s="22"/>
    </row>
    <row r="25" spans="1:9" ht="12.95" customHeight="1">
      <c r="A25" s="21" t="s">
        <v>20</v>
      </c>
      <c r="B25" s="256">
        <f>((G22+G23)*B24/1000)</f>
        <v>0.21</v>
      </c>
      <c r="C25" s="257"/>
      <c r="D25" s="23" t="s">
        <v>15</v>
      </c>
      <c r="E25" s="217" t="s">
        <v>41</v>
      </c>
      <c r="F25" s="217"/>
      <c r="G25" s="217"/>
      <c r="H25" s="258">
        <f>B25*B$12</f>
        <v>105</v>
      </c>
      <c r="I25" s="259"/>
    </row>
    <row r="26" spans="1:9" ht="12.95" customHeight="1">
      <c r="A26" s="21" t="s">
        <v>14</v>
      </c>
      <c r="B26" s="260">
        <v>0.18</v>
      </c>
      <c r="C26" s="261"/>
      <c r="D26" s="23" t="s">
        <v>15</v>
      </c>
      <c r="E26" s="217" t="s">
        <v>41</v>
      </c>
      <c r="F26" s="217"/>
      <c r="G26" s="217"/>
      <c r="H26" s="258">
        <f>B26*B$12</f>
        <v>90</v>
      </c>
      <c r="I26" s="259"/>
    </row>
    <row r="27" spans="1:9" ht="12.95" customHeight="1">
      <c r="A27" s="21" t="s">
        <v>19</v>
      </c>
      <c r="B27" s="264">
        <f>IF(B25=0,0,1-B26/B25)</f>
        <v>0.1428571428571429</v>
      </c>
      <c r="C27" s="264"/>
      <c r="D27" s="23" t="s">
        <v>1</v>
      </c>
      <c r="E27" s="22"/>
      <c r="F27" s="22"/>
      <c r="G27" s="22"/>
      <c r="H27" s="22"/>
      <c r="I27" s="22"/>
    </row>
    <row r="28" spans="1:9" ht="13.5" customHeight="1">
      <c r="A28" s="4"/>
      <c r="B28" s="11"/>
      <c r="C28" s="11"/>
      <c r="D28" s="7"/>
      <c r="E28" s="4"/>
      <c r="F28" s="4"/>
      <c r="G28" s="4"/>
      <c r="H28" s="4"/>
      <c r="I28" s="4"/>
    </row>
    <row r="29" spans="1:9" ht="13.5" customHeight="1">
      <c r="A29" s="12" t="s">
        <v>85</v>
      </c>
      <c r="B29" s="187" t="s">
        <v>86</v>
      </c>
      <c r="C29" s="187"/>
      <c r="D29" s="28" t="s">
        <v>45</v>
      </c>
      <c r="E29" s="187" t="s">
        <v>46</v>
      </c>
      <c r="F29" s="187"/>
      <c r="G29" s="28" t="s">
        <v>45</v>
      </c>
      <c r="H29" s="187" t="s">
        <v>47</v>
      </c>
      <c r="I29" s="187"/>
    </row>
    <row r="30" spans="1:9" ht="12.95" customHeight="1">
      <c r="A30" s="21" t="s">
        <v>29</v>
      </c>
      <c r="B30" s="256">
        <f>B25</f>
        <v>0.21</v>
      </c>
      <c r="C30" s="257"/>
      <c r="D30" s="28" t="s">
        <v>15</v>
      </c>
      <c r="E30" s="262">
        <v>73</v>
      </c>
      <c r="F30" s="263"/>
      <c r="G30" s="31" t="s">
        <v>11</v>
      </c>
      <c r="H30" s="241">
        <f t="shared" ref="H30:H35" si="0">B30*E30</f>
        <v>15.33</v>
      </c>
      <c r="I30" s="242"/>
    </row>
    <row r="31" spans="1:9" ht="12.95" customHeight="1">
      <c r="A31" s="21" t="s">
        <v>30</v>
      </c>
      <c r="B31" s="215">
        <v>1</v>
      </c>
      <c r="C31" s="216"/>
      <c r="D31" s="28" t="s">
        <v>23</v>
      </c>
      <c r="E31" s="239">
        <f>'Valores Tabelados'!C$9</f>
        <v>47.300000000000004</v>
      </c>
      <c r="F31" s="240"/>
      <c r="G31" s="31" t="s">
        <v>25</v>
      </c>
      <c r="H31" s="241">
        <f t="shared" si="0"/>
        <v>47.300000000000004</v>
      </c>
      <c r="I31" s="242"/>
    </row>
    <row r="32" spans="1:9" ht="12.95" customHeight="1">
      <c r="A32" s="21" t="s">
        <v>31</v>
      </c>
      <c r="B32" s="215">
        <v>0.5</v>
      </c>
      <c r="C32" s="216"/>
      <c r="D32" s="28" t="s">
        <v>23</v>
      </c>
      <c r="E32" s="239">
        <f>'Valores Tabelados'!C$10</f>
        <v>123.20000000000002</v>
      </c>
      <c r="F32" s="240"/>
      <c r="G32" s="28" t="s">
        <v>25</v>
      </c>
      <c r="H32" s="241">
        <f t="shared" si="0"/>
        <v>61.600000000000009</v>
      </c>
      <c r="I32" s="242"/>
    </row>
    <row r="33" spans="1:9" ht="12.95" customHeight="1">
      <c r="A33" s="21" t="s">
        <v>10</v>
      </c>
      <c r="B33" s="215">
        <v>0.5</v>
      </c>
      <c r="C33" s="216"/>
      <c r="D33" s="28" t="s">
        <v>23</v>
      </c>
      <c r="E33" s="239">
        <f>'Valores Tabelados'!C$11</f>
        <v>150.70000000000002</v>
      </c>
      <c r="F33" s="240"/>
      <c r="G33" s="28" t="s">
        <v>25</v>
      </c>
      <c r="H33" s="241">
        <f t="shared" si="0"/>
        <v>75.350000000000009</v>
      </c>
      <c r="I33" s="242"/>
    </row>
    <row r="34" spans="1:9" ht="12.95" customHeight="1">
      <c r="A34" s="21" t="s">
        <v>32</v>
      </c>
      <c r="B34" s="215">
        <v>0.5</v>
      </c>
      <c r="C34" s="216"/>
      <c r="D34" s="28" t="s">
        <v>23</v>
      </c>
      <c r="E34" s="239">
        <f>'Valores Tabelados'!C$12</f>
        <v>228.8</v>
      </c>
      <c r="F34" s="240"/>
      <c r="G34" s="28" t="s">
        <v>25</v>
      </c>
      <c r="H34" s="241">
        <f t="shared" si="0"/>
        <v>114.4</v>
      </c>
      <c r="I34" s="242"/>
    </row>
    <row r="35" spans="1:9" ht="12.95" customHeight="1">
      <c r="A35" s="21" t="s">
        <v>26</v>
      </c>
      <c r="B35" s="250">
        <v>1</v>
      </c>
      <c r="C35" s="250"/>
      <c r="D35" s="28" t="s">
        <v>23</v>
      </c>
      <c r="E35" s="239">
        <f>'Valores Tabelados'!C$13</f>
        <v>302.5</v>
      </c>
      <c r="F35" s="240"/>
      <c r="G35" s="28" t="s">
        <v>25</v>
      </c>
      <c r="H35" s="219">
        <f t="shared" si="0"/>
        <v>302.5</v>
      </c>
      <c r="I35" s="219"/>
    </row>
    <row r="36" spans="1:9" ht="12.95" customHeight="1">
      <c r="A36" s="26"/>
      <c r="B36" s="217" t="s">
        <v>24</v>
      </c>
      <c r="C36" s="217"/>
      <c r="D36" s="217"/>
      <c r="E36" s="217"/>
      <c r="F36" s="217"/>
      <c r="G36" s="217"/>
      <c r="H36" s="219">
        <f>SUM(H30:I35)</f>
        <v>616.48</v>
      </c>
      <c r="I36" s="219"/>
    </row>
    <row r="37" spans="1:9" ht="12.95" customHeight="1">
      <c r="A37" s="21" t="s">
        <v>88</v>
      </c>
      <c r="B37" s="250">
        <v>5</v>
      </c>
      <c r="C37" s="250"/>
      <c r="D37" s="28" t="s">
        <v>23</v>
      </c>
      <c r="E37" s="200">
        <f>'Valores Tabelados'!C$14</f>
        <v>141.9</v>
      </c>
      <c r="F37" s="200"/>
      <c r="G37" s="28" t="s">
        <v>25</v>
      </c>
      <c r="H37" s="241">
        <f>B37*E37</f>
        <v>709.5</v>
      </c>
      <c r="I37" s="242"/>
    </row>
    <row r="38" spans="1:9" ht="12.95" customHeight="1">
      <c r="A38" s="21" t="s">
        <v>89</v>
      </c>
      <c r="B38" s="250">
        <v>2</v>
      </c>
      <c r="C38" s="250"/>
      <c r="D38" s="28" t="s">
        <v>23</v>
      </c>
      <c r="E38" s="200">
        <f>'Valores Tabelados'!C$15</f>
        <v>47.300000000000004</v>
      </c>
      <c r="F38" s="200"/>
      <c r="G38" s="28" t="s">
        <v>25</v>
      </c>
      <c r="H38" s="241">
        <f>B38*E38</f>
        <v>94.600000000000009</v>
      </c>
      <c r="I38" s="242"/>
    </row>
    <row r="39" spans="1:9" ht="12.95" customHeight="1">
      <c r="A39" s="26"/>
      <c r="B39" s="217" t="s">
        <v>27</v>
      </c>
      <c r="C39" s="217"/>
      <c r="D39" s="217"/>
      <c r="E39" s="217"/>
      <c r="F39" s="217"/>
      <c r="G39" s="217"/>
      <c r="H39" s="219">
        <f>H36*B$12+H37+H38</f>
        <v>309044.09999999998</v>
      </c>
      <c r="I39" s="219"/>
    </row>
    <row r="40" spans="1:9" ht="12.95" customHeight="1">
      <c r="A40" s="21" t="s">
        <v>56</v>
      </c>
      <c r="B40" s="237">
        <v>0.25</v>
      </c>
      <c r="C40" s="237"/>
      <c r="D40" s="23" t="s">
        <v>1</v>
      </c>
      <c r="E40" s="217" t="s">
        <v>2</v>
      </c>
      <c r="F40" s="217"/>
      <c r="G40" s="217"/>
      <c r="H40" s="219">
        <f>(1+B40)*H39</f>
        <v>386305.125</v>
      </c>
      <c r="I40" s="219"/>
    </row>
    <row r="41" spans="1:9" ht="13.5" customHeight="1">
      <c r="A41" s="4"/>
      <c r="B41" s="6"/>
      <c r="C41" s="6"/>
      <c r="D41" s="7"/>
      <c r="E41" s="4"/>
      <c r="F41" s="4"/>
      <c r="G41" s="4"/>
      <c r="H41" s="4"/>
      <c r="I41" s="5"/>
    </row>
    <row r="42" spans="1:9" ht="13.5" customHeight="1">
      <c r="A42" s="12" t="s">
        <v>80</v>
      </c>
      <c r="B42" s="187" t="s">
        <v>87</v>
      </c>
      <c r="C42" s="187"/>
      <c r="D42" s="28" t="s">
        <v>45</v>
      </c>
      <c r="E42" s="187" t="s">
        <v>46</v>
      </c>
      <c r="F42" s="187"/>
      <c r="G42" s="28" t="s">
        <v>45</v>
      </c>
      <c r="H42" s="183" t="s">
        <v>48</v>
      </c>
      <c r="I42" s="185"/>
    </row>
    <row r="43" spans="1:9" ht="12.95" customHeight="1">
      <c r="A43" s="21" t="s">
        <v>33</v>
      </c>
      <c r="B43" s="215">
        <v>1</v>
      </c>
      <c r="C43" s="216"/>
      <c r="D43" s="28" t="s">
        <v>42</v>
      </c>
      <c r="E43" s="239">
        <f>'Valores Tabelados'!C$18</f>
        <v>23.1</v>
      </c>
      <c r="F43" s="240"/>
      <c r="G43" s="28" t="s">
        <v>11</v>
      </c>
      <c r="H43" s="241">
        <f>B43*E43*IF(H$26&gt;'Valores Tabelados'!E$18,H$26,'Valores Tabelados'!E$18)</f>
        <v>2079</v>
      </c>
      <c r="I43" s="242"/>
    </row>
    <row r="44" spans="1:9" ht="12.95" customHeight="1">
      <c r="A44" s="21" t="s">
        <v>34</v>
      </c>
      <c r="B44" s="215">
        <v>2</v>
      </c>
      <c r="C44" s="216"/>
      <c r="D44" s="28" t="s">
        <v>42</v>
      </c>
      <c r="E44" s="239">
        <f>'Valores Tabelados'!C$19</f>
        <v>23.1</v>
      </c>
      <c r="F44" s="240"/>
      <c r="G44" s="28" t="s">
        <v>11</v>
      </c>
      <c r="H44" s="241">
        <f>B44*E44*IF(H$26&gt;'Valores Tabelados'!E$19,H$26,'Valores Tabelados'!E$19)</f>
        <v>4158</v>
      </c>
      <c r="I44" s="242"/>
    </row>
    <row r="45" spans="1:9" ht="12.95" customHeight="1">
      <c r="A45" s="21" t="s">
        <v>35</v>
      </c>
      <c r="B45" s="215"/>
      <c r="C45" s="216"/>
      <c r="D45" s="28" t="s">
        <v>42</v>
      </c>
      <c r="E45" s="239">
        <f>'Valores Tabelados'!C$20</f>
        <v>35.200000000000003</v>
      </c>
      <c r="F45" s="240"/>
      <c r="G45" s="28" t="s">
        <v>11</v>
      </c>
      <c r="H45" s="241">
        <f>B45*E45*IF(H$26&gt;'Valores Tabelados'!E$20,H$26,'Valores Tabelados'!E$20)</f>
        <v>0</v>
      </c>
      <c r="I45" s="242"/>
    </row>
    <row r="46" spans="1:9" ht="12.95" customHeight="1">
      <c r="A46" s="21" t="s">
        <v>36</v>
      </c>
      <c r="B46" s="215"/>
      <c r="C46" s="216"/>
      <c r="D46" s="28" t="s">
        <v>42</v>
      </c>
      <c r="E46" s="239">
        <f>'Valores Tabelados'!C$21</f>
        <v>23.1</v>
      </c>
      <c r="F46" s="240"/>
      <c r="G46" s="28" t="s">
        <v>11</v>
      </c>
      <c r="H46" s="241">
        <f>B46*E46*IF(H$26&gt;'Valores Tabelados'!E$21,H$26,'Valores Tabelados'!E$21)</f>
        <v>0</v>
      </c>
      <c r="I46" s="242"/>
    </row>
    <row r="47" spans="1:9" ht="12.95" customHeight="1">
      <c r="A47" s="55" t="s">
        <v>83</v>
      </c>
      <c r="B47" s="215">
        <v>50</v>
      </c>
      <c r="C47" s="216"/>
      <c r="D47" s="28" t="s">
        <v>23</v>
      </c>
      <c r="E47" s="239">
        <f>'Valores Tabelados'!C$22</f>
        <v>111.10000000000001</v>
      </c>
      <c r="F47" s="240"/>
      <c r="G47" s="28" t="s">
        <v>25</v>
      </c>
      <c r="H47" s="241">
        <f>B47*E47</f>
        <v>5555</v>
      </c>
      <c r="I47" s="242"/>
    </row>
    <row r="48" spans="1:9" ht="12.95" customHeight="1">
      <c r="A48" s="21" t="s">
        <v>22</v>
      </c>
      <c r="B48" s="215">
        <v>100</v>
      </c>
      <c r="C48" s="216"/>
      <c r="D48" s="28" t="s">
        <v>23</v>
      </c>
      <c r="E48" s="239">
        <f>'Valores Tabelados'!C$23</f>
        <v>154</v>
      </c>
      <c r="F48" s="240"/>
      <c r="G48" s="28" t="s">
        <v>25</v>
      </c>
      <c r="H48" s="241">
        <f>B48*E48</f>
        <v>15400</v>
      </c>
      <c r="I48" s="242"/>
    </row>
    <row r="49" spans="1:11" ht="12.95" customHeight="1">
      <c r="A49" s="21" t="s">
        <v>189</v>
      </c>
      <c r="B49" s="243">
        <v>5500</v>
      </c>
      <c r="C49" s="243"/>
      <c r="D49" s="28" t="s">
        <v>16</v>
      </c>
      <c r="E49" s="187"/>
      <c r="F49" s="187"/>
      <c r="G49" s="183"/>
      <c r="H49" s="219">
        <f>B49</f>
        <v>5500</v>
      </c>
      <c r="I49" s="219"/>
    </row>
    <row r="50" spans="1:11" ht="12.95" customHeight="1">
      <c r="A50" s="21" t="s">
        <v>190</v>
      </c>
      <c r="B50" s="243">
        <v>3600</v>
      </c>
      <c r="C50" s="243"/>
      <c r="D50" s="28" t="s">
        <v>16</v>
      </c>
      <c r="E50" s="187"/>
      <c r="F50" s="187"/>
      <c r="G50" s="183"/>
      <c r="H50" s="219">
        <f>B50</f>
        <v>3600</v>
      </c>
      <c r="I50" s="219"/>
    </row>
    <row r="51" spans="1:11" ht="12.95" customHeight="1">
      <c r="A51" s="26"/>
      <c r="B51" s="29"/>
      <c r="C51" s="29"/>
      <c r="D51" s="26"/>
      <c r="E51" s="217" t="s">
        <v>2</v>
      </c>
      <c r="F51" s="217"/>
      <c r="G51" s="217"/>
      <c r="H51" s="219">
        <f>SUM(H43:I50)</f>
        <v>36292</v>
      </c>
      <c r="I51" s="219"/>
    </row>
    <row r="52" spans="1:11" ht="8.25" customHeight="1">
      <c r="A52" s="27"/>
      <c r="B52" s="22"/>
      <c r="C52" s="22"/>
      <c r="D52" s="23"/>
      <c r="E52" s="22"/>
      <c r="F52" s="22"/>
      <c r="G52" s="22"/>
      <c r="H52" s="22"/>
      <c r="I52" s="30"/>
    </row>
    <row r="53" spans="1:11" ht="14.1" customHeight="1">
      <c r="A53" s="14" t="s">
        <v>40</v>
      </c>
      <c r="B53" s="4"/>
      <c r="C53" s="4"/>
      <c r="D53" s="7"/>
      <c r="E53" s="4"/>
      <c r="F53" s="4"/>
      <c r="G53" s="4"/>
      <c r="H53" s="4"/>
      <c r="I53" s="5"/>
      <c r="K53" s="86"/>
    </row>
    <row r="54" spans="1:11" ht="14.1" customHeight="1">
      <c r="A54" s="21" t="s">
        <v>51</v>
      </c>
      <c r="B54" s="237">
        <v>0.16</v>
      </c>
      <c r="C54" s="237"/>
      <c r="D54" s="28" t="s">
        <v>1</v>
      </c>
      <c r="E54" s="238" t="s">
        <v>3</v>
      </c>
      <c r="F54" s="238"/>
      <c r="G54" s="238"/>
      <c r="H54" s="219">
        <f>(1+B54)*(H40+H51)</f>
        <v>490212.66499999998</v>
      </c>
      <c r="I54" s="219"/>
    </row>
    <row r="55" spans="1:11" ht="8.25" customHeight="1">
      <c r="A55" s="15"/>
      <c r="B55" s="16"/>
      <c r="C55" s="16"/>
      <c r="D55" s="7"/>
      <c r="E55" s="13"/>
      <c r="F55" s="13"/>
      <c r="G55" s="13"/>
      <c r="H55" s="20"/>
      <c r="I55" s="20"/>
    </row>
    <row r="56" spans="1:11" ht="14.1" customHeight="1">
      <c r="A56" s="21" t="s">
        <v>37</v>
      </c>
      <c r="B56" s="237">
        <f>0.2+(B40/0.5)*(0.2)</f>
        <v>0.30000000000000004</v>
      </c>
      <c r="C56" s="237"/>
      <c r="D56" s="28" t="s">
        <v>1</v>
      </c>
      <c r="E56" s="230" t="s">
        <v>13</v>
      </c>
      <c r="F56" s="230"/>
      <c r="G56" s="230"/>
      <c r="H56" s="231">
        <f>(1+B56)*H54</f>
        <v>637276.4645</v>
      </c>
      <c r="I56" s="231"/>
    </row>
    <row r="57" spans="1:11" ht="8.25" customHeight="1">
      <c r="D57" s="1"/>
    </row>
    <row r="58" spans="1:11" ht="14.1" customHeight="1">
      <c r="B58" s="17"/>
      <c r="C58" s="291" t="s">
        <v>121</v>
      </c>
      <c r="D58" s="291"/>
      <c r="E58" s="291"/>
      <c r="F58" s="291"/>
      <c r="G58" s="292"/>
      <c r="H58" s="235">
        <f>ROUND(IF(B$12=0,0,H56/B$12),2)</f>
        <v>1274.55</v>
      </c>
      <c r="I58" s="235"/>
    </row>
    <row r="59" spans="1:11" ht="10.5" customHeight="1">
      <c r="B59" s="17"/>
      <c r="C59" s="17"/>
      <c r="D59" s="18"/>
      <c r="E59" s="8"/>
      <c r="F59" s="8"/>
      <c r="G59" s="8"/>
      <c r="H59" s="19"/>
      <c r="I59" s="19"/>
    </row>
    <row r="60" spans="1:11" ht="15" customHeight="1">
      <c r="A60" s="217" t="s">
        <v>44</v>
      </c>
      <c r="B60" s="217"/>
      <c r="C60" s="217"/>
      <c r="D60" s="217"/>
      <c r="E60" s="217"/>
      <c r="F60" s="217"/>
      <c r="G60" s="218"/>
      <c r="H60" s="199">
        <f>IF(B15=0,0,(B15-H58)/B15)</f>
        <v>0.89937274215345042</v>
      </c>
      <c r="I60" s="199"/>
    </row>
    <row r="61" spans="1:11" ht="15" customHeight="1">
      <c r="A61" s="26"/>
      <c r="B61" s="26"/>
      <c r="C61" s="217" t="s">
        <v>49</v>
      </c>
      <c r="D61" s="217"/>
      <c r="E61" s="217"/>
      <c r="F61" s="217"/>
      <c r="G61" s="218"/>
      <c r="H61" s="219">
        <f>H60*B15*B12</f>
        <v>5695750.6000000006</v>
      </c>
      <c r="I61" s="219"/>
    </row>
    <row r="62" spans="1:11" ht="18" customHeight="1">
      <c r="A62" s="3" t="s">
        <v>75</v>
      </c>
      <c r="B62" s="26"/>
      <c r="C62" s="27"/>
      <c r="D62" s="27"/>
      <c r="E62" s="27"/>
      <c r="F62" s="27"/>
      <c r="G62" s="27"/>
      <c r="H62" s="50"/>
      <c r="I62" s="50"/>
    </row>
    <row r="63" spans="1:11" ht="55.5" customHeight="1">
      <c r="A63" s="207"/>
      <c r="B63" s="208"/>
      <c r="C63" s="208"/>
      <c r="D63" s="208"/>
      <c r="E63" s="208"/>
      <c r="F63" s="208"/>
      <c r="G63" s="208"/>
      <c r="H63" s="208"/>
      <c r="I63" s="209"/>
    </row>
    <row r="64" spans="1:11" ht="18" customHeight="1">
      <c r="A64" s="26"/>
      <c r="B64" s="26"/>
      <c r="C64" s="27"/>
      <c r="D64" s="27"/>
      <c r="E64" s="27"/>
      <c r="F64" s="27"/>
      <c r="G64" s="27"/>
      <c r="H64" s="50"/>
      <c r="I64" s="50"/>
    </row>
    <row r="65" spans="1:9" ht="18" customHeight="1">
      <c r="A65" s="3" t="s">
        <v>176</v>
      </c>
      <c r="B65" s="26"/>
      <c r="C65" s="27"/>
      <c r="D65" s="27"/>
      <c r="E65" s="27"/>
      <c r="F65" s="27"/>
      <c r="G65" s="27"/>
      <c r="H65" s="50"/>
      <c r="I65" s="50"/>
    </row>
    <row r="66" spans="1:9" ht="55.5" customHeight="1">
      <c r="A66" s="207"/>
      <c r="B66" s="208"/>
      <c r="C66" s="208"/>
      <c r="D66" s="208"/>
      <c r="E66" s="208"/>
      <c r="F66" s="208"/>
      <c r="G66" s="208"/>
      <c r="H66" s="208"/>
      <c r="I66" s="209"/>
    </row>
    <row r="67" spans="1:9" ht="18" customHeight="1">
      <c r="A67" s="26"/>
      <c r="B67" s="26"/>
      <c r="C67" s="27"/>
      <c r="D67" s="27"/>
      <c r="E67" s="27"/>
      <c r="F67" s="27"/>
      <c r="G67" s="27"/>
      <c r="H67" s="50"/>
      <c r="I67" s="50"/>
    </row>
    <row r="68" spans="1:9" ht="18" customHeight="1">
      <c r="A68" s="3" t="s">
        <v>177</v>
      </c>
      <c r="B68" s="26"/>
      <c r="C68" s="27"/>
      <c r="D68" s="27"/>
      <c r="E68" s="27"/>
      <c r="F68" s="27"/>
      <c r="G68" s="27"/>
      <c r="H68" s="50"/>
      <c r="I68" s="50"/>
    </row>
    <row r="69" spans="1:9" ht="20.25" customHeight="1">
      <c r="A69" s="236" t="s">
        <v>71</v>
      </c>
      <c r="B69" s="236"/>
      <c r="C69" s="236"/>
      <c r="D69" s="236" t="s">
        <v>72</v>
      </c>
      <c r="E69" s="236"/>
      <c r="F69" s="236" t="s">
        <v>73</v>
      </c>
      <c r="G69" s="236"/>
      <c r="H69" s="236"/>
      <c r="I69" s="236"/>
    </row>
    <row r="70" spans="1:9" ht="21" customHeight="1">
      <c r="A70" s="187" t="s">
        <v>208</v>
      </c>
      <c r="B70" s="187"/>
      <c r="C70" s="187"/>
      <c r="D70" s="187" t="s">
        <v>179</v>
      </c>
      <c r="E70" s="187"/>
      <c r="F70" s="187"/>
      <c r="G70" s="187"/>
      <c r="H70" s="187"/>
      <c r="I70" s="187"/>
    </row>
    <row r="71" spans="1:9" ht="21" customHeight="1">
      <c r="A71" s="187" t="s">
        <v>209</v>
      </c>
      <c r="B71" s="187"/>
      <c r="C71" s="187"/>
      <c r="D71" s="187" t="s">
        <v>179</v>
      </c>
      <c r="E71" s="187"/>
      <c r="F71" s="187"/>
      <c r="G71" s="187"/>
      <c r="H71" s="187"/>
      <c r="I71" s="187"/>
    </row>
    <row r="72" spans="1:9" ht="21" customHeight="1">
      <c r="A72" s="187" t="s">
        <v>205</v>
      </c>
      <c r="B72" s="187"/>
      <c r="C72" s="187"/>
      <c r="D72" s="187" t="s">
        <v>186</v>
      </c>
      <c r="E72" s="187"/>
      <c r="F72" s="187"/>
      <c r="G72" s="187"/>
      <c r="H72" s="187"/>
      <c r="I72" s="187"/>
    </row>
    <row r="73" spans="1:9" ht="21" customHeight="1">
      <c r="A73" s="187" t="s">
        <v>206</v>
      </c>
      <c r="B73" s="187"/>
      <c r="C73" s="187"/>
      <c r="D73" s="187" t="s">
        <v>188</v>
      </c>
      <c r="E73" s="187"/>
      <c r="F73" s="187"/>
      <c r="G73" s="187"/>
      <c r="H73" s="187"/>
      <c r="I73" s="187"/>
    </row>
    <row r="74" spans="1:9" ht="15" customHeight="1">
      <c r="A74" s="26"/>
      <c r="B74" s="26"/>
      <c r="C74" s="27"/>
      <c r="D74" s="27"/>
      <c r="E74" s="27"/>
      <c r="F74" s="27"/>
      <c r="G74" s="27"/>
      <c r="H74" s="50"/>
      <c r="I74" s="50"/>
    </row>
    <row r="75" spans="1:9" ht="10.5" customHeight="1"/>
    <row r="76" spans="1:9" s="26" customFormat="1" ht="15" customHeight="1">
      <c r="G76" s="43" t="s">
        <v>57</v>
      </c>
      <c r="H76" s="213">
        <v>42222</v>
      </c>
      <c r="I76" s="214"/>
    </row>
  </sheetData>
  <mergeCells count="122">
    <mergeCell ref="D70:E70"/>
    <mergeCell ref="D69:E69"/>
    <mergeCell ref="B46:C46"/>
    <mergeCell ref="E46:F46"/>
    <mergeCell ref="H46:I46"/>
    <mergeCell ref="B50:C50"/>
    <mergeCell ref="E50:G50"/>
    <mergeCell ref="H50:I50"/>
    <mergeCell ref="H76:I76"/>
    <mergeCell ref="A72:C72"/>
    <mergeCell ref="D72:E72"/>
    <mergeCell ref="F72:I72"/>
    <mergeCell ref="A73:C73"/>
    <mergeCell ref="F69:I69"/>
    <mergeCell ref="H51:I51"/>
    <mergeCell ref="B54:C54"/>
    <mergeCell ref="A71:C71"/>
    <mergeCell ref="D71:E71"/>
    <mergeCell ref="F71:I71"/>
    <mergeCell ref="E51:G51"/>
    <mergeCell ref="C61:G61"/>
    <mergeCell ref="F70:I70"/>
    <mergeCell ref="A66:I66"/>
    <mergeCell ref="A69:C69"/>
    <mergeCell ref="C58:G58"/>
    <mergeCell ref="H58:I58"/>
    <mergeCell ref="A60:G60"/>
    <mergeCell ref="D73:E73"/>
    <mergeCell ref="F73:I73"/>
    <mergeCell ref="H61:I61"/>
    <mergeCell ref="A63:I63"/>
    <mergeCell ref="A70:C70"/>
    <mergeCell ref="B43:C43"/>
    <mergeCell ref="H48:I48"/>
    <mergeCell ref="E43:F43"/>
    <mergeCell ref="H43:I43"/>
    <mergeCell ref="H60:I60"/>
    <mergeCell ref="B48:C48"/>
    <mergeCell ref="E48:F48"/>
    <mergeCell ref="E56:G56"/>
    <mergeCell ref="H56:I56"/>
    <mergeCell ref="E49:G49"/>
    <mergeCell ref="H49:I49"/>
    <mergeCell ref="B44:C44"/>
    <mergeCell ref="E44:F44"/>
    <mergeCell ref="H44:I44"/>
    <mergeCell ref="B45:C45"/>
    <mergeCell ref="B47:C47"/>
    <mergeCell ref="E47:F47"/>
    <mergeCell ref="H47:I47"/>
    <mergeCell ref="B49:C49"/>
    <mergeCell ref="E45:F45"/>
    <mergeCell ref="H45:I45"/>
    <mergeCell ref="E54:G54"/>
    <mergeCell ref="H54:I54"/>
    <mergeCell ref="B56:C56"/>
    <mergeCell ref="B39:G39"/>
    <mergeCell ref="H39:I39"/>
    <mergeCell ref="B40:C40"/>
    <mergeCell ref="E40:G40"/>
    <mergeCell ref="H40:I40"/>
    <mergeCell ref="B42:C42"/>
    <mergeCell ref="E42:F42"/>
    <mergeCell ref="H42:I42"/>
    <mergeCell ref="B36:G36"/>
    <mergeCell ref="H36:I36"/>
    <mergeCell ref="B37:C37"/>
    <mergeCell ref="E37:F37"/>
    <mergeCell ref="H37:I37"/>
    <mergeCell ref="B38:C38"/>
    <mergeCell ref="E38:F38"/>
    <mergeCell ref="H38:I38"/>
    <mergeCell ref="B34:C34"/>
    <mergeCell ref="E34:F34"/>
    <mergeCell ref="H34:I34"/>
    <mergeCell ref="B35:C35"/>
    <mergeCell ref="E35:F35"/>
    <mergeCell ref="H35:I35"/>
    <mergeCell ref="B33:C33"/>
    <mergeCell ref="E33:F33"/>
    <mergeCell ref="H33:I33"/>
    <mergeCell ref="B30:C30"/>
    <mergeCell ref="E30:F30"/>
    <mergeCell ref="H30:I30"/>
    <mergeCell ref="B31:C31"/>
    <mergeCell ref="E31:F31"/>
    <mergeCell ref="H31:I31"/>
    <mergeCell ref="H19:I19"/>
    <mergeCell ref="E22:F22"/>
    <mergeCell ref="B13:D13"/>
    <mergeCell ref="B14:C14"/>
    <mergeCell ref="B32:C32"/>
    <mergeCell ref="E32:F32"/>
    <mergeCell ref="H32:I32"/>
    <mergeCell ref="B29:C29"/>
    <mergeCell ref="E29:F29"/>
    <mergeCell ref="H29:I29"/>
    <mergeCell ref="B27:C27"/>
    <mergeCell ref="A1:G1"/>
    <mergeCell ref="A2:G2"/>
    <mergeCell ref="D7:E7"/>
    <mergeCell ref="F7:H7"/>
    <mergeCell ref="B8:D8"/>
    <mergeCell ref="E8:I8"/>
    <mergeCell ref="B26:C26"/>
    <mergeCell ref="E26:G26"/>
    <mergeCell ref="H26:I26"/>
    <mergeCell ref="B15:C15"/>
    <mergeCell ref="F15:G15"/>
    <mergeCell ref="B16:C16"/>
    <mergeCell ref="B17:C17"/>
    <mergeCell ref="B25:C25"/>
    <mergeCell ref="E25:G25"/>
    <mergeCell ref="B24:C24"/>
    <mergeCell ref="G22:H22"/>
    <mergeCell ref="H25:I25"/>
    <mergeCell ref="B10:D10"/>
    <mergeCell ref="H10:I10"/>
    <mergeCell ref="B11:C11"/>
    <mergeCell ref="E23:F23"/>
    <mergeCell ref="G23:H23"/>
    <mergeCell ref="A19:G19"/>
  </mergeCells>
  <pageMargins left="0.78740157480314965" right="0.59055118110236227" top="0.59055118110236227" bottom="0.59055118110236227" header="0" footer="0"/>
  <pageSetup paperSize="9" orientation="portrait" r:id="rId1"/>
  <headerFooter alignWithMargins="0">
    <oddFooter>&amp;L&amp;8FQ.CER-17          Rev.: 00&amp;R&amp;A    Página &amp;P de 2</oddFooter>
  </headerFooter>
  <drawing r:id="rId2"/>
  <legacyDrawing r:id="rId3"/>
</worksheet>
</file>

<file path=xl/worksheets/sheet9.xml><?xml version="1.0" encoding="utf-8"?>
<worksheet xmlns="http://schemas.openxmlformats.org/spreadsheetml/2006/main" xmlns:r="http://schemas.openxmlformats.org/officeDocument/2006/relationships">
  <dimension ref="A1:J35"/>
  <sheetViews>
    <sheetView tabSelected="1" workbookViewId="0">
      <selection activeCell="K17" sqref="K17"/>
    </sheetView>
  </sheetViews>
  <sheetFormatPr defaultRowHeight="15"/>
  <cols>
    <col min="1" max="1" width="12.5703125" style="99" customWidth="1"/>
    <col min="2" max="5" width="8.42578125" style="99" customWidth="1"/>
    <col min="6" max="6" width="9" style="99" customWidth="1"/>
    <col min="7" max="7" width="9.42578125" style="99" customWidth="1"/>
    <col min="8" max="8" width="8.140625" style="99" customWidth="1"/>
    <col min="9" max="9" width="7.7109375" style="99" customWidth="1"/>
    <col min="10" max="10" width="13.7109375" style="99" customWidth="1"/>
    <col min="11" max="16384" width="9.140625" style="99"/>
  </cols>
  <sheetData>
    <row r="1" spans="1:10" ht="15.75" customHeight="1">
      <c r="A1" s="155" t="s">
        <v>199</v>
      </c>
      <c r="B1" s="155"/>
      <c r="C1" s="155"/>
      <c r="D1" s="155"/>
      <c r="E1" s="155"/>
      <c r="F1" s="155"/>
      <c r="G1" s="155"/>
      <c r="H1" s="155"/>
      <c r="I1" s="36"/>
      <c r="J1" s="36"/>
    </row>
    <row r="2" spans="1:10" ht="15.75" customHeight="1">
      <c r="A2" s="156" t="s">
        <v>200</v>
      </c>
      <c r="B2" s="156"/>
      <c r="C2" s="156"/>
      <c r="D2" s="156"/>
      <c r="E2" s="156"/>
      <c r="F2" s="156"/>
      <c r="G2" s="156"/>
      <c r="H2" s="156"/>
      <c r="I2" s="36"/>
      <c r="J2" s="36"/>
    </row>
    <row r="3" spans="1:10" s="125" customFormat="1" ht="15.75" customHeight="1">
      <c r="A3" s="124"/>
      <c r="B3" s="124"/>
      <c r="C3" s="124"/>
      <c r="D3" s="124"/>
      <c r="E3" s="124"/>
      <c r="F3" s="124"/>
      <c r="G3" s="124"/>
      <c r="H3" s="124"/>
      <c r="I3" s="103"/>
      <c r="J3" s="103"/>
    </row>
    <row r="4" spans="1:10" ht="15.75" customHeight="1">
      <c r="A4" s="97" t="s">
        <v>130</v>
      </c>
      <c r="B4" s="2"/>
      <c r="C4" s="2"/>
      <c r="D4" s="2"/>
      <c r="E4" s="2"/>
      <c r="F4" s="2"/>
      <c r="G4" s="2"/>
      <c r="H4" s="2"/>
      <c r="I4" s="2"/>
      <c r="J4" s="2"/>
    </row>
    <row r="5" spans="1:10" ht="10.5" customHeight="1">
      <c r="A5" s="36"/>
      <c r="B5" s="36"/>
      <c r="C5" s="36"/>
      <c r="D5" s="36"/>
      <c r="E5" s="36"/>
      <c r="F5" s="36"/>
      <c r="G5" s="36"/>
      <c r="H5" s="36"/>
      <c r="I5" s="36"/>
      <c r="J5" s="36"/>
    </row>
    <row r="6" spans="1:10" ht="15.75" customHeight="1">
      <c r="A6" s="299" t="s">
        <v>240</v>
      </c>
      <c r="B6" s="299"/>
      <c r="C6" s="299"/>
      <c r="D6" s="299"/>
      <c r="E6" s="298"/>
      <c r="F6" s="298"/>
      <c r="G6" s="298"/>
      <c r="H6" s="298"/>
      <c r="I6" s="298"/>
      <c r="J6" s="298"/>
    </row>
    <row r="7" spans="1:10" ht="15.75" customHeight="1">
      <c r="A7" s="299" t="s">
        <v>241</v>
      </c>
      <c r="B7" s="299"/>
      <c r="C7" s="299"/>
      <c r="D7" s="299"/>
      <c r="E7" s="313"/>
      <c r="F7" s="314"/>
      <c r="G7" s="314"/>
      <c r="H7" s="314"/>
      <c r="I7" s="314"/>
      <c r="J7" s="315"/>
    </row>
    <row r="8" spans="1:10" ht="9" customHeight="1">
      <c r="A8" s="36"/>
      <c r="B8" s="36"/>
      <c r="C8" s="36"/>
      <c r="D8" s="36"/>
      <c r="E8" s="36"/>
      <c r="F8" s="36"/>
      <c r="G8" s="36"/>
      <c r="H8" s="36"/>
      <c r="I8" s="36"/>
      <c r="J8" s="36"/>
    </row>
    <row r="9" spans="1:10" ht="15.75" customHeight="1">
      <c r="A9" s="97" t="s">
        <v>242</v>
      </c>
      <c r="B9" s="106"/>
      <c r="C9" s="106"/>
      <c r="D9" s="106"/>
      <c r="E9" s="106"/>
      <c r="F9" s="106"/>
      <c r="G9" s="106"/>
      <c r="H9" s="106"/>
      <c r="I9" s="106"/>
      <c r="J9" s="106"/>
    </row>
    <row r="10" spans="1:10" ht="15.75" customHeight="1">
      <c r="A10" s="133" t="s">
        <v>136</v>
      </c>
      <c r="B10" s="182" t="s">
        <v>239</v>
      </c>
      <c r="C10" s="182"/>
      <c r="D10" s="182"/>
      <c r="E10" s="136" t="s">
        <v>243</v>
      </c>
      <c r="F10" s="135" t="s">
        <v>252</v>
      </c>
      <c r="G10" s="296" t="s">
        <v>244</v>
      </c>
      <c r="H10" s="296"/>
    </row>
    <row r="11" spans="1:10">
      <c r="A11" s="134"/>
      <c r="B11" s="302"/>
      <c r="C11" s="302"/>
      <c r="D11" s="302"/>
      <c r="E11" s="144"/>
      <c r="F11" s="148"/>
      <c r="G11" s="297"/>
      <c r="H11" s="297"/>
    </row>
    <row r="12" spans="1:10" s="126" customFormat="1" ht="15.75" customHeight="1">
      <c r="A12" s="312" t="s">
        <v>245</v>
      </c>
      <c r="B12" s="312"/>
      <c r="C12" s="312"/>
      <c r="D12" s="312"/>
      <c r="E12" s="312"/>
      <c r="F12" s="312"/>
      <c r="G12" s="312"/>
      <c r="H12" s="312"/>
      <c r="I12" s="312"/>
      <c r="J12" s="312"/>
    </row>
    <row r="13" spans="1:10" s="126" customFormat="1" ht="9.75" customHeight="1">
      <c r="A13" s="36"/>
      <c r="B13" s="36"/>
      <c r="C13" s="36"/>
      <c r="D13" s="36"/>
      <c r="E13" s="36"/>
      <c r="F13" s="36"/>
      <c r="G13" s="36"/>
      <c r="H13" s="36"/>
      <c r="I13" s="36"/>
      <c r="J13" s="36"/>
    </row>
    <row r="14" spans="1:10" s="106" customFormat="1" ht="15.75" customHeight="1">
      <c r="A14" s="97" t="s">
        <v>139</v>
      </c>
    </row>
    <row r="15" spans="1:10" ht="31.5" customHeight="1">
      <c r="A15" s="137" t="s">
        <v>136</v>
      </c>
      <c r="B15" s="305" t="s">
        <v>133</v>
      </c>
      <c r="C15" s="305"/>
      <c r="D15" s="305"/>
      <c r="E15" s="138" t="s">
        <v>246</v>
      </c>
      <c r="F15" s="147" t="s">
        <v>252</v>
      </c>
      <c r="G15" s="294" t="s">
        <v>248</v>
      </c>
      <c r="H15" s="295"/>
      <c r="I15" s="304" t="s">
        <v>247</v>
      </c>
      <c r="J15" s="304"/>
    </row>
    <row r="16" spans="1:10">
      <c r="A16" s="134"/>
      <c r="B16" s="302"/>
      <c r="C16" s="302"/>
      <c r="D16" s="302"/>
      <c r="E16" s="141"/>
      <c r="F16" s="142"/>
      <c r="G16" s="140" t="s">
        <v>250</v>
      </c>
      <c r="H16" s="146"/>
      <c r="I16" s="139" t="s">
        <v>251</v>
      </c>
      <c r="J16" s="141"/>
    </row>
    <row r="17" spans="1:10" s="106" customFormat="1" ht="28.5" customHeight="1">
      <c r="A17" s="303" t="s">
        <v>249</v>
      </c>
      <c r="B17" s="303"/>
      <c r="C17" s="303"/>
      <c r="D17" s="303"/>
      <c r="E17" s="303"/>
      <c r="F17" s="303"/>
      <c r="G17" s="303"/>
      <c r="H17" s="303"/>
      <c r="I17" s="303"/>
      <c r="J17" s="303"/>
    </row>
    <row r="18" spans="1:10" s="106" customFormat="1" ht="11.25" customHeight="1">
      <c r="A18" s="36"/>
      <c r="B18" s="36"/>
      <c r="C18" s="36"/>
      <c r="D18" s="36"/>
      <c r="E18" s="36"/>
      <c r="F18" s="36"/>
      <c r="G18" s="36"/>
      <c r="H18" s="36"/>
      <c r="I18" s="36"/>
      <c r="J18" s="36"/>
    </row>
    <row r="19" spans="1:10" s="106" customFormat="1" ht="15.75" customHeight="1">
      <c r="A19" s="97" t="s">
        <v>142</v>
      </c>
    </row>
    <row r="20" spans="1:10" s="106" customFormat="1" ht="15.75" customHeight="1">
      <c r="A20" s="169" t="s">
        <v>158</v>
      </c>
      <c r="B20" s="170"/>
      <c r="C20" s="170"/>
      <c r="D20" s="170"/>
      <c r="E20" s="170"/>
      <c r="F20" s="171"/>
      <c r="G20" s="143" t="e">
        <f>E16/E11</f>
        <v>#DIV/0!</v>
      </c>
    </row>
    <row r="21" spans="1:10" s="106" customFormat="1" ht="15.75" customHeight="1">
      <c r="A21" s="169" t="s">
        <v>159</v>
      </c>
      <c r="B21" s="170"/>
      <c r="C21" s="170"/>
      <c r="D21" s="170"/>
      <c r="E21" s="170"/>
      <c r="F21" s="171"/>
      <c r="G21" s="143" t="e">
        <f>IF(G20&gt;1,0,IF(G20&gt;0.67,0.4,IF(G20&gt;0.33,0.6,0.8)))</f>
        <v>#DIV/0!</v>
      </c>
    </row>
    <row r="22" spans="1:10" s="106" customFormat="1" ht="15.75" customHeight="1">
      <c r="A22" s="182" t="s">
        <v>150</v>
      </c>
      <c r="B22" s="182"/>
      <c r="C22" s="182"/>
      <c r="D22" s="182"/>
      <c r="E22" s="188" t="s">
        <v>143</v>
      </c>
      <c r="F22" s="188"/>
      <c r="G22" s="188"/>
      <c r="H22" s="188"/>
      <c r="I22" s="188"/>
      <c r="J22" s="188"/>
    </row>
    <row r="23" spans="1:10" s="106" customFormat="1" ht="15.75" customHeight="1">
      <c r="A23" s="182" t="s">
        <v>144</v>
      </c>
      <c r="B23" s="182"/>
      <c r="C23" s="182" t="s">
        <v>145</v>
      </c>
      <c r="D23" s="182"/>
      <c r="E23" s="188" t="s">
        <v>160</v>
      </c>
      <c r="F23" s="188"/>
      <c r="G23" s="188"/>
      <c r="H23" s="188" t="s">
        <v>161</v>
      </c>
      <c r="I23" s="188"/>
      <c r="J23" s="188"/>
    </row>
    <row r="24" spans="1:10" s="106" customFormat="1" ht="15.75" customHeight="1">
      <c r="A24" s="310" t="e">
        <f>G21*G11*J16*H16</f>
        <v>#DIV/0!</v>
      </c>
      <c r="B24" s="310"/>
      <c r="C24" s="310">
        <f>IF(E11=0,0,(1-G21)*G11*J16*H16/E11)</f>
        <v>0</v>
      </c>
      <c r="D24" s="310"/>
      <c r="E24" s="311">
        <f>IF(E16=0,0,H24/E16)</f>
        <v>0</v>
      </c>
      <c r="F24" s="311"/>
      <c r="G24" s="311"/>
      <c r="H24" s="311" t="e">
        <f>A24+C24*E16</f>
        <v>#DIV/0!</v>
      </c>
      <c r="I24" s="311"/>
      <c r="J24" s="311"/>
    </row>
    <row r="25" spans="1:10" s="106" customFormat="1" ht="9" customHeight="1">
      <c r="A25" s="36"/>
      <c r="B25" s="36"/>
      <c r="C25" s="36"/>
      <c r="D25" s="36"/>
      <c r="E25" s="36"/>
      <c r="F25" s="36"/>
      <c r="G25" s="36"/>
      <c r="H25" s="36"/>
      <c r="I25" s="36"/>
      <c r="J25" s="36"/>
    </row>
    <row r="26" spans="1:10" s="106" customFormat="1" ht="15.75" customHeight="1">
      <c r="A26" s="97" t="s">
        <v>146</v>
      </c>
      <c r="B26" s="26"/>
      <c r="C26" s="27"/>
      <c r="D26" s="27"/>
      <c r="E26" s="27"/>
      <c r="F26" s="27"/>
      <c r="G26" s="27"/>
      <c r="H26" s="27"/>
      <c r="I26" s="50"/>
      <c r="J26" s="50"/>
    </row>
    <row r="27" spans="1:10" s="106" customFormat="1" ht="31.5" customHeight="1">
      <c r="A27" s="201" t="s">
        <v>151</v>
      </c>
      <c r="B27" s="202"/>
      <c r="C27" s="202"/>
      <c r="D27" s="202"/>
      <c r="E27" s="202"/>
      <c r="F27" s="202"/>
      <c r="G27" s="202"/>
      <c r="H27" s="202"/>
      <c r="I27" s="202"/>
      <c r="J27" s="203"/>
    </row>
    <row r="28" spans="1:10" s="106" customFormat="1" ht="8.25" customHeight="1">
      <c r="A28" s="36"/>
      <c r="B28" s="36"/>
      <c r="C28" s="36"/>
      <c r="D28" s="36"/>
      <c r="E28" s="36"/>
      <c r="F28" s="36"/>
      <c r="G28" s="36"/>
      <c r="H28" s="36"/>
      <c r="I28" s="36"/>
      <c r="J28" s="36"/>
    </row>
    <row r="29" spans="1:10" s="106" customFormat="1" ht="15.75" customHeight="1">
      <c r="A29" s="97" t="s">
        <v>147</v>
      </c>
      <c r="B29" s="26"/>
      <c r="C29" s="27"/>
      <c r="D29" s="27"/>
      <c r="E29" s="27"/>
      <c r="F29" s="27"/>
      <c r="G29" s="27"/>
      <c r="H29" s="27"/>
      <c r="I29" s="50"/>
      <c r="J29" s="50"/>
    </row>
    <row r="30" spans="1:10" s="106" customFormat="1" ht="15.75" customHeight="1">
      <c r="A30" s="309" t="s">
        <v>71</v>
      </c>
      <c r="B30" s="309"/>
      <c r="C30" s="309"/>
      <c r="D30" s="309"/>
      <c r="E30" s="309"/>
      <c r="F30" s="145" t="s">
        <v>72</v>
      </c>
      <c r="G30" s="309" t="s">
        <v>73</v>
      </c>
      <c r="H30" s="309"/>
      <c r="I30" s="309"/>
      <c r="J30" s="309"/>
    </row>
    <row r="31" spans="1:10" s="106" customFormat="1" ht="21" customHeight="1">
      <c r="A31" s="183" t="s">
        <v>237</v>
      </c>
      <c r="B31" s="184"/>
      <c r="C31" s="184"/>
      <c r="D31" s="184"/>
      <c r="E31" s="185"/>
      <c r="F31" s="28" t="s">
        <v>235</v>
      </c>
      <c r="G31" s="187"/>
      <c r="H31" s="187"/>
      <c r="I31" s="187"/>
      <c r="J31" s="187"/>
    </row>
    <row r="32" spans="1:10" s="106" customFormat="1" ht="21" customHeight="1">
      <c r="A32" s="183" t="s">
        <v>236</v>
      </c>
      <c r="B32" s="184"/>
      <c r="C32" s="184"/>
      <c r="D32" s="184"/>
      <c r="E32" s="185"/>
      <c r="F32" s="28" t="s">
        <v>225</v>
      </c>
      <c r="G32" s="187"/>
      <c r="H32" s="187"/>
      <c r="I32" s="187"/>
      <c r="J32" s="187"/>
    </row>
    <row r="33" spans="1:10" s="115" customFormat="1" ht="15.75" customHeight="1">
      <c r="A33" s="22"/>
      <c r="B33" s="22"/>
      <c r="C33" s="22"/>
      <c r="D33" s="22"/>
      <c r="E33" s="22"/>
      <c r="F33" s="22"/>
      <c r="G33" s="22"/>
      <c r="H33" s="22"/>
      <c r="I33" s="22"/>
      <c r="J33" s="22"/>
    </row>
    <row r="34" spans="1:10" ht="15.75" customHeight="1">
      <c r="A34" s="300" t="s">
        <v>148</v>
      </c>
      <c r="B34" s="300"/>
      <c r="C34" s="301"/>
      <c r="D34" s="306" t="s">
        <v>238</v>
      </c>
      <c r="E34" s="307"/>
      <c r="F34" s="307"/>
      <c r="G34" s="307"/>
      <c r="H34" s="307"/>
      <c r="I34" s="307"/>
      <c r="J34" s="308"/>
    </row>
    <row r="35" spans="1:10">
      <c r="A35" s="106"/>
      <c r="B35" s="106"/>
      <c r="C35" s="106"/>
      <c r="D35" s="106"/>
      <c r="E35" s="106"/>
      <c r="F35" s="106"/>
      <c r="G35" s="106"/>
      <c r="H35" s="106"/>
      <c r="I35" s="106"/>
      <c r="J35" s="106"/>
    </row>
  </sheetData>
  <mergeCells count="37">
    <mergeCell ref="G31:J31"/>
    <mergeCell ref="A20:F20"/>
    <mergeCell ref="A12:J12"/>
    <mergeCell ref="B11:D11"/>
    <mergeCell ref="B10:D10"/>
    <mergeCell ref="A21:F21"/>
    <mergeCell ref="A23:B23"/>
    <mergeCell ref="C23:D23"/>
    <mergeCell ref="E23:G23"/>
    <mergeCell ref="H23:J23"/>
    <mergeCell ref="A22:D22"/>
    <mergeCell ref="E22:J22"/>
    <mergeCell ref="A34:C34"/>
    <mergeCell ref="B16:D16"/>
    <mergeCell ref="A17:J17"/>
    <mergeCell ref="I15:J15"/>
    <mergeCell ref="B15:D15"/>
    <mergeCell ref="A32:E32"/>
    <mergeCell ref="G32:J32"/>
    <mergeCell ref="D34:J34"/>
    <mergeCell ref="A27:J27"/>
    <mergeCell ref="A30:E30"/>
    <mergeCell ref="G30:J30"/>
    <mergeCell ref="A31:E31"/>
    <mergeCell ref="A24:B24"/>
    <mergeCell ref="C24:D24"/>
    <mergeCell ref="E24:G24"/>
    <mergeCell ref="H24:J24"/>
    <mergeCell ref="A1:H1"/>
    <mergeCell ref="A2:H2"/>
    <mergeCell ref="G15:H15"/>
    <mergeCell ref="G10:H10"/>
    <mergeCell ref="G11:H11"/>
    <mergeCell ref="E6:J6"/>
    <mergeCell ref="A7:D7"/>
    <mergeCell ref="A6:D6"/>
    <mergeCell ref="E7:J7"/>
  </mergeCells>
  <pageMargins left="0.78740157480314965" right="0.59055118110236227" top="0.59055118110236227" bottom="0.59055118110236227" header="0.31496062992125984" footer="0.31496062992125984"/>
  <pageSetup paperSize="9" scale="90" orientation="portrait" r:id="rId1"/>
  <headerFooter>
    <oddFooter>&amp;L&amp;8FQ.CER-18          Rev.:  00&amp;R&amp;A    Página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Matriz ressuprimento (2)</vt:lpstr>
      <vt:lpstr>Atenção - Metodologia</vt:lpstr>
      <vt:lpstr>Valores Tabelados</vt:lpstr>
      <vt:lpstr>Modelos de Textos</vt:lpstr>
      <vt:lpstr>AAA</vt:lpstr>
      <vt:lpstr>Matriz</vt:lpstr>
      <vt:lpstr>Matriz Conjunto 10</vt:lpstr>
      <vt:lpstr>Exemplo FQ.CER-17</vt:lpstr>
      <vt:lpstr>planilha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eduardoeb</dc:creator>
  <cp:lastModifiedBy>CELOG-001</cp:lastModifiedBy>
  <cp:lastPrinted>2020-03-07T18:41:27Z</cp:lastPrinted>
  <dcterms:created xsi:type="dcterms:W3CDTF">2011-06-07T12:32:20Z</dcterms:created>
  <dcterms:modified xsi:type="dcterms:W3CDTF">2020-03-07T22:50:04Z</dcterms:modified>
</cp:coreProperties>
</file>