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elive\Pictures\"/>
    </mc:Choice>
  </mc:AlternateContent>
  <xr:revisionPtr revIDLastSave="0" documentId="13_ncr:40009_{9EE2EC75-B2B1-4070-8A8B-F24DFEE63B26}" xr6:coauthVersionLast="47" xr6:coauthVersionMax="47" xr10:uidLastSave="{00000000-0000-0000-0000-000000000000}"/>
  <bookViews>
    <workbookView xWindow="5850" yWindow="390" windowWidth="22650" windowHeight="15750"/>
    <workbookView xWindow="-15" yWindow="-15" windowWidth="21645" windowHeight="15750"/>
  </bookViews>
  <sheets>
    <sheet name="SWORN" sheetId="1" r:id="rId1"/>
    <sheet name="Est-Build-Electrical" sheetId="2" r:id="rId2"/>
    <sheet name="Est-Heating-Plumbing-Propane" sheetId="3" r:id="rId3"/>
    <sheet name="Est-Well" sheetId="4" r:id="rId4"/>
  </sheets>
  <definedNames>
    <definedName name="_xlnm._FilterDatabase" localSheetId="0" hidden="1">SWORN!$A$13:$L$60</definedName>
    <definedName name="TABLE_BUILDER">'Est-Build-Electrical'!$A$1:$F$22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14" i="1"/>
  <c r="L14" i="1" s="1"/>
  <c r="D5" i="2"/>
  <c r="D6" i="2"/>
  <c r="D8" i="2"/>
  <c r="D9" i="2"/>
  <c r="D10" i="2"/>
  <c r="D13" i="2"/>
  <c r="D14" i="2"/>
  <c r="D20" i="2"/>
  <c r="D21" i="2"/>
  <c r="D2" i="2"/>
  <c r="C15" i="1"/>
  <c r="C16" i="1"/>
  <c r="C17" i="1"/>
  <c r="C18" i="1"/>
  <c r="D11" i="2" s="1"/>
  <c r="C19" i="1"/>
  <c r="C20" i="1"/>
  <c r="D15" i="2" s="1"/>
  <c r="C21" i="1"/>
  <c r="C22" i="1"/>
  <c r="C23" i="1"/>
  <c r="C24" i="1"/>
  <c r="C25" i="1"/>
  <c r="D17" i="2" s="1"/>
  <c r="C26" i="1"/>
  <c r="D18" i="2" s="1"/>
  <c r="C27" i="1"/>
  <c r="C28" i="1"/>
  <c r="C29" i="1"/>
  <c r="D16" i="2" s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D7" i="2" s="1"/>
  <c r="C44" i="1"/>
  <c r="C45" i="1"/>
  <c r="D3" i="2" s="1"/>
  <c r="C46" i="1"/>
  <c r="C47" i="1"/>
  <c r="C48" i="1"/>
  <c r="D12" i="2" s="1"/>
  <c r="C49" i="1"/>
  <c r="C50" i="1"/>
  <c r="C51" i="1"/>
  <c r="C52" i="1"/>
  <c r="C53" i="1"/>
  <c r="D4" i="2" s="1"/>
  <c r="C54" i="1"/>
  <c r="D19" i="2" s="1"/>
  <c r="C55" i="1"/>
  <c r="C56" i="1"/>
  <c r="C57" i="1"/>
  <c r="C58" i="1"/>
  <c r="C59" i="1"/>
  <c r="C60" i="1"/>
  <c r="C14" i="1"/>
  <c r="F23" i="2"/>
  <c r="H4" i="2" s="1"/>
  <c r="J57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C23" i="2"/>
  <c r="G23" i="2" l="1"/>
  <c r="F57" i="1"/>
  <c r="L57" i="1" s="1"/>
  <c r="H15" i="2"/>
  <c r="H7" i="2"/>
  <c r="H3" i="2"/>
  <c r="H2" i="2"/>
  <c r="H18" i="2"/>
  <c r="H14" i="2"/>
  <c r="H10" i="2"/>
  <c r="H6" i="2"/>
  <c r="H19" i="2"/>
  <c r="H11" i="2"/>
  <c r="H21" i="2"/>
  <c r="H17" i="2"/>
  <c r="H13" i="2"/>
  <c r="H9" i="2"/>
  <c r="H5" i="2"/>
  <c r="H20" i="2"/>
  <c r="H16" i="2"/>
  <c r="H12" i="2"/>
  <c r="H8" i="2"/>
  <c r="H23" i="2" l="1"/>
</calcChain>
</file>

<file path=xl/sharedStrings.xml><?xml version="1.0" encoding="utf-8"?>
<sst xmlns="http://schemas.openxmlformats.org/spreadsheetml/2006/main" count="214" uniqueCount="137">
  <si>
    <t>Real Estate Closing Services and Title Insurance</t>
  </si>
  <si>
    <t>SWORN CONSTRUCTION STATEMENT</t>
  </si>
  <si>
    <t>persons and companies furnishing labor and material to the</t>
  </si>
  <si>
    <t>subject property. Any increase in cost, from changes in</t>
  </si>
  <si>
    <t>construction or otherwise, must be immediately reported to</t>
  </si>
  <si>
    <t>NORTHEAST TITLE COMPANY with additional deposits to cover</t>
  </si>
  <si>
    <t>such increase in cost. Fill in every blank or state "none", or if</t>
  </si>
  <si>
    <t>included in another item, indicate which item by number.</t>
  </si>
  <si>
    <t>FURNISHED BY</t>
  </si>
  <si>
    <t>NOTICE: This statement must be complete as to names of all</t>
  </si>
  <si>
    <t>Phone: (218) 365-5256</t>
  </si>
  <si>
    <t xml:space="preserve">   Assessment &amp; Taxes</t>
  </si>
  <si>
    <t xml:space="preserve">   Closing Costs</t>
  </si>
  <si>
    <t xml:space="preserve">   Land</t>
  </si>
  <si>
    <t>CONSTRUCTION TOTALS</t>
  </si>
  <si>
    <t>ORTHEAST TITLE COMPANY</t>
  </si>
  <si>
    <t>____________________________________________</t>
  </si>
  <si>
    <t>(borrower)</t>
  </si>
  <si>
    <t xml:space="preserve">Contractor </t>
  </si>
  <si>
    <t>______________________________________</t>
  </si>
  <si>
    <t>PAID TO DATE</t>
  </si>
  <si>
    <t xml:space="preserve">Architectural </t>
  </si>
  <si>
    <t>Permits</t>
  </si>
  <si>
    <t>Clearing Building Site</t>
  </si>
  <si>
    <t>Excavating &amp;Fill</t>
  </si>
  <si>
    <t>Septic System</t>
  </si>
  <si>
    <t>Foundation</t>
  </si>
  <si>
    <t>Grading/Backfill</t>
  </si>
  <si>
    <t>Concrete</t>
  </si>
  <si>
    <t>Well &amp; Pump</t>
  </si>
  <si>
    <t>Water/Sewer Connection</t>
  </si>
  <si>
    <t>Carpentry &amp; Labor</t>
  </si>
  <si>
    <t>Trusses</t>
  </si>
  <si>
    <t>Lumber</t>
  </si>
  <si>
    <t>Windows</t>
  </si>
  <si>
    <t>Interior Framing</t>
  </si>
  <si>
    <t>Sofit &amp; Fascia</t>
  </si>
  <si>
    <t>Roofing</t>
  </si>
  <si>
    <t>Insulation</t>
  </si>
  <si>
    <t>Garage/Door</t>
  </si>
  <si>
    <t>Electric Wiring</t>
  </si>
  <si>
    <t>Electrical Fixtures</t>
  </si>
  <si>
    <t>Plumbing Materials</t>
  </si>
  <si>
    <t>Plumbing Labor</t>
  </si>
  <si>
    <t>Air Conditioning</t>
  </si>
  <si>
    <t>Heating</t>
  </si>
  <si>
    <t>Siding</t>
  </si>
  <si>
    <t>Stonework</t>
  </si>
  <si>
    <t>Drywall</t>
  </si>
  <si>
    <t>Painting</t>
  </si>
  <si>
    <t>Millwork-Trim</t>
  </si>
  <si>
    <t>Cabinet Work</t>
  </si>
  <si>
    <t>Vanities</t>
  </si>
  <si>
    <t>Brickwork-Fireplace</t>
  </si>
  <si>
    <t>Tile Wall/Floor</t>
  </si>
  <si>
    <t>Floor Finishing</t>
  </si>
  <si>
    <t>Carpeting</t>
  </si>
  <si>
    <t>Hardware</t>
  </si>
  <si>
    <t>Appliances</t>
  </si>
  <si>
    <t>Contractor's Fee</t>
  </si>
  <si>
    <t>Fax: (218)742-9388</t>
  </si>
  <si>
    <t>545 E. Sheridan St. Ely, MN 55731</t>
  </si>
  <si>
    <t>BALANCE TO 
CONSTRUCT</t>
  </si>
  <si>
    <t>LVT on main level and upper bath</t>
  </si>
  <si>
    <t>Rough framing materials allowance: 2x6x8' exterior wall framing, 2x4 and 2x6 interior wall framing, 7/16" OSB exterior wall sheeting, TyVeck housewrap, Bonus room trusses above house and garage (garage is unfinished storage area), 5/8" OSB roof sheeting. </t>
  </si>
  <si>
    <t>Siding allowance: Diamond Kote prefinished LP lap siding with 6" OS corners, 4" trim around all windows and doors, steel grade flashing, aluminum soffitt and fascia. </t>
  </si>
  <si>
    <t>Marvin Window allowance</t>
  </si>
  <si>
    <t>Exterior door Allowance: Garage service door, Porch service door, garage to house fire door, bonus to cold storage fire door. </t>
  </si>
  <si>
    <t>Rough framing labor: Labor to install the above materials.</t>
  </si>
  <si>
    <t>Steel roofing labor and materials.</t>
  </si>
  <si>
    <t>Insulation package: R-21 closed cell foam in all exterior walls, R-49 closed cell foam in attic above bonus room, R-50 blown fiberglass in all other attics. </t>
  </si>
  <si>
    <t>Drywall on all walls and ceilings including garage.</t>
  </si>
  <si>
    <t>Kitchen counter top allowance</t>
  </si>
  <si>
    <t>Interior finish labor: Labor to install the above interior stated materials.</t>
  </si>
  <si>
    <t>Interior paint and millwork finishing.</t>
  </si>
  <si>
    <t>Carpet on stairs and bonus room.</t>
  </si>
  <si>
    <t>36,000.00 </t>
  </si>
  <si>
    <t>14,500.00 </t>
  </si>
  <si>
    <t> 13,500.00 </t>
  </si>
  <si>
    <t>3,800.00 </t>
  </si>
  <si>
    <t> 45,000.00 </t>
  </si>
  <si>
    <t> 23,200.00 </t>
  </si>
  <si>
    <t>19,000.00 </t>
  </si>
  <si>
    <t> 23,515.00 </t>
  </si>
  <si>
    <t> 6,000.00 </t>
  </si>
  <si>
    <t> 1,200.00 </t>
  </si>
  <si>
    <t> 9,000.00 </t>
  </si>
  <si>
    <t> 12,000.00 </t>
  </si>
  <si>
    <t> 3,072.00 </t>
  </si>
  <si>
    <t> 9,000.00</t>
  </si>
  <si>
    <t>Electrical</t>
  </si>
  <si>
    <t>Electrical fixture allowance</t>
  </si>
  <si>
    <t>Crane for setting trusses</t>
  </si>
  <si>
    <t>Portable toilet</t>
  </si>
  <si>
    <t>Dumpsters for waste</t>
  </si>
  <si>
    <t>35,642.50 </t>
  </si>
  <si>
    <t> 1,500.00 </t>
  </si>
  <si>
    <t> 600.00 </t>
  </si>
  <si>
    <t> 700.00 </t>
  </si>
  <si>
    <t> 2,000.00</t>
  </si>
  <si>
    <t>Interior finish materials allowance: Interior doors with knobs, base board trim, casing.</t>
  </si>
  <si>
    <t>Cabinet allowance: kitchen and bath cabinets</t>
  </si>
  <si>
    <t>Description</t>
  </si>
  <si>
    <t>String</t>
  </si>
  <si>
    <t>Value</t>
  </si>
  <si>
    <t>Pct of Est</t>
  </si>
  <si>
    <t>ID</t>
  </si>
  <si>
    <t>Builder</t>
  </si>
  <si>
    <t>Builder Line</t>
  </si>
  <si>
    <t>NONE</t>
  </si>
  <si>
    <t>SWORN</t>
  </si>
  <si>
    <t>Entry/Interior Doors</t>
  </si>
  <si>
    <t>Building</t>
  </si>
  <si>
    <t>INCLUDED WITH BUILDER</t>
  </si>
  <si>
    <t>BUILDER ESTIMATE</t>
  </si>
  <si>
    <t>HEATING-PLUMBING EST</t>
  </si>
  <si>
    <t>PAD EST</t>
  </si>
  <si>
    <t>x</t>
  </si>
  <si>
    <t>Builder - Crane</t>
  </si>
  <si>
    <t>Builder - Toilet</t>
  </si>
  <si>
    <t>Builder - Dumpsters</t>
  </si>
  <si>
    <t>David Broten - Foundation Concrete</t>
  </si>
  <si>
    <t>Aaron - Foundation Heating</t>
  </si>
  <si>
    <t>Builder (counter top allowance)</t>
  </si>
  <si>
    <t>Misc-Crane</t>
  </si>
  <si>
    <t>Misc-Toilet</t>
  </si>
  <si>
    <t>Misc-Dumpsters</t>
  </si>
  <si>
    <t>ITEM</t>
  </si>
  <si>
    <t>SWORN ID</t>
  </si>
  <si>
    <t>ECHO ID</t>
  </si>
  <si>
    <t>WILL BE IN PLUMBING-HEATING BID</t>
  </si>
  <si>
    <t>WELL BID STILL NEEDED</t>
  </si>
  <si>
    <t>Owner's Name: Denise Case (Trust)</t>
  </si>
  <si>
    <t>Property Location: 1424 Trygg Rd, Ely MN 55731</t>
  </si>
  <si>
    <t>EST LINE No.</t>
  </si>
  <si>
    <t>Pct of Build</t>
  </si>
  <si>
    <t>MiniSplits Included with Electrical (Need Elect Bid)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</si>
</sst>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72" formatCode="&quot;$&quot;#,##0"/>
  </numFmts>
  <fonts count="22" x14ac:knownFonts="1">
    <font>
      <sz val="10"/>
      <name val="Arial"/>
    </font>
    <font>
      <sz val="10"/>
      <name val="Arial"/>
    </font>
    <font>
      <b/>
      <i/>
      <sz val="1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b/>
      <i/>
      <sz val="16"/>
      <name val="Times New Roman"/>
      <family val="1"/>
    </font>
    <font>
      <b/>
      <sz val="8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8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164" fontId="5" fillId="0" borderId="4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3" xfId="0" applyFont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5" fillId="0" borderId="2" xfId="0" applyFont="1" applyBorder="1" applyAlignment="1" applyProtection="1">
      <alignment horizontal="left"/>
      <protection locked="0"/>
    </xf>
    <xf numFmtId="0" fontId="15" fillId="0" borderId="3" xfId="0" applyFont="1" applyBorder="1" applyAlignment="1" applyProtection="1">
      <alignment horizontal="left"/>
      <protection locked="0"/>
    </xf>
    <xf numFmtId="0" fontId="16" fillId="0" borderId="4" xfId="0" applyFont="1" applyBorder="1"/>
    <xf numFmtId="0" fontId="7" fillId="0" borderId="6" xfId="0" applyFont="1" applyBorder="1" applyAlignment="1">
      <alignment horizontal="center" wrapText="1"/>
    </xf>
    <xf numFmtId="0" fontId="5" fillId="0" borderId="4" xfId="0" applyFont="1" applyBorder="1" applyAlignment="1" applyProtection="1">
      <alignment horizontal="center"/>
      <protection locked="0"/>
    </xf>
    <xf numFmtId="0" fontId="15" fillId="2" borderId="4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12" fillId="0" borderId="4" xfId="4" applyFont="1" applyBorder="1" applyAlignment="1">
      <alignment horizontal="center"/>
    </xf>
    <xf numFmtId="0" fontId="16" fillId="3" borderId="4" xfId="0" applyFont="1" applyFill="1" applyBorder="1"/>
    <xf numFmtId="0" fontId="5" fillId="3" borderId="4" xfId="0" applyFont="1" applyFill="1" applyBorder="1" applyAlignment="1" applyProtection="1">
      <alignment horizontal="center"/>
      <protection locked="0"/>
    </xf>
    <xf numFmtId="0" fontId="15" fillId="4" borderId="4" xfId="0" applyFont="1" applyFill="1" applyBorder="1" applyAlignment="1" applyProtection="1">
      <alignment horizontal="left"/>
      <protection locked="0"/>
    </xf>
    <xf numFmtId="0" fontId="16" fillId="5" borderId="4" xfId="0" applyFont="1" applyFill="1" applyBorder="1"/>
    <xf numFmtId="172" fontId="6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172" fontId="4" fillId="0" borderId="0" xfId="0" applyNumberFormat="1" applyFont="1" applyAlignment="1">
      <alignment horizontal="center"/>
    </xf>
    <xf numFmtId="172" fontId="0" fillId="0" borderId="0" xfId="0" applyNumberFormat="1"/>
    <xf numFmtId="172" fontId="7" fillId="0" borderId="6" xfId="0" applyNumberFormat="1" applyFont="1" applyBorder="1" applyAlignment="1">
      <alignment horizontal="center" wrapText="1"/>
    </xf>
    <xf numFmtId="172" fontId="5" fillId="0" borderId="4" xfId="0" applyNumberFormat="1" applyFont="1" applyBorder="1" applyAlignment="1" applyProtection="1">
      <alignment horizontal="center"/>
      <protection locked="0"/>
    </xf>
    <xf numFmtId="0" fontId="12" fillId="3" borderId="4" xfId="4" applyFont="1" applyFill="1" applyBorder="1" applyAlignment="1">
      <alignment horizontal="center"/>
    </xf>
    <xf numFmtId="0" fontId="12" fillId="0" borderId="8" xfId="4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5" fillId="0" borderId="4" xfId="0" applyFont="1" applyFill="1" applyBorder="1" applyAlignment="1" applyProtection="1">
      <alignment horizontal="center"/>
      <protection locked="0"/>
    </xf>
    <xf numFmtId="0" fontId="17" fillId="0" borderId="4" xfId="4" applyFont="1" applyBorder="1" applyAlignment="1">
      <alignment horizontal="center"/>
    </xf>
    <xf numFmtId="0" fontId="18" fillId="0" borderId="0" xfId="0" applyFont="1"/>
    <xf numFmtId="0" fontId="16" fillId="6" borderId="4" xfId="0" applyFont="1" applyFill="1" applyBorder="1"/>
    <xf numFmtId="0" fontId="12" fillId="6" borderId="4" xfId="4" applyFont="1" applyFill="1" applyBorder="1" applyAlignment="1">
      <alignment horizontal="center"/>
    </xf>
    <xf numFmtId="0" fontId="19" fillId="0" borderId="0" xfId="0" applyFont="1" applyAlignment="1" applyProtection="1">
      <protection locked="0"/>
    </xf>
    <xf numFmtId="0" fontId="12" fillId="2" borderId="7" xfId="4" applyFont="1" applyFill="1" applyBorder="1" applyAlignment="1">
      <alignment horizontal="center"/>
    </xf>
    <xf numFmtId="0" fontId="12" fillId="2" borderId="4" xfId="4" applyFont="1" applyFill="1" applyBorder="1" applyAlignment="1">
      <alignment horizontal="center"/>
    </xf>
    <xf numFmtId="0" fontId="14" fillId="2" borderId="5" xfId="0" applyFont="1" applyFill="1" applyBorder="1" applyAlignment="1" applyProtection="1">
      <alignment horizontal="left"/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" fontId="20" fillId="0" borderId="4" xfId="0" applyNumberFormat="1" applyFont="1" applyBorder="1" applyAlignment="1">
      <alignment horizontal="center" wrapText="1"/>
    </xf>
    <xf numFmtId="164" fontId="20" fillId="0" borderId="4" xfId="0" applyNumberFormat="1" applyFont="1" applyBorder="1" applyAlignment="1">
      <alignment horizontal="center" wrapText="1"/>
    </xf>
    <xf numFmtId="0" fontId="20" fillId="0" borderId="0" xfId="0" applyFont="1"/>
    <xf numFmtId="0" fontId="20" fillId="0" borderId="4" xfId="0" applyFont="1" applyBorder="1" applyAlignment="1">
      <alignment horizontal="center"/>
    </xf>
    <xf numFmtId="164" fontId="20" fillId="0" borderId="4" xfId="0" applyNumberFormat="1" applyFont="1" applyBorder="1"/>
    <xf numFmtId="9" fontId="20" fillId="0" borderId="4" xfId="5" applyFont="1" applyBorder="1"/>
    <xf numFmtId="4" fontId="20" fillId="0" borderId="4" xfId="0" applyNumberFormat="1" applyFont="1" applyBorder="1"/>
    <xf numFmtId="2" fontId="20" fillId="0" borderId="4" xfId="0" applyNumberFormat="1" applyFont="1" applyBorder="1"/>
    <xf numFmtId="1" fontId="20" fillId="0" borderId="4" xfId="0" applyNumberFormat="1" applyFont="1" applyBorder="1" applyAlignment="1">
      <alignment horizontal="center"/>
    </xf>
    <xf numFmtId="2" fontId="20" fillId="0" borderId="4" xfId="0" applyNumberFormat="1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Alignment="1">
      <alignment horizontal="center"/>
    </xf>
    <xf numFmtId="2" fontId="20" fillId="0" borderId="0" xfId="0" applyNumberFormat="1" applyFont="1"/>
    <xf numFmtId="1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20" fillId="0" borderId="0" xfId="0" applyNumberFormat="1" applyFont="1"/>
    <xf numFmtId="9" fontId="20" fillId="0" borderId="0" xfId="5" applyFont="1"/>
    <xf numFmtId="0" fontId="21" fillId="0" borderId="4" xfId="0" applyFont="1" applyBorder="1" applyAlignment="1">
      <alignment vertical="center" wrapText="1"/>
    </xf>
    <xf numFmtId="2" fontId="21" fillId="0" borderId="4" xfId="0" applyNumberFormat="1" applyFont="1" applyBorder="1" applyAlignment="1">
      <alignment horizontal="right" vertical="center" wrapText="1"/>
    </xf>
    <xf numFmtId="1" fontId="21" fillId="0" borderId="4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172" fontId="5" fillId="0" borderId="4" xfId="0" applyNumberFormat="1" applyFont="1" applyFill="1" applyBorder="1" applyAlignment="1" applyProtection="1">
      <alignment horizontal="center"/>
      <protection locked="0"/>
    </xf>
    <xf numFmtId="172" fontId="7" fillId="2" borderId="9" xfId="0" applyNumberFormat="1" applyFont="1" applyFill="1" applyBorder="1" applyAlignment="1" applyProtection="1">
      <alignment horizontal="center"/>
      <protection locked="0"/>
    </xf>
    <xf numFmtId="172" fontId="7" fillId="0" borderId="4" xfId="0" applyNumberFormat="1" applyFont="1" applyBorder="1" applyAlignment="1" applyProtection="1">
      <alignment horizontal="center"/>
      <protection locked="0"/>
    </xf>
    <xf numFmtId="172" fontId="5" fillId="6" borderId="4" xfId="0" applyNumberFormat="1" applyFont="1" applyFill="1" applyBorder="1" applyAlignment="1" applyProtection="1">
      <alignment horizontal="center"/>
      <protection locked="0"/>
    </xf>
    <xf numFmtId="172" fontId="7" fillId="2" borderId="5" xfId="0" applyNumberFormat="1" applyFont="1" applyFill="1" applyBorder="1" applyAlignment="1" applyProtection="1">
      <alignment horizontal="center"/>
      <protection locked="0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Percent" xfId="5" builtinId="5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257175</xdr:rowOff>
    </xdr:from>
    <xdr:to>
      <xdr:col>2</xdr:col>
      <xdr:colOff>0</xdr:colOff>
      <xdr:row>5</xdr:row>
      <xdr:rowOff>19050</xdr:rowOff>
    </xdr:to>
    <xdr:sp macro="" textlink="">
      <xdr:nvSpPr>
        <xdr:cNvPr id="1079" name="AutoShape 1">
          <a:extLst>
            <a:ext uri="{FF2B5EF4-FFF2-40B4-BE49-F238E27FC236}">
              <a16:creationId xmlns:a16="http://schemas.microsoft.com/office/drawing/2014/main" id="{46A15938-183B-3A9B-BDB4-A96D6CEF7A7F}"/>
            </a:ext>
          </a:extLst>
        </xdr:cNvPr>
        <xdr:cNvSpPr>
          <a:spLocks noChangeArrowheads="1"/>
        </xdr:cNvSpPr>
      </xdr:nvSpPr>
      <xdr:spPr bwMode="auto">
        <a:xfrm>
          <a:off x="304800" y="257175"/>
          <a:ext cx="628650" cy="742950"/>
        </a:xfrm>
        <a:prstGeom prst="star8">
          <a:avLst>
            <a:gd name="adj" fmla="val 909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209550</xdr:colOff>
      <xdr:row>2</xdr:row>
      <xdr:rowOff>142875</xdr:rowOff>
    </xdr:from>
    <xdr:to>
      <xdr:col>1</xdr:col>
      <xdr:colOff>266700</xdr:colOff>
      <xdr:row>3</xdr:row>
      <xdr:rowOff>38100</xdr:rowOff>
    </xdr:to>
    <xdr:sp macro="" textlink="">
      <xdr:nvSpPr>
        <xdr:cNvPr id="1026" name="WordArt 2">
          <a:extLst>
            <a:ext uri="{FF2B5EF4-FFF2-40B4-BE49-F238E27FC236}">
              <a16:creationId xmlns:a16="http://schemas.microsoft.com/office/drawing/2014/main" id="{D295B896-BAA8-FB0E-6981-EAFBA0BFC7B7}"/>
            </a:ext>
          </a:extLst>
        </xdr:cNvPr>
        <xdr:cNvSpPr>
          <a:spLocks noChangeArrowheads="1" noChangeShapeType="1" noTextEdit="1"/>
        </xdr:cNvSpPr>
      </xdr:nvSpPr>
      <xdr:spPr bwMode="auto">
        <a:xfrm rot="5400000">
          <a:off x="209550" y="600075"/>
          <a:ext cx="57150" cy="5715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49694"/>
            </a:avLst>
          </a:prstTxWarp>
        </a:bodyPr>
        <a:lstStyle/>
        <a:p>
          <a:pPr algn="ctr" rtl="0" fontAlgn="auto">
            <a:buNone/>
          </a:pPr>
          <a:r>
            <a:rPr lang="en-US" sz="800" b="1" kern="10" spc="0">
              <a:ln w="12700">
                <a:solidFill>
                  <a:srgbClr val="333333"/>
                </a:solidFill>
                <a:round/>
                <a:headEnd/>
                <a:tailEnd/>
              </a:ln>
              <a:solidFill>
                <a:srgbClr val="333333"/>
              </a:solidFill>
              <a:effectLst>
                <a:outerShdw dist="53882" dir="2700000" algn="ctr" rotWithShape="0">
                  <a:srgbClr val="CBCBCB"/>
                </a:outerShdw>
              </a:effectLst>
              <a:latin typeface="Times New Roman"/>
              <a:cs typeface="Times New Roman"/>
            </a:rPr>
            <a:t>W</a:t>
          </a:r>
        </a:p>
      </xdr:txBody>
    </xdr:sp>
    <xdr:clientData/>
  </xdr:twoCellAnchor>
  <xdr:twoCellAnchor>
    <xdr:from>
      <xdr:col>1</xdr:col>
      <xdr:colOff>438150</xdr:colOff>
      <xdr:row>0</xdr:row>
      <xdr:rowOff>0</xdr:rowOff>
    </xdr:from>
    <xdr:to>
      <xdr:col>2</xdr:col>
      <xdr:colOff>0</xdr:colOff>
      <xdr:row>0</xdr:row>
      <xdr:rowOff>285750</xdr:rowOff>
    </xdr:to>
    <xdr:sp macro="" textlink="">
      <xdr:nvSpPr>
        <xdr:cNvPr id="1027" name="WordArt 3">
          <a:extLst>
            <a:ext uri="{FF2B5EF4-FFF2-40B4-BE49-F238E27FC236}">
              <a16:creationId xmlns:a16="http://schemas.microsoft.com/office/drawing/2014/main" id="{7BA6F2AE-76F2-A84A-90E4-2648A400469B}"/>
            </a:ext>
          </a:extLst>
        </xdr:cNvPr>
        <xdr:cNvSpPr>
          <a:spLocks noChangeArrowheads="1" noChangeShapeType="1" noTextEdit="1"/>
        </xdr:cNvSpPr>
      </xdr:nvSpPr>
      <xdr:spPr bwMode="auto">
        <a:xfrm rot="5400000">
          <a:off x="466725" y="-28575"/>
          <a:ext cx="285750" cy="34290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366"/>
            </a:avLst>
          </a:prstTxWarp>
        </a:bodyPr>
        <a:lstStyle/>
        <a:p>
          <a:pPr algn="ctr" rtl="0" fontAlgn="auto">
            <a:buNone/>
          </a:pPr>
          <a:r>
            <a:rPr lang="en-US" sz="800" b="1" kern="10" spc="0" normalizeH="1">
              <a:ln w="12700">
                <a:solidFill>
                  <a:srgbClr val="333333"/>
                </a:solidFill>
                <a:round/>
                <a:headEnd/>
                <a:tailEnd/>
              </a:ln>
              <a:solidFill>
                <a:srgbClr val="333333"/>
              </a:solidFill>
              <a:effectLst>
                <a:outerShdw dist="53882" dir="2700000" algn="ctr" rotWithShape="0">
                  <a:srgbClr val="CBCBCB"/>
                </a:outerShdw>
              </a:effectLst>
              <a:latin typeface="Times New Roman"/>
              <a:cs typeface="Times New Roman"/>
            </a:rPr>
            <a:t>N</a:t>
          </a:r>
        </a:p>
      </xdr:txBody>
    </xdr:sp>
    <xdr:clientData/>
  </xdr:twoCellAnchor>
  <xdr:twoCellAnchor>
    <xdr:from>
      <xdr:col>1</xdr:col>
      <xdr:colOff>581025</xdr:colOff>
      <xdr:row>5</xdr:row>
      <xdr:rowOff>19050</xdr:rowOff>
    </xdr:from>
    <xdr:to>
      <xdr:col>2</xdr:col>
      <xdr:colOff>0</xdr:colOff>
      <xdr:row>5</xdr:row>
      <xdr:rowOff>114300</xdr:rowOff>
    </xdr:to>
    <xdr:sp macro="" textlink="">
      <xdr:nvSpPr>
        <xdr:cNvPr id="1028" name="WordArt 4">
          <a:extLst>
            <a:ext uri="{FF2B5EF4-FFF2-40B4-BE49-F238E27FC236}">
              <a16:creationId xmlns:a16="http://schemas.microsoft.com/office/drawing/2014/main" id="{6ED21082-E533-91DA-9E2B-86B0C91A6E7F}"/>
            </a:ext>
          </a:extLst>
        </xdr:cNvPr>
        <xdr:cNvSpPr>
          <a:spLocks noChangeArrowheads="1" noChangeShapeType="1" noTextEdit="1"/>
        </xdr:cNvSpPr>
      </xdr:nvSpPr>
      <xdr:spPr bwMode="auto">
        <a:xfrm rot="6710998">
          <a:off x="566738" y="1014412"/>
          <a:ext cx="95250" cy="66675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69310"/>
            </a:avLst>
          </a:prstTxWarp>
        </a:bodyPr>
        <a:lstStyle/>
        <a:p>
          <a:pPr algn="ctr" rtl="0" fontAlgn="auto">
            <a:buNone/>
          </a:pPr>
          <a:r>
            <a:rPr lang="en-US" sz="800" b="1" kern="10" spc="0">
              <a:ln w="12700">
                <a:solidFill>
                  <a:srgbClr val="333333"/>
                </a:solidFill>
                <a:round/>
                <a:headEnd/>
                <a:tailEnd/>
              </a:ln>
              <a:solidFill>
                <a:srgbClr val="333333"/>
              </a:solidFill>
              <a:effectLst>
                <a:outerShdw dist="53882" dir="2700000" algn="ctr" rotWithShape="0">
                  <a:srgbClr val="CBCBCB"/>
                </a:outerShdw>
              </a:effectLst>
              <a:latin typeface="Times New Roman"/>
              <a:cs typeface="Times New Roman"/>
            </a:rPr>
            <a:t>S</a:t>
          </a:r>
        </a:p>
      </xdr:txBody>
    </xdr:sp>
    <xdr:clientData/>
  </xdr:twoCellAnchor>
  <xdr:twoCellAnchor>
    <xdr:from>
      <xdr:col>1</xdr:col>
      <xdr:colOff>276225</xdr:colOff>
      <xdr:row>2</xdr:row>
      <xdr:rowOff>104775</xdr:rowOff>
    </xdr:from>
    <xdr:to>
      <xdr:col>2</xdr:col>
      <xdr:colOff>0</xdr:colOff>
      <xdr:row>3</xdr:row>
      <xdr:rowOff>28575</xdr:rowOff>
    </xdr:to>
    <xdr:sp macro="" textlink="">
      <xdr:nvSpPr>
        <xdr:cNvPr id="1084" name="AutoShape 6">
          <a:extLst>
            <a:ext uri="{FF2B5EF4-FFF2-40B4-BE49-F238E27FC236}">
              <a16:creationId xmlns:a16="http://schemas.microsoft.com/office/drawing/2014/main" id="{ED075D37-106F-E246-C0E5-8CDEADF21CBF}"/>
            </a:ext>
          </a:extLst>
        </xdr:cNvPr>
        <xdr:cNvSpPr>
          <a:spLocks noChangeArrowheads="1"/>
        </xdr:cNvSpPr>
      </xdr:nvSpPr>
      <xdr:spPr bwMode="auto">
        <a:xfrm rot="18927095" flipV="1">
          <a:off x="276225" y="561975"/>
          <a:ext cx="704850" cy="85725"/>
        </a:xfrm>
        <a:prstGeom prst="rightArrow">
          <a:avLst>
            <a:gd name="adj1" fmla="val 19315"/>
            <a:gd name="adj2" fmla="val 19779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tabSelected="1" topLeftCell="B1" zoomScaleNormal="100" workbookViewId="0">
      <selection activeCell="B5" sqref="B5"/>
    </sheetView>
    <sheetView tabSelected="1" zoomScaleNormal="100" workbookViewId="1">
      <selection activeCell="I63" sqref="I63"/>
    </sheetView>
  </sheetViews>
  <sheetFormatPr defaultRowHeight="12.75" x14ac:dyDescent="0.2"/>
  <cols>
    <col min="1" max="1" width="3" bestFit="1" customWidth="1"/>
    <col min="2" max="2" width="22.42578125" customWidth="1"/>
    <col min="3" max="3" width="5.85546875" customWidth="1"/>
    <col min="4" max="4" width="33.7109375" style="15" customWidth="1"/>
    <col min="5" max="5" width="4.42578125" style="10" customWidth="1"/>
    <col min="6" max="6" width="8.7109375" style="31" customWidth="1"/>
    <col min="7" max="7" width="4.28515625" bestFit="1" customWidth="1"/>
    <col min="8" max="8" width="9.42578125" customWidth="1"/>
    <col min="9" max="9" width="4.140625" customWidth="1"/>
    <col min="10" max="10" width="9.5703125" bestFit="1" customWidth="1"/>
    <col min="11" max="11" width="9" customWidth="1"/>
    <col min="12" max="12" width="11.140625" bestFit="1" customWidth="1"/>
    <col min="13" max="13" width="2.85546875" customWidth="1"/>
    <col min="14" max="14" width="1.140625" customWidth="1"/>
    <col min="15" max="15" width="2.42578125" customWidth="1"/>
  </cols>
  <sheetData>
    <row r="1" spans="1:12" ht="23.25" x14ac:dyDescent="0.35">
      <c r="D1" s="12" t="s">
        <v>15</v>
      </c>
      <c r="E1" s="1"/>
      <c r="F1" s="28"/>
      <c r="G1" s="5"/>
      <c r="H1" s="5"/>
      <c r="I1" s="5"/>
      <c r="J1" s="5"/>
    </row>
    <row r="2" spans="1:12" x14ac:dyDescent="0.2">
      <c r="D2" s="13" t="s">
        <v>0</v>
      </c>
      <c r="E2" s="2"/>
      <c r="F2" s="29"/>
      <c r="G2" s="2"/>
      <c r="H2" s="2"/>
      <c r="I2" s="2"/>
      <c r="J2" s="2"/>
    </row>
    <row r="3" spans="1:12" x14ac:dyDescent="0.2">
      <c r="D3" s="14" t="s">
        <v>61</v>
      </c>
      <c r="E3" s="3"/>
      <c r="F3" s="30"/>
      <c r="G3" s="3"/>
      <c r="H3" s="3"/>
      <c r="I3" s="3"/>
      <c r="J3" s="3"/>
    </row>
    <row r="4" spans="1:12" ht="15.75" x14ac:dyDescent="0.25">
      <c r="D4" s="14" t="s">
        <v>10</v>
      </c>
      <c r="E4" s="6" t="s">
        <v>1</v>
      </c>
    </row>
    <row r="5" spans="1:12" x14ac:dyDescent="0.2">
      <c r="D5" s="14" t="s">
        <v>60</v>
      </c>
      <c r="E5" s="4" t="s">
        <v>9</v>
      </c>
    </row>
    <row r="6" spans="1:12" ht="12.75" customHeight="1" x14ac:dyDescent="0.2">
      <c r="E6" s="4" t="s">
        <v>2</v>
      </c>
    </row>
    <row r="7" spans="1:12" x14ac:dyDescent="0.2">
      <c r="E7" s="4" t="s">
        <v>3</v>
      </c>
    </row>
    <row r="8" spans="1:12" ht="15.75" x14ac:dyDescent="0.25">
      <c r="B8" s="42" t="s">
        <v>132</v>
      </c>
      <c r="C8" s="42"/>
      <c r="D8" s="42"/>
      <c r="E8" s="4" t="s">
        <v>4</v>
      </c>
    </row>
    <row r="9" spans="1:12" x14ac:dyDescent="0.2">
      <c r="E9" s="4" t="s">
        <v>5</v>
      </c>
    </row>
    <row r="10" spans="1:12" ht="15.75" x14ac:dyDescent="0.25">
      <c r="B10" s="42" t="s">
        <v>133</v>
      </c>
      <c r="C10" s="42"/>
      <c r="D10" s="42"/>
      <c r="E10" s="4" t="s">
        <v>6</v>
      </c>
    </row>
    <row r="11" spans="1:12" x14ac:dyDescent="0.2">
      <c r="E11" s="4" t="s">
        <v>7</v>
      </c>
    </row>
    <row r="12" spans="1:12" ht="13.5" thickBot="1" x14ac:dyDescent="0.25">
      <c r="E12" s="4"/>
    </row>
    <row r="13" spans="1:12" ht="45" x14ac:dyDescent="0.2">
      <c r="A13" s="19" t="s">
        <v>106</v>
      </c>
      <c r="B13" s="19" t="s">
        <v>127</v>
      </c>
      <c r="C13" s="19" t="s">
        <v>129</v>
      </c>
      <c r="D13" s="19" t="s">
        <v>8</v>
      </c>
      <c r="E13" s="19" t="s">
        <v>134</v>
      </c>
      <c r="F13" s="32" t="s">
        <v>114</v>
      </c>
      <c r="G13" s="19" t="s">
        <v>134</v>
      </c>
      <c r="H13" s="19" t="s">
        <v>115</v>
      </c>
      <c r="I13" s="19" t="s">
        <v>134</v>
      </c>
      <c r="J13" s="19" t="s">
        <v>116</v>
      </c>
      <c r="K13" s="19" t="s">
        <v>20</v>
      </c>
      <c r="L13" s="19" t="s">
        <v>62</v>
      </c>
    </row>
    <row r="14" spans="1:12" x14ac:dyDescent="0.2">
      <c r="A14" s="36">
        <v>1</v>
      </c>
      <c r="B14" s="23" t="s">
        <v>44</v>
      </c>
      <c r="C14" s="38">
        <f>A14</f>
        <v>1</v>
      </c>
      <c r="D14" s="26" t="s">
        <v>136</v>
      </c>
      <c r="E14" s="22" t="s">
        <v>117</v>
      </c>
      <c r="F14" s="69">
        <f>IF(E14="x",0,VLOOKUP(E14,TABLE_BUILDER,6, FALSE))</f>
        <v>0</v>
      </c>
      <c r="G14" s="9"/>
      <c r="H14" s="9"/>
      <c r="I14" s="20"/>
      <c r="J14" s="9"/>
      <c r="K14" s="9"/>
      <c r="L14" s="33">
        <f>F14+H14+J14</f>
        <v>0</v>
      </c>
    </row>
    <row r="15" spans="1:12" x14ac:dyDescent="0.2">
      <c r="A15" s="36">
        <v>2</v>
      </c>
      <c r="B15" s="23" t="s">
        <v>58</v>
      </c>
      <c r="C15" s="38">
        <f t="shared" ref="C15:C60" si="0">A15</f>
        <v>2</v>
      </c>
      <c r="D15" s="27" t="s">
        <v>130</v>
      </c>
      <c r="E15" s="22" t="s">
        <v>117</v>
      </c>
      <c r="F15" s="69">
        <f>IF(E15="x",0,VLOOKUP(E15,TABLE_BUILDER,6, FALSE))</f>
        <v>0</v>
      </c>
      <c r="G15" s="9"/>
      <c r="H15" s="9"/>
      <c r="I15" s="20"/>
      <c r="J15" s="9"/>
      <c r="K15" s="9"/>
      <c r="L15" s="33">
        <f t="shared" ref="L15:L57" si="1">F15+H15+J15</f>
        <v>0</v>
      </c>
    </row>
    <row r="16" spans="1:12" x14ac:dyDescent="0.2">
      <c r="A16" s="36">
        <v>3</v>
      </c>
      <c r="B16" s="23" t="s">
        <v>21</v>
      </c>
      <c r="C16" s="38">
        <f t="shared" si="0"/>
        <v>3</v>
      </c>
      <c r="D16" s="21" t="s">
        <v>109</v>
      </c>
      <c r="E16" s="22" t="s">
        <v>117</v>
      </c>
      <c r="F16" s="69">
        <f>IF(E16="x",0,VLOOKUP(E16,TABLE_BUILDER,6, FALSE))</f>
        <v>0</v>
      </c>
      <c r="G16" s="9"/>
      <c r="H16" s="9"/>
      <c r="I16" s="20"/>
      <c r="J16" s="9"/>
      <c r="K16" s="9"/>
      <c r="L16" s="33">
        <f t="shared" si="1"/>
        <v>0</v>
      </c>
    </row>
    <row r="17" spans="1:12" x14ac:dyDescent="0.2">
      <c r="A17" s="36">
        <v>4</v>
      </c>
      <c r="B17" s="23" t="s">
        <v>53</v>
      </c>
      <c r="C17" s="38">
        <f t="shared" si="0"/>
        <v>4</v>
      </c>
      <c r="D17" s="21" t="s">
        <v>109</v>
      </c>
      <c r="E17" s="22" t="s">
        <v>117</v>
      </c>
      <c r="F17" s="69">
        <f>IF(E17="x",0,VLOOKUP(E17,TABLE_BUILDER,6, FALSE))</f>
        <v>0</v>
      </c>
      <c r="G17" s="9"/>
      <c r="H17" s="9"/>
      <c r="I17" s="20"/>
      <c r="J17" s="9"/>
      <c r="K17" s="9"/>
      <c r="L17" s="33">
        <f t="shared" si="1"/>
        <v>0</v>
      </c>
    </row>
    <row r="18" spans="1:12" x14ac:dyDescent="0.2">
      <c r="A18" s="36">
        <v>5</v>
      </c>
      <c r="B18" s="23" t="s">
        <v>51</v>
      </c>
      <c r="C18" s="38">
        <f t="shared" si="0"/>
        <v>5</v>
      </c>
      <c r="D18" s="18" t="s">
        <v>107</v>
      </c>
      <c r="E18" s="20">
        <v>10</v>
      </c>
      <c r="F18" s="69">
        <f>IF(E18="x",0,VLOOKUP(E18,TABLE_BUILDER,6, FALSE))</f>
        <v>6000</v>
      </c>
      <c r="G18" s="9"/>
      <c r="H18" s="9"/>
      <c r="I18" s="20"/>
      <c r="J18" s="9"/>
      <c r="K18" s="9"/>
      <c r="L18" s="33">
        <f t="shared" si="1"/>
        <v>6000</v>
      </c>
    </row>
    <row r="19" spans="1:12" x14ac:dyDescent="0.2">
      <c r="A19" s="36">
        <v>6</v>
      </c>
      <c r="B19" s="23" t="s">
        <v>31</v>
      </c>
      <c r="C19" s="38">
        <f t="shared" si="0"/>
        <v>6</v>
      </c>
      <c r="D19" s="18" t="s">
        <v>107</v>
      </c>
      <c r="E19" s="20">
        <v>5</v>
      </c>
      <c r="F19" s="69">
        <f>IF(E19="x",0,VLOOKUP(E19,TABLE_BUILDER,6, FALSE))</f>
        <v>45000</v>
      </c>
      <c r="G19" s="9"/>
      <c r="H19" s="9"/>
      <c r="I19" s="20"/>
      <c r="J19" s="9"/>
      <c r="K19" s="9"/>
      <c r="L19" s="33">
        <f t="shared" si="1"/>
        <v>45000</v>
      </c>
    </row>
    <row r="20" spans="1:12" x14ac:dyDescent="0.2">
      <c r="A20" s="36">
        <v>7</v>
      </c>
      <c r="B20" s="23" t="s">
        <v>56</v>
      </c>
      <c r="C20" s="38">
        <f t="shared" si="0"/>
        <v>7</v>
      </c>
      <c r="D20" s="18" t="s">
        <v>107</v>
      </c>
      <c r="E20" s="20">
        <v>14</v>
      </c>
      <c r="F20" s="69">
        <f>IF(E20="x",0,VLOOKUP(E20,TABLE_BUILDER,6, FALSE))</f>
        <v>3072</v>
      </c>
      <c r="G20" s="9"/>
      <c r="H20" s="9"/>
      <c r="I20" s="20"/>
      <c r="J20" s="9"/>
      <c r="K20" s="9"/>
      <c r="L20" s="33">
        <f t="shared" si="1"/>
        <v>3072</v>
      </c>
    </row>
    <row r="21" spans="1:12" x14ac:dyDescent="0.2">
      <c r="A21" s="36">
        <v>8</v>
      </c>
      <c r="B21" s="23" t="s">
        <v>23</v>
      </c>
      <c r="C21" s="38">
        <f t="shared" si="0"/>
        <v>8</v>
      </c>
      <c r="D21" s="21" t="s">
        <v>109</v>
      </c>
      <c r="E21" s="22" t="s">
        <v>117</v>
      </c>
      <c r="F21" s="69">
        <f>IF(E21="x",0,VLOOKUP(E21,TABLE_BUILDER,6, FALSE))</f>
        <v>0</v>
      </c>
      <c r="G21" s="9"/>
      <c r="H21" s="9"/>
      <c r="I21" s="20"/>
      <c r="J21" s="9"/>
      <c r="K21" s="9"/>
      <c r="L21" s="33">
        <f t="shared" si="1"/>
        <v>0</v>
      </c>
    </row>
    <row r="22" spans="1:12" x14ac:dyDescent="0.2">
      <c r="A22" s="36">
        <v>9</v>
      </c>
      <c r="B22" s="41" t="s">
        <v>28</v>
      </c>
      <c r="C22" s="38">
        <f t="shared" si="0"/>
        <v>9</v>
      </c>
      <c r="D22" s="40" t="s">
        <v>121</v>
      </c>
      <c r="E22" s="22" t="s">
        <v>117</v>
      </c>
      <c r="F22" s="69">
        <f>IF(E22="x",0,VLOOKUP(E22,TABLE_BUILDER,6, FALSE))</f>
        <v>0</v>
      </c>
      <c r="G22" s="9"/>
      <c r="H22" s="9"/>
      <c r="I22" s="20">
        <v>1</v>
      </c>
      <c r="J22" s="72">
        <v>20500</v>
      </c>
      <c r="K22" s="9"/>
      <c r="L22" s="33">
        <f t="shared" si="1"/>
        <v>20500</v>
      </c>
    </row>
    <row r="23" spans="1:12" x14ac:dyDescent="0.2">
      <c r="A23" s="36">
        <v>10</v>
      </c>
      <c r="B23" s="23" t="s">
        <v>59</v>
      </c>
      <c r="C23" s="38">
        <f t="shared" si="0"/>
        <v>10</v>
      </c>
      <c r="D23" s="21" t="s">
        <v>109</v>
      </c>
      <c r="E23" s="22" t="s">
        <v>117</v>
      </c>
      <c r="F23" s="69">
        <f>IF(E23="x",0,VLOOKUP(E23,TABLE_BUILDER,6, FALSE))</f>
        <v>0</v>
      </c>
      <c r="G23" s="9"/>
      <c r="H23" s="9"/>
      <c r="I23" s="20"/>
      <c r="J23" s="9"/>
      <c r="K23" s="9"/>
      <c r="L23" s="33">
        <f t="shared" si="1"/>
        <v>0</v>
      </c>
    </row>
    <row r="24" spans="1:12" x14ac:dyDescent="0.2">
      <c r="A24" s="36">
        <v>11</v>
      </c>
      <c r="B24" s="23" t="s">
        <v>48</v>
      </c>
      <c r="C24" s="38">
        <f t="shared" si="0"/>
        <v>11</v>
      </c>
      <c r="D24" s="18" t="s">
        <v>107</v>
      </c>
      <c r="E24" s="20">
        <v>8</v>
      </c>
      <c r="F24" s="69">
        <f>IF(E24="x",0,VLOOKUP(E24,TABLE_BUILDER,6, FALSE))</f>
        <v>23515</v>
      </c>
      <c r="G24" s="9"/>
      <c r="H24" s="9"/>
      <c r="I24" s="20"/>
      <c r="J24" s="9"/>
      <c r="K24" s="9"/>
      <c r="L24" s="33">
        <f t="shared" si="1"/>
        <v>23515</v>
      </c>
    </row>
    <row r="25" spans="1:12" x14ac:dyDescent="0.2">
      <c r="A25" s="36">
        <v>12</v>
      </c>
      <c r="B25" s="23" t="s">
        <v>40</v>
      </c>
      <c r="C25" s="38">
        <f t="shared" si="0"/>
        <v>12</v>
      </c>
      <c r="D25" s="18" t="s">
        <v>107</v>
      </c>
      <c r="E25" s="20">
        <v>16</v>
      </c>
      <c r="F25" s="69">
        <f>IF(E25="x",0,VLOOKUP(E25,TABLE_BUILDER,6, FALSE))</f>
        <v>35642.5</v>
      </c>
      <c r="G25" s="9"/>
      <c r="H25" s="9"/>
      <c r="I25" s="20"/>
      <c r="J25" s="9"/>
      <c r="K25" s="9"/>
      <c r="L25" s="33">
        <f t="shared" si="1"/>
        <v>35642.5</v>
      </c>
    </row>
    <row r="26" spans="1:12" x14ac:dyDescent="0.2">
      <c r="A26" s="36">
        <v>13</v>
      </c>
      <c r="B26" s="23" t="s">
        <v>41</v>
      </c>
      <c r="C26" s="38">
        <f t="shared" si="0"/>
        <v>13</v>
      </c>
      <c r="D26" s="18" t="s">
        <v>107</v>
      </c>
      <c r="E26" s="20">
        <v>17</v>
      </c>
      <c r="F26" s="69">
        <f>IF(E26="x",0,VLOOKUP(E26,TABLE_BUILDER,6, FALSE))</f>
        <v>1500</v>
      </c>
      <c r="G26" s="9"/>
      <c r="H26" s="9"/>
      <c r="I26" s="20"/>
      <c r="J26" s="9"/>
      <c r="K26" s="9"/>
      <c r="L26" s="33">
        <f t="shared" si="1"/>
        <v>1500</v>
      </c>
    </row>
    <row r="27" spans="1:12" x14ac:dyDescent="0.2">
      <c r="A27" s="36">
        <v>14</v>
      </c>
      <c r="B27" s="23" t="s">
        <v>111</v>
      </c>
      <c r="C27" s="38">
        <f t="shared" si="0"/>
        <v>14</v>
      </c>
      <c r="D27" s="18" t="s">
        <v>107</v>
      </c>
      <c r="E27" s="20">
        <v>4</v>
      </c>
      <c r="F27" s="69">
        <f>IF(E27="x",0,VLOOKUP(E27,TABLE_BUILDER,6, FALSE))</f>
        <v>3800</v>
      </c>
      <c r="G27" s="9"/>
      <c r="H27" s="9"/>
      <c r="I27" s="20"/>
      <c r="J27" s="9"/>
      <c r="K27" s="9"/>
      <c r="L27" s="33">
        <f t="shared" si="1"/>
        <v>3800</v>
      </c>
    </row>
    <row r="28" spans="1:12" x14ac:dyDescent="0.2">
      <c r="A28" s="36">
        <v>15</v>
      </c>
      <c r="B28" s="23" t="s">
        <v>24</v>
      </c>
      <c r="C28" s="38">
        <f t="shared" si="0"/>
        <v>15</v>
      </c>
      <c r="D28" s="21" t="s">
        <v>109</v>
      </c>
      <c r="E28" s="22" t="s">
        <v>117</v>
      </c>
      <c r="F28" s="69">
        <f>IF(E28="x",0,VLOOKUP(E28,TABLE_BUILDER,6, FALSE))</f>
        <v>0</v>
      </c>
      <c r="G28" s="9"/>
      <c r="H28" s="9"/>
      <c r="I28" s="20"/>
      <c r="J28" s="9"/>
      <c r="K28" s="9"/>
      <c r="L28" s="33">
        <f t="shared" si="1"/>
        <v>0</v>
      </c>
    </row>
    <row r="29" spans="1:12" x14ac:dyDescent="0.2">
      <c r="A29" s="36">
        <v>16</v>
      </c>
      <c r="B29" s="23" t="s">
        <v>55</v>
      </c>
      <c r="C29" s="38">
        <f t="shared" si="0"/>
        <v>16</v>
      </c>
      <c r="D29" s="18" t="s">
        <v>107</v>
      </c>
      <c r="E29" s="20">
        <v>15</v>
      </c>
      <c r="F29" s="69">
        <f>IF(E29="x",0,VLOOKUP(E29,TABLE_BUILDER,6, FALSE))</f>
        <v>9000</v>
      </c>
      <c r="G29" s="9"/>
      <c r="H29" s="9"/>
      <c r="I29" s="20"/>
      <c r="J29" s="9"/>
      <c r="K29" s="9"/>
      <c r="L29" s="33">
        <f t="shared" si="1"/>
        <v>9000</v>
      </c>
    </row>
    <row r="30" spans="1:12" x14ac:dyDescent="0.2">
      <c r="A30" s="36">
        <v>17</v>
      </c>
      <c r="B30" s="41" t="s">
        <v>26</v>
      </c>
      <c r="C30" s="38">
        <f t="shared" si="0"/>
        <v>17</v>
      </c>
      <c r="D30" s="40" t="s">
        <v>122</v>
      </c>
      <c r="E30" s="22" t="s">
        <v>117</v>
      </c>
      <c r="F30" s="69">
        <f>IF(E30="x",0,VLOOKUP(E30,TABLE_BUILDER,6, FALSE))</f>
        <v>0</v>
      </c>
      <c r="G30" s="9"/>
      <c r="H30" s="9"/>
      <c r="I30" s="20">
        <v>2</v>
      </c>
      <c r="J30" s="72">
        <v>14350</v>
      </c>
      <c r="K30" s="9"/>
      <c r="L30" s="33">
        <f t="shared" si="1"/>
        <v>14350</v>
      </c>
    </row>
    <row r="31" spans="1:12" x14ac:dyDescent="0.2">
      <c r="A31" s="36">
        <v>18</v>
      </c>
      <c r="B31" s="23" t="s">
        <v>39</v>
      </c>
      <c r="C31" s="38">
        <f t="shared" si="0"/>
        <v>18</v>
      </c>
      <c r="D31" s="18" t="s">
        <v>113</v>
      </c>
      <c r="E31" s="37" t="s">
        <v>117</v>
      </c>
      <c r="F31" s="69">
        <f>IF(E31="x",0,VLOOKUP(E31,TABLE_BUILDER,6, FALSE))</f>
        <v>0</v>
      </c>
      <c r="G31" s="9"/>
      <c r="H31" s="9"/>
      <c r="I31" s="9"/>
      <c r="J31" s="9"/>
      <c r="K31" s="9"/>
      <c r="L31" s="33">
        <f t="shared" si="1"/>
        <v>0</v>
      </c>
    </row>
    <row r="32" spans="1:12" x14ac:dyDescent="0.2">
      <c r="A32" s="36">
        <v>19</v>
      </c>
      <c r="B32" s="23" t="s">
        <v>27</v>
      </c>
      <c r="C32" s="38">
        <f t="shared" si="0"/>
        <v>19</v>
      </c>
      <c r="D32" s="21" t="s">
        <v>109</v>
      </c>
      <c r="E32" s="22" t="s">
        <v>117</v>
      </c>
      <c r="F32" s="69">
        <f>IF(E32="x",0,VLOOKUP(E32,TABLE_BUILDER,6, FALSE))</f>
        <v>0</v>
      </c>
      <c r="G32" s="9"/>
      <c r="H32" s="9"/>
      <c r="I32" s="9"/>
      <c r="J32" s="9"/>
      <c r="K32" s="9"/>
      <c r="L32" s="33">
        <f t="shared" si="1"/>
        <v>0</v>
      </c>
    </row>
    <row r="33" spans="1:12" x14ac:dyDescent="0.2">
      <c r="A33" s="36">
        <v>20</v>
      </c>
      <c r="B33" s="23" t="s">
        <v>57</v>
      </c>
      <c r="C33" s="38">
        <f t="shared" si="0"/>
        <v>20</v>
      </c>
      <c r="D33" s="18" t="s">
        <v>113</v>
      </c>
      <c r="E33" s="20" t="s">
        <v>117</v>
      </c>
      <c r="F33" s="69">
        <f>IF(E33="x",0,VLOOKUP(E33,TABLE_BUILDER,6, FALSE))</f>
        <v>0</v>
      </c>
      <c r="G33" s="9"/>
      <c r="H33" s="9"/>
      <c r="I33" s="9"/>
      <c r="J33" s="9"/>
      <c r="K33" s="9"/>
      <c r="L33" s="33">
        <f t="shared" si="1"/>
        <v>0</v>
      </c>
    </row>
    <row r="34" spans="1:12" x14ac:dyDescent="0.2">
      <c r="A34" s="36">
        <v>21</v>
      </c>
      <c r="B34" s="23" t="s">
        <v>45</v>
      </c>
      <c r="C34" s="38">
        <f t="shared" si="0"/>
        <v>21</v>
      </c>
      <c r="D34" s="27" t="s">
        <v>130</v>
      </c>
      <c r="E34" s="20" t="s">
        <v>117</v>
      </c>
      <c r="F34" s="69">
        <f>IF(E34="x",0,VLOOKUP(E34,TABLE_BUILDER,6, FALSE))</f>
        <v>0</v>
      </c>
      <c r="G34" s="9"/>
      <c r="H34" s="9"/>
      <c r="I34" s="9"/>
      <c r="J34" s="9"/>
      <c r="K34" s="9"/>
      <c r="L34" s="33">
        <f t="shared" si="1"/>
        <v>0</v>
      </c>
    </row>
    <row r="35" spans="1:12" x14ac:dyDescent="0.2">
      <c r="A35" s="36">
        <v>22</v>
      </c>
      <c r="B35" s="23" t="s">
        <v>38</v>
      </c>
      <c r="C35" s="38">
        <f t="shared" si="0"/>
        <v>22</v>
      </c>
      <c r="D35" s="18" t="s">
        <v>107</v>
      </c>
      <c r="E35" s="20">
        <v>7</v>
      </c>
      <c r="F35" s="69">
        <f>IF(E35="x",0,VLOOKUP(E35,TABLE_BUILDER,6, FALSE))</f>
        <v>19000</v>
      </c>
      <c r="G35" s="9"/>
      <c r="H35" s="9"/>
      <c r="I35" s="9"/>
      <c r="J35" s="9"/>
      <c r="K35" s="9"/>
      <c r="L35" s="33">
        <f t="shared" si="1"/>
        <v>19000</v>
      </c>
    </row>
    <row r="36" spans="1:12" x14ac:dyDescent="0.2">
      <c r="A36" s="36">
        <v>23</v>
      </c>
      <c r="B36" s="23" t="s">
        <v>35</v>
      </c>
      <c r="C36" s="38">
        <f t="shared" si="0"/>
        <v>23</v>
      </c>
      <c r="D36" s="18" t="s">
        <v>107</v>
      </c>
      <c r="E36" s="20">
        <v>12</v>
      </c>
      <c r="F36" s="69">
        <f>IF(E36="x",0,VLOOKUP(E36,TABLE_BUILDER,6, FALSE))</f>
        <v>9000</v>
      </c>
      <c r="G36" s="9"/>
      <c r="H36" s="9"/>
      <c r="I36" s="9"/>
      <c r="J36" s="9"/>
      <c r="K36" s="9"/>
      <c r="L36" s="33">
        <f t="shared" si="1"/>
        <v>9000</v>
      </c>
    </row>
    <row r="37" spans="1:12" x14ac:dyDescent="0.2">
      <c r="A37" s="36">
        <v>24</v>
      </c>
      <c r="B37" s="23" t="s">
        <v>33</v>
      </c>
      <c r="C37" s="38">
        <f t="shared" si="0"/>
        <v>24</v>
      </c>
      <c r="D37" s="18" t="s">
        <v>113</v>
      </c>
      <c r="E37" s="20" t="s">
        <v>117</v>
      </c>
      <c r="F37" s="69">
        <f>IF(E37="x",0,VLOOKUP(E37,TABLE_BUILDER,6, FALSE))</f>
        <v>0</v>
      </c>
      <c r="G37" s="9"/>
      <c r="H37" s="9"/>
      <c r="I37" s="9"/>
      <c r="J37" s="9"/>
      <c r="K37" s="9"/>
      <c r="L37" s="33">
        <f t="shared" si="1"/>
        <v>0</v>
      </c>
    </row>
    <row r="38" spans="1:12" x14ac:dyDescent="0.2">
      <c r="A38" s="36">
        <v>25</v>
      </c>
      <c r="B38" s="23" t="s">
        <v>50</v>
      </c>
      <c r="C38" s="38">
        <f t="shared" si="0"/>
        <v>25</v>
      </c>
      <c r="D38" s="18" t="s">
        <v>112</v>
      </c>
      <c r="E38" s="20">
        <v>9</v>
      </c>
      <c r="F38" s="69">
        <f>IF(E38="x",0,VLOOKUP(E38,TABLE_BUILDER,6, FALSE))</f>
        <v>6000</v>
      </c>
      <c r="G38" s="9"/>
      <c r="H38" s="9"/>
      <c r="I38" s="9"/>
      <c r="J38" s="9"/>
      <c r="K38" s="9"/>
      <c r="L38" s="33">
        <f t="shared" si="1"/>
        <v>6000</v>
      </c>
    </row>
    <row r="39" spans="1:12" x14ac:dyDescent="0.2">
      <c r="A39" s="36">
        <v>26</v>
      </c>
      <c r="B39" s="23" t="s">
        <v>49</v>
      </c>
      <c r="C39" s="38">
        <f t="shared" si="0"/>
        <v>26</v>
      </c>
      <c r="D39" s="18" t="s">
        <v>107</v>
      </c>
      <c r="E39" s="20">
        <v>13</v>
      </c>
      <c r="F39" s="69">
        <f>IF(E39="x",0,VLOOKUP(E39,TABLE_BUILDER,6, FALSE))</f>
        <v>12000</v>
      </c>
      <c r="G39" s="9"/>
      <c r="H39" s="9"/>
      <c r="I39" s="9"/>
      <c r="J39" s="9"/>
      <c r="K39" s="9"/>
      <c r="L39" s="33">
        <f t="shared" si="1"/>
        <v>12000</v>
      </c>
    </row>
    <row r="40" spans="1:12" x14ac:dyDescent="0.2">
      <c r="A40" s="36">
        <v>27</v>
      </c>
      <c r="B40" s="23" t="s">
        <v>22</v>
      </c>
      <c r="C40" s="38">
        <f t="shared" si="0"/>
        <v>27</v>
      </c>
      <c r="D40" s="21" t="s">
        <v>109</v>
      </c>
      <c r="E40" s="22" t="s">
        <v>117</v>
      </c>
      <c r="F40" s="69">
        <f>IF(E40="x",0,VLOOKUP(E40,TABLE_BUILDER,6, FALSE))</f>
        <v>0</v>
      </c>
      <c r="G40" s="9"/>
      <c r="H40" s="9"/>
      <c r="I40" s="9"/>
      <c r="J40" s="9"/>
      <c r="K40" s="9"/>
      <c r="L40" s="33">
        <f t="shared" si="1"/>
        <v>0</v>
      </c>
    </row>
    <row r="41" spans="1:12" x14ac:dyDescent="0.2">
      <c r="A41" s="36">
        <v>28</v>
      </c>
      <c r="B41" s="23" t="s">
        <v>43</v>
      </c>
      <c r="C41" s="38">
        <f t="shared" si="0"/>
        <v>28</v>
      </c>
      <c r="D41" s="27" t="s">
        <v>130</v>
      </c>
      <c r="E41" s="22" t="s">
        <v>117</v>
      </c>
      <c r="F41" s="69">
        <f>IF(E41="x",0,VLOOKUP(E41,TABLE_BUILDER,6, FALSE))</f>
        <v>0</v>
      </c>
      <c r="G41" s="9"/>
      <c r="H41" s="9"/>
      <c r="I41" s="9"/>
      <c r="J41" s="9"/>
      <c r="K41" s="9"/>
      <c r="L41" s="33">
        <f t="shared" si="1"/>
        <v>0</v>
      </c>
    </row>
    <row r="42" spans="1:12" x14ac:dyDescent="0.2">
      <c r="A42" s="36">
        <v>29</v>
      </c>
      <c r="B42" s="23" t="s">
        <v>42</v>
      </c>
      <c r="C42" s="38">
        <f t="shared" si="0"/>
        <v>29</v>
      </c>
      <c r="D42" s="27" t="s">
        <v>130</v>
      </c>
      <c r="E42" s="22" t="s">
        <v>117</v>
      </c>
      <c r="F42" s="69">
        <f>IF(E42="x",0,VLOOKUP(E42,TABLE_BUILDER,6, FALSE))</f>
        <v>0</v>
      </c>
      <c r="G42" s="9"/>
      <c r="H42" s="9"/>
      <c r="I42" s="9"/>
      <c r="J42" s="9"/>
      <c r="K42" s="9"/>
      <c r="L42" s="33">
        <f t="shared" si="1"/>
        <v>0</v>
      </c>
    </row>
    <row r="43" spans="1:12" x14ac:dyDescent="0.2">
      <c r="A43" s="36">
        <v>30</v>
      </c>
      <c r="B43" s="23" t="s">
        <v>37</v>
      </c>
      <c r="C43" s="38">
        <f t="shared" si="0"/>
        <v>30</v>
      </c>
      <c r="D43" s="18" t="s">
        <v>107</v>
      </c>
      <c r="E43" s="20">
        <v>6</v>
      </c>
      <c r="F43" s="69">
        <f>IF(E43="x",0,VLOOKUP(E43,TABLE_BUILDER,6, FALSE))</f>
        <v>23200</v>
      </c>
      <c r="G43" s="9"/>
      <c r="H43" s="9"/>
      <c r="I43" s="9"/>
      <c r="J43" s="9"/>
      <c r="K43" s="9"/>
      <c r="L43" s="33">
        <f t="shared" si="1"/>
        <v>23200</v>
      </c>
    </row>
    <row r="44" spans="1:12" x14ac:dyDescent="0.2">
      <c r="A44" s="36">
        <v>31</v>
      </c>
      <c r="B44" s="23" t="s">
        <v>25</v>
      </c>
      <c r="C44" s="38">
        <f t="shared" si="0"/>
        <v>31</v>
      </c>
      <c r="D44" s="21" t="s">
        <v>109</v>
      </c>
      <c r="E44" s="22" t="s">
        <v>117</v>
      </c>
      <c r="F44" s="69">
        <f>IF(E44="x",0,VLOOKUP(E44,TABLE_BUILDER,6, FALSE))</f>
        <v>0</v>
      </c>
      <c r="G44" s="9"/>
      <c r="H44" s="9"/>
      <c r="I44" s="9"/>
      <c r="J44" s="9"/>
      <c r="K44" s="9"/>
      <c r="L44" s="33">
        <f t="shared" si="1"/>
        <v>0</v>
      </c>
    </row>
    <row r="45" spans="1:12" x14ac:dyDescent="0.2">
      <c r="A45" s="36">
        <v>32</v>
      </c>
      <c r="B45" s="23" t="s">
        <v>46</v>
      </c>
      <c r="C45" s="38">
        <f t="shared" si="0"/>
        <v>32</v>
      </c>
      <c r="D45" s="18" t="s">
        <v>107</v>
      </c>
      <c r="E45" s="20">
        <v>2</v>
      </c>
      <c r="F45" s="69">
        <f>IF(E45="x",0,VLOOKUP(E45,TABLE_BUILDER,6, FALSE))</f>
        <v>14500</v>
      </c>
      <c r="G45" s="9"/>
      <c r="H45" s="9"/>
      <c r="I45" s="9"/>
      <c r="J45" s="9"/>
      <c r="K45" s="9"/>
      <c r="L45" s="33">
        <f t="shared" si="1"/>
        <v>14500</v>
      </c>
    </row>
    <row r="46" spans="1:12" x14ac:dyDescent="0.2">
      <c r="A46" s="36">
        <v>33</v>
      </c>
      <c r="B46" s="23" t="s">
        <v>36</v>
      </c>
      <c r="C46" s="38">
        <f t="shared" si="0"/>
        <v>33</v>
      </c>
      <c r="D46" s="21" t="s">
        <v>109</v>
      </c>
      <c r="E46" s="22" t="s">
        <v>117</v>
      </c>
      <c r="F46" s="69">
        <f>IF(E46="x",0,VLOOKUP(E46,TABLE_BUILDER,6, FALSE))</f>
        <v>0</v>
      </c>
      <c r="G46" s="9"/>
      <c r="H46" s="9"/>
      <c r="I46" s="9"/>
      <c r="J46" s="9"/>
      <c r="K46" s="9"/>
      <c r="L46" s="33">
        <f t="shared" si="1"/>
        <v>0</v>
      </c>
    </row>
    <row r="47" spans="1:12" x14ac:dyDescent="0.2">
      <c r="A47" s="36">
        <v>34</v>
      </c>
      <c r="B47" s="23" t="s">
        <v>47</v>
      </c>
      <c r="C47" s="38">
        <f t="shared" si="0"/>
        <v>34</v>
      </c>
      <c r="D47" s="21" t="s">
        <v>109</v>
      </c>
      <c r="E47" s="22" t="s">
        <v>117</v>
      </c>
      <c r="F47" s="69">
        <f>IF(E47="x",0,VLOOKUP(E47,TABLE_BUILDER,6, FALSE))</f>
        <v>0</v>
      </c>
      <c r="G47" s="9"/>
      <c r="H47" s="9"/>
      <c r="I47" s="9"/>
      <c r="J47" s="9"/>
      <c r="K47" s="9"/>
      <c r="L47" s="33">
        <f t="shared" si="1"/>
        <v>0</v>
      </c>
    </row>
    <row r="48" spans="1:12" x14ac:dyDescent="0.2">
      <c r="A48" s="36">
        <v>35</v>
      </c>
      <c r="B48" s="23" t="s">
        <v>54</v>
      </c>
      <c r="C48" s="38">
        <f t="shared" si="0"/>
        <v>35</v>
      </c>
      <c r="D48" s="18" t="s">
        <v>123</v>
      </c>
      <c r="E48" s="20">
        <v>11</v>
      </c>
      <c r="F48" s="69">
        <f>IF(E48="x",0,VLOOKUP(E48,TABLE_BUILDER,6, FALSE))</f>
        <v>1200</v>
      </c>
      <c r="G48" s="9"/>
      <c r="H48" s="9"/>
      <c r="I48" s="9"/>
      <c r="J48" s="9"/>
      <c r="K48" s="9"/>
      <c r="L48" s="33">
        <f t="shared" si="1"/>
        <v>1200</v>
      </c>
    </row>
    <row r="49" spans="1:12" x14ac:dyDescent="0.2">
      <c r="A49" s="36">
        <v>36</v>
      </c>
      <c r="B49" s="23" t="s">
        <v>32</v>
      </c>
      <c r="C49" s="38">
        <f t="shared" si="0"/>
        <v>36</v>
      </c>
      <c r="D49" s="18" t="s">
        <v>107</v>
      </c>
      <c r="E49" s="20">
        <v>1</v>
      </c>
      <c r="F49" s="69">
        <f>IF(E49="x",0,VLOOKUP(E49,TABLE_BUILDER,6, FALSE))</f>
        <v>36000</v>
      </c>
      <c r="G49" s="9"/>
      <c r="H49" s="9"/>
      <c r="I49" s="9"/>
      <c r="J49" s="9"/>
      <c r="K49" s="9"/>
      <c r="L49" s="33">
        <f t="shared" si="1"/>
        <v>36000</v>
      </c>
    </row>
    <row r="50" spans="1:12" x14ac:dyDescent="0.2">
      <c r="A50" s="36">
        <v>37</v>
      </c>
      <c r="B50" s="23" t="s">
        <v>52</v>
      </c>
      <c r="C50" s="38">
        <f t="shared" si="0"/>
        <v>37</v>
      </c>
      <c r="D50" s="21" t="s">
        <v>109</v>
      </c>
      <c r="E50" s="22" t="s">
        <v>117</v>
      </c>
      <c r="F50" s="69">
        <f>IF(E50="x",0,VLOOKUP(E50,TABLE_BUILDER,6, FALSE))</f>
        <v>0</v>
      </c>
      <c r="G50" s="9"/>
      <c r="H50" s="9"/>
      <c r="I50" s="9"/>
      <c r="J50" s="9"/>
      <c r="K50" s="9"/>
      <c r="L50" s="33">
        <f t="shared" si="1"/>
        <v>0</v>
      </c>
    </row>
    <row r="51" spans="1:12" x14ac:dyDescent="0.2">
      <c r="A51" s="36">
        <v>38</v>
      </c>
      <c r="B51" s="23" t="s">
        <v>30</v>
      </c>
      <c r="C51" s="38">
        <f t="shared" si="0"/>
        <v>38</v>
      </c>
      <c r="D51" s="27" t="s">
        <v>130</v>
      </c>
      <c r="E51" s="22" t="s">
        <v>117</v>
      </c>
      <c r="F51" s="69">
        <f>IF(E51="x",0,VLOOKUP(E51,TABLE_BUILDER,6, FALSE))</f>
        <v>0</v>
      </c>
      <c r="G51" s="9"/>
      <c r="H51" s="9"/>
      <c r="I51" s="9"/>
      <c r="J51" s="9"/>
      <c r="K51" s="9"/>
      <c r="L51" s="33">
        <f t="shared" si="1"/>
        <v>0</v>
      </c>
    </row>
    <row r="52" spans="1:12" x14ac:dyDescent="0.2">
      <c r="A52" s="36">
        <v>39</v>
      </c>
      <c r="B52" s="34" t="s">
        <v>29</v>
      </c>
      <c r="C52" s="38">
        <f t="shared" si="0"/>
        <v>39</v>
      </c>
      <c r="D52" s="24" t="s">
        <v>131</v>
      </c>
      <c r="E52" s="25" t="s">
        <v>117</v>
      </c>
      <c r="F52" s="69">
        <f>IF(E52="x",0,VLOOKUP(E52,TABLE_BUILDER,6, FALSE))</f>
        <v>0</v>
      </c>
      <c r="G52" s="9"/>
      <c r="H52" s="9"/>
      <c r="I52" s="9"/>
      <c r="J52" s="9"/>
      <c r="K52" s="9"/>
      <c r="L52" s="33">
        <f t="shared" si="1"/>
        <v>0</v>
      </c>
    </row>
    <row r="53" spans="1:12" x14ac:dyDescent="0.2">
      <c r="A53" s="36">
        <v>40</v>
      </c>
      <c r="B53" s="23" t="s">
        <v>34</v>
      </c>
      <c r="C53" s="38">
        <f t="shared" si="0"/>
        <v>40</v>
      </c>
      <c r="D53" s="18" t="s">
        <v>107</v>
      </c>
      <c r="E53" s="20">
        <v>3</v>
      </c>
      <c r="F53" s="69">
        <f>IF(E53="x",0,VLOOKUP(E53,TABLE_BUILDER,6, FALSE))</f>
        <v>13500</v>
      </c>
      <c r="G53" s="9"/>
      <c r="H53" s="9"/>
      <c r="I53" s="9"/>
      <c r="J53" s="9"/>
      <c r="K53" s="9"/>
      <c r="L53" s="33">
        <f t="shared" si="1"/>
        <v>13500</v>
      </c>
    </row>
    <row r="54" spans="1:12" x14ac:dyDescent="0.2">
      <c r="A54" s="36">
        <v>41</v>
      </c>
      <c r="B54" s="35" t="s">
        <v>124</v>
      </c>
      <c r="C54" s="38">
        <f t="shared" si="0"/>
        <v>41</v>
      </c>
      <c r="D54" s="18" t="s">
        <v>118</v>
      </c>
      <c r="E54" s="20">
        <v>18</v>
      </c>
      <c r="F54" s="69">
        <f>IF(E54="x",0,VLOOKUP(E54,TABLE_BUILDER,6, FALSE))</f>
        <v>600</v>
      </c>
      <c r="G54" s="9"/>
      <c r="H54" s="9"/>
      <c r="I54" s="9"/>
      <c r="J54" s="9"/>
      <c r="K54" s="9"/>
      <c r="L54" s="33">
        <f t="shared" si="1"/>
        <v>600</v>
      </c>
    </row>
    <row r="55" spans="1:12" x14ac:dyDescent="0.2">
      <c r="A55" s="36">
        <v>42</v>
      </c>
      <c r="B55" s="35" t="s">
        <v>125</v>
      </c>
      <c r="C55" s="38">
        <f t="shared" si="0"/>
        <v>42</v>
      </c>
      <c r="D55" s="18" t="s">
        <v>119</v>
      </c>
      <c r="E55" s="20">
        <v>19</v>
      </c>
      <c r="F55" s="69">
        <f>IF(E55="x",0,VLOOKUP(E55,TABLE_BUILDER,6, FALSE))</f>
        <v>700</v>
      </c>
      <c r="G55" s="9"/>
      <c r="H55" s="9"/>
      <c r="I55" s="9"/>
      <c r="J55" s="9"/>
      <c r="K55" s="9"/>
      <c r="L55" s="33">
        <f t="shared" si="1"/>
        <v>700</v>
      </c>
    </row>
    <row r="56" spans="1:12" x14ac:dyDescent="0.2">
      <c r="A56" s="36">
        <v>43</v>
      </c>
      <c r="B56" s="35" t="s">
        <v>126</v>
      </c>
      <c r="C56" s="38">
        <f t="shared" si="0"/>
        <v>43</v>
      </c>
      <c r="D56" s="18" t="s">
        <v>120</v>
      </c>
      <c r="E56" s="20">
        <v>20</v>
      </c>
      <c r="F56" s="69">
        <f>IF(E56="x",0,VLOOKUP(E56,TABLE_BUILDER,6, FALSE))</f>
        <v>2000</v>
      </c>
      <c r="G56" s="9"/>
      <c r="H56" s="9"/>
      <c r="I56" s="9"/>
      <c r="J56" s="9"/>
      <c r="K56" s="9"/>
      <c r="L56" s="33">
        <f t="shared" si="1"/>
        <v>2000</v>
      </c>
    </row>
    <row r="57" spans="1:12" s="39" customFormat="1" ht="13.5" thickBot="1" x14ac:dyDescent="0.25">
      <c r="B57" s="43" t="s">
        <v>14</v>
      </c>
      <c r="C57" s="44">
        <f t="shared" si="0"/>
        <v>0</v>
      </c>
      <c r="D57" s="45"/>
      <c r="E57" s="46"/>
      <c r="F57" s="70">
        <f>SUM(F14:F56)</f>
        <v>265229.5</v>
      </c>
      <c r="G57" s="47"/>
      <c r="H57" s="73">
        <f>SUM(H14:H56)</f>
        <v>0</v>
      </c>
      <c r="I57" s="47"/>
      <c r="J57" s="73">
        <f>SUM(J14:J56)</f>
        <v>34850</v>
      </c>
      <c r="K57" s="47"/>
      <c r="L57" s="71">
        <f t="shared" si="1"/>
        <v>300079.5</v>
      </c>
    </row>
    <row r="58" spans="1:12" x14ac:dyDescent="0.2">
      <c r="B58" s="7" t="s">
        <v>11</v>
      </c>
      <c r="C58" s="38">
        <f t="shared" si="0"/>
        <v>0</v>
      </c>
      <c r="D58" s="17"/>
      <c r="E58" s="11"/>
      <c r="F58" s="33"/>
    </row>
    <row r="59" spans="1:12" x14ac:dyDescent="0.2">
      <c r="B59" s="8" t="s">
        <v>12</v>
      </c>
      <c r="C59" s="38">
        <f t="shared" si="0"/>
        <v>0</v>
      </c>
      <c r="D59" s="16"/>
      <c r="E59" s="8"/>
      <c r="F59" s="33"/>
    </row>
    <row r="60" spans="1:12" x14ac:dyDescent="0.2">
      <c r="B60" s="8" t="s">
        <v>13</v>
      </c>
      <c r="C60" s="38">
        <f t="shared" si="0"/>
        <v>0</v>
      </c>
      <c r="D60" s="16"/>
      <c r="E60" s="8"/>
      <c r="F60" s="33"/>
    </row>
    <row r="62" spans="1:12" x14ac:dyDescent="0.2">
      <c r="B62" t="s">
        <v>16</v>
      </c>
    </row>
    <row r="63" spans="1:12" x14ac:dyDescent="0.2">
      <c r="B63" t="s">
        <v>17</v>
      </c>
    </row>
    <row r="64" spans="1:12" x14ac:dyDescent="0.2">
      <c r="F64" s="31" t="s">
        <v>16</v>
      </c>
    </row>
    <row r="65" spans="2:6" x14ac:dyDescent="0.2">
      <c r="F65" s="31" t="s">
        <v>18</v>
      </c>
    </row>
    <row r="66" spans="2:6" x14ac:dyDescent="0.2">
      <c r="B66" t="s">
        <v>19</v>
      </c>
    </row>
    <row r="67" spans="2:6" x14ac:dyDescent="0.2">
      <c r="B67" t="s">
        <v>17</v>
      </c>
    </row>
  </sheetData>
  <mergeCells count="2">
    <mergeCell ref="B8:D8"/>
    <mergeCell ref="B10:D10"/>
  </mergeCells>
  <phoneticPr fontId="5" type="noConversion"/>
  <conditionalFormatting sqref="F13:F57">
    <cfRule type="cellIs" dxfId="0" priority="1" stopIfTrue="1" operator="equal">
      <formula>0</formula>
    </cfRule>
  </conditionalFormatting>
  <pageMargins left="0.25" right="0.25" top="0.75" bottom="0.75" header="0.3" footer="0.3"/>
  <pageSetup paperSize="5" scale="8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25" sqref="B25"/>
    </sheetView>
    <sheetView workbookViewId="1">
      <selection activeCell="D2" sqref="D2:D21"/>
    </sheetView>
  </sheetViews>
  <sheetFormatPr defaultRowHeight="12.75" x14ac:dyDescent="0.2"/>
  <cols>
    <col min="1" max="1" width="6.5703125" style="59" customWidth="1"/>
    <col min="2" max="2" width="51.85546875" style="50" customWidth="1"/>
    <col min="3" max="3" width="13.7109375" style="60" hidden="1" customWidth="1"/>
    <col min="4" max="4" width="7.85546875" style="61" customWidth="1"/>
    <col min="5" max="5" width="16" style="62" customWidth="1"/>
    <col min="6" max="6" width="15.28515625" style="63" customWidth="1"/>
    <col min="7" max="7" width="7.85546875" style="64" customWidth="1"/>
    <col min="8" max="8" width="8.28515625" style="64" customWidth="1"/>
    <col min="9" max="16384" width="9.140625" style="50"/>
  </cols>
  <sheetData>
    <row r="1" spans="1:8" ht="25.5" x14ac:dyDescent="0.2">
      <c r="A1" s="48" t="s">
        <v>108</v>
      </c>
      <c r="B1" s="48" t="s">
        <v>102</v>
      </c>
      <c r="C1" s="48" t="s">
        <v>103</v>
      </c>
      <c r="D1" s="48" t="s">
        <v>128</v>
      </c>
      <c r="E1" s="48" t="s">
        <v>110</v>
      </c>
      <c r="F1" s="49" t="s">
        <v>104</v>
      </c>
      <c r="G1" s="48" t="s">
        <v>135</v>
      </c>
      <c r="H1" s="48" t="s">
        <v>105</v>
      </c>
    </row>
    <row r="2" spans="1:8" ht="60" customHeight="1" x14ac:dyDescent="0.2">
      <c r="A2" s="51">
        <v>1</v>
      </c>
      <c r="B2" s="65" t="s">
        <v>64</v>
      </c>
      <c r="C2" s="66" t="s">
        <v>76</v>
      </c>
      <c r="D2" s="67">
        <f>VLOOKUP(E2,SWORN!$B$13:$C$60, 2, FALSE)</f>
        <v>36</v>
      </c>
      <c r="E2" s="68" t="s">
        <v>32</v>
      </c>
      <c r="F2" s="52">
        <v>36000</v>
      </c>
      <c r="G2" s="53">
        <f>F2/SUM($F$2:$F$16)</f>
        <v>0.16015161019098079</v>
      </c>
      <c r="H2" s="53">
        <f>F2/$F$23</f>
        <v>0.13573150799590544</v>
      </c>
    </row>
    <row r="3" spans="1:8" ht="36" customHeight="1" x14ac:dyDescent="0.2">
      <c r="A3" s="51">
        <v>2</v>
      </c>
      <c r="B3" s="65" t="s">
        <v>65</v>
      </c>
      <c r="C3" s="66" t="s">
        <v>77</v>
      </c>
      <c r="D3" s="67">
        <f>VLOOKUP(E3,SWORN!$B$13:$C$60, 2, FALSE)</f>
        <v>32</v>
      </c>
      <c r="E3" s="68" t="s">
        <v>46</v>
      </c>
      <c r="F3" s="52">
        <v>14500</v>
      </c>
      <c r="G3" s="53">
        <f t="shared" ref="G3:G16" si="0">F3/SUM($F$2:$F$16)</f>
        <v>6.4505509660256158E-2</v>
      </c>
      <c r="H3" s="53">
        <f t="shared" ref="H3:H21" si="1">F3/$F$23</f>
        <v>5.4669635165017466E-2</v>
      </c>
    </row>
    <row r="4" spans="1:8" x14ac:dyDescent="0.2">
      <c r="A4" s="51">
        <v>3</v>
      </c>
      <c r="B4" s="65" t="s">
        <v>66</v>
      </c>
      <c r="C4" s="66" t="s">
        <v>78</v>
      </c>
      <c r="D4" s="67">
        <f>VLOOKUP(E4,SWORN!$B$13:$C$60, 2, FALSE)</f>
        <v>40</v>
      </c>
      <c r="E4" s="68" t="s">
        <v>34</v>
      </c>
      <c r="F4" s="52">
        <v>13500</v>
      </c>
      <c r="G4" s="53">
        <f t="shared" si="0"/>
        <v>6.0056853821617795E-2</v>
      </c>
      <c r="H4" s="53">
        <f t="shared" si="1"/>
        <v>5.0899315498464534E-2</v>
      </c>
    </row>
    <row r="5" spans="1:8" ht="24" customHeight="1" x14ac:dyDescent="0.2">
      <c r="A5" s="51">
        <v>4</v>
      </c>
      <c r="B5" s="65" t="s">
        <v>67</v>
      </c>
      <c r="C5" s="66" t="s">
        <v>79</v>
      </c>
      <c r="D5" s="67">
        <f>VLOOKUP(E5,SWORN!$B$13:$C$60, 2, FALSE)</f>
        <v>14</v>
      </c>
      <c r="E5" s="68" t="s">
        <v>111</v>
      </c>
      <c r="F5" s="52">
        <v>3800</v>
      </c>
      <c r="G5" s="53">
        <f t="shared" si="0"/>
        <v>1.6904892186825751E-2</v>
      </c>
      <c r="H5" s="53">
        <f t="shared" si="1"/>
        <v>1.4327214732901128E-2</v>
      </c>
    </row>
    <row r="6" spans="1:8" x14ac:dyDescent="0.2">
      <c r="A6" s="51">
        <v>5</v>
      </c>
      <c r="B6" s="65" t="s">
        <v>68</v>
      </c>
      <c r="C6" s="66" t="s">
        <v>80</v>
      </c>
      <c r="D6" s="67">
        <f>VLOOKUP(E6,SWORN!$B$13:$C$60, 2, FALSE)</f>
        <v>6</v>
      </c>
      <c r="E6" s="68" t="s">
        <v>31</v>
      </c>
      <c r="F6" s="52">
        <v>45000</v>
      </c>
      <c r="G6" s="53">
        <f t="shared" si="0"/>
        <v>0.20018951273872598</v>
      </c>
      <c r="H6" s="53">
        <f t="shared" si="1"/>
        <v>0.16966438499488179</v>
      </c>
    </row>
    <row r="7" spans="1:8" x14ac:dyDescent="0.2">
      <c r="A7" s="51">
        <v>6</v>
      </c>
      <c r="B7" s="65" t="s">
        <v>69</v>
      </c>
      <c r="C7" s="66" t="s">
        <v>81</v>
      </c>
      <c r="D7" s="67">
        <f>VLOOKUP(E7,SWORN!$B$13:$C$60, 2, FALSE)</f>
        <v>30</v>
      </c>
      <c r="E7" s="68" t="s">
        <v>37</v>
      </c>
      <c r="F7" s="52">
        <v>23200</v>
      </c>
      <c r="G7" s="53">
        <f t="shared" si="0"/>
        <v>0.10320881545640985</v>
      </c>
      <c r="H7" s="53">
        <f t="shared" si="1"/>
        <v>8.7471416264027949E-2</v>
      </c>
    </row>
    <row r="8" spans="1:8" ht="36" customHeight="1" x14ac:dyDescent="0.2">
      <c r="A8" s="51">
        <v>7</v>
      </c>
      <c r="B8" s="65" t="s">
        <v>70</v>
      </c>
      <c r="C8" s="66" t="s">
        <v>82</v>
      </c>
      <c r="D8" s="67">
        <f>VLOOKUP(E8,SWORN!$B$13:$C$60, 2, FALSE)</f>
        <v>22</v>
      </c>
      <c r="E8" s="68" t="s">
        <v>38</v>
      </c>
      <c r="F8" s="52">
        <v>19000</v>
      </c>
      <c r="G8" s="53">
        <f t="shared" si="0"/>
        <v>8.4524460934128756E-2</v>
      </c>
      <c r="H8" s="53">
        <f t="shared" si="1"/>
        <v>7.163607366450564E-2</v>
      </c>
    </row>
    <row r="9" spans="1:8" x14ac:dyDescent="0.2">
      <c r="A9" s="51">
        <v>8</v>
      </c>
      <c r="B9" s="65" t="s">
        <v>71</v>
      </c>
      <c r="C9" s="66" t="s">
        <v>83</v>
      </c>
      <c r="D9" s="67">
        <f>VLOOKUP(E9,SWORN!$B$13:$C$60, 2, FALSE)</f>
        <v>11</v>
      </c>
      <c r="E9" s="68" t="s">
        <v>48</v>
      </c>
      <c r="F9" s="52">
        <v>23515</v>
      </c>
      <c r="G9" s="53">
        <f t="shared" si="0"/>
        <v>0.10461014204558093</v>
      </c>
      <c r="H9" s="53">
        <f t="shared" si="1"/>
        <v>8.8659066958992117E-2</v>
      </c>
    </row>
    <row r="10" spans="1:8" ht="36" customHeight="1" x14ac:dyDescent="0.2">
      <c r="A10" s="51">
        <v>9</v>
      </c>
      <c r="B10" s="65" t="s">
        <v>100</v>
      </c>
      <c r="C10" s="66" t="s">
        <v>84</v>
      </c>
      <c r="D10" s="67">
        <f>VLOOKUP(E10,SWORN!$B$13:$C$60, 2, FALSE)</f>
        <v>25</v>
      </c>
      <c r="E10" s="68" t="s">
        <v>50</v>
      </c>
      <c r="F10" s="52">
        <v>6000</v>
      </c>
      <c r="G10" s="53">
        <f t="shared" si="0"/>
        <v>2.6691935031830132E-2</v>
      </c>
      <c r="H10" s="53">
        <f t="shared" si="1"/>
        <v>2.2621917999317571E-2</v>
      </c>
    </row>
    <row r="11" spans="1:8" x14ac:dyDescent="0.2">
      <c r="A11" s="51">
        <v>10</v>
      </c>
      <c r="B11" s="65" t="s">
        <v>101</v>
      </c>
      <c r="C11" s="66" t="s">
        <v>84</v>
      </c>
      <c r="D11" s="67">
        <f>VLOOKUP(E11,SWORN!$B$13:$C$60, 2, FALSE)</f>
        <v>5</v>
      </c>
      <c r="E11" s="68" t="s">
        <v>51</v>
      </c>
      <c r="F11" s="52">
        <v>6000</v>
      </c>
      <c r="G11" s="53">
        <f t="shared" si="0"/>
        <v>2.6691935031830132E-2</v>
      </c>
      <c r="H11" s="53">
        <f t="shared" si="1"/>
        <v>2.2621917999317571E-2</v>
      </c>
    </row>
    <row r="12" spans="1:8" ht="24" customHeight="1" x14ac:dyDescent="0.2">
      <c r="A12" s="51">
        <v>11</v>
      </c>
      <c r="B12" s="65" t="s">
        <v>72</v>
      </c>
      <c r="C12" s="66" t="s">
        <v>85</v>
      </c>
      <c r="D12" s="67">
        <f>VLOOKUP(E12,SWORN!$B$13:$C$60, 2, FALSE)</f>
        <v>35</v>
      </c>
      <c r="E12" s="68" t="s">
        <v>54</v>
      </c>
      <c r="F12" s="52">
        <v>1200</v>
      </c>
      <c r="G12" s="53">
        <f t="shared" si="0"/>
        <v>5.3383870063660266E-3</v>
      </c>
      <c r="H12" s="53">
        <f t="shared" si="1"/>
        <v>4.5243835998635146E-3</v>
      </c>
    </row>
    <row r="13" spans="1:8" ht="25.5" x14ac:dyDescent="0.2">
      <c r="A13" s="51">
        <v>12</v>
      </c>
      <c r="B13" s="65" t="s">
        <v>73</v>
      </c>
      <c r="C13" s="66" t="s">
        <v>86</v>
      </c>
      <c r="D13" s="67">
        <f>VLOOKUP(E13,SWORN!$B$13:$C$60, 2, FALSE)</f>
        <v>23</v>
      </c>
      <c r="E13" s="68" t="s">
        <v>35</v>
      </c>
      <c r="F13" s="52">
        <v>9000</v>
      </c>
      <c r="G13" s="53">
        <f t="shared" si="0"/>
        <v>4.0037902547745197E-2</v>
      </c>
      <c r="H13" s="53">
        <f t="shared" si="1"/>
        <v>3.3932876998976361E-2</v>
      </c>
    </row>
    <row r="14" spans="1:8" x14ac:dyDescent="0.2">
      <c r="A14" s="51">
        <v>13</v>
      </c>
      <c r="B14" s="65" t="s">
        <v>74</v>
      </c>
      <c r="C14" s="66" t="s">
        <v>87</v>
      </c>
      <c r="D14" s="67">
        <f>VLOOKUP(E14,SWORN!$B$13:$C$60, 2, FALSE)</f>
        <v>26</v>
      </c>
      <c r="E14" s="68" t="s">
        <v>49</v>
      </c>
      <c r="F14" s="52">
        <v>12000</v>
      </c>
      <c r="G14" s="53">
        <f t="shared" si="0"/>
        <v>5.3383870063660264E-2</v>
      </c>
      <c r="H14" s="53">
        <f t="shared" si="1"/>
        <v>4.5243835998635143E-2</v>
      </c>
    </row>
    <row r="15" spans="1:8" x14ac:dyDescent="0.2">
      <c r="A15" s="51">
        <v>14</v>
      </c>
      <c r="B15" s="65" t="s">
        <v>75</v>
      </c>
      <c r="C15" s="66" t="s">
        <v>88</v>
      </c>
      <c r="D15" s="67">
        <f>VLOOKUP(E15,SWORN!$B$13:$C$60, 2, FALSE)</f>
        <v>7</v>
      </c>
      <c r="E15" s="68" t="s">
        <v>56</v>
      </c>
      <c r="F15" s="52">
        <v>3072</v>
      </c>
      <c r="G15" s="53">
        <f t="shared" si="0"/>
        <v>1.3666270736297028E-2</v>
      </c>
      <c r="H15" s="53">
        <f t="shared" si="1"/>
        <v>1.1582422015650597E-2</v>
      </c>
    </row>
    <row r="16" spans="1:8" x14ac:dyDescent="0.2">
      <c r="A16" s="51">
        <v>15</v>
      </c>
      <c r="B16" s="65" t="s">
        <v>63</v>
      </c>
      <c r="C16" s="66" t="s">
        <v>89</v>
      </c>
      <c r="D16" s="67">
        <f>VLOOKUP(E16,SWORN!$B$13:$C$60, 2, FALSE)</f>
        <v>16</v>
      </c>
      <c r="E16" s="68" t="s">
        <v>55</v>
      </c>
      <c r="F16" s="52">
        <v>9000</v>
      </c>
      <c r="G16" s="53">
        <f t="shared" si="0"/>
        <v>4.0037902547745197E-2</v>
      </c>
      <c r="H16" s="53">
        <f t="shared" si="1"/>
        <v>3.3932876998976361E-2</v>
      </c>
    </row>
    <row r="17" spans="1:8" x14ac:dyDescent="0.2">
      <c r="A17" s="51">
        <v>16</v>
      </c>
      <c r="B17" s="65" t="s">
        <v>90</v>
      </c>
      <c r="C17" s="66" t="s">
        <v>95</v>
      </c>
      <c r="D17" s="67">
        <f>VLOOKUP(E17,SWORN!$B$13:$C$60, 2, FALSE)</f>
        <v>12</v>
      </c>
      <c r="E17" s="68" t="s">
        <v>40</v>
      </c>
      <c r="F17" s="52">
        <v>35642.5</v>
      </c>
      <c r="G17" s="53"/>
      <c r="H17" s="53">
        <f t="shared" si="1"/>
        <v>0.13438361871511276</v>
      </c>
    </row>
    <row r="18" spans="1:8" x14ac:dyDescent="0.2">
      <c r="A18" s="51">
        <v>17</v>
      </c>
      <c r="B18" s="65" t="s">
        <v>91</v>
      </c>
      <c r="C18" s="66" t="s">
        <v>96</v>
      </c>
      <c r="D18" s="67">
        <f>VLOOKUP(E18,SWORN!$B$13:$C$60, 2, FALSE)</f>
        <v>13</v>
      </c>
      <c r="E18" s="68" t="s">
        <v>41</v>
      </c>
      <c r="F18" s="52">
        <v>1500</v>
      </c>
      <c r="G18" s="53"/>
      <c r="H18" s="53">
        <f t="shared" si="1"/>
        <v>5.6554794998293929E-3</v>
      </c>
    </row>
    <row r="19" spans="1:8" x14ac:dyDescent="0.2">
      <c r="A19" s="51">
        <v>18</v>
      </c>
      <c r="B19" s="65" t="s">
        <v>92</v>
      </c>
      <c r="C19" s="66" t="s">
        <v>97</v>
      </c>
      <c r="D19" s="67">
        <f>VLOOKUP(E19,SWORN!$B$13:$C$60, 2, FALSE)</f>
        <v>41</v>
      </c>
      <c r="E19" s="68" t="s">
        <v>124</v>
      </c>
      <c r="F19" s="52">
        <v>600</v>
      </c>
      <c r="G19" s="53"/>
      <c r="H19" s="53">
        <f t="shared" si="1"/>
        <v>2.2621917999317573E-3</v>
      </c>
    </row>
    <row r="20" spans="1:8" x14ac:dyDescent="0.2">
      <c r="A20" s="51">
        <v>19</v>
      </c>
      <c r="B20" s="65" t="s">
        <v>93</v>
      </c>
      <c r="C20" s="66" t="s">
        <v>98</v>
      </c>
      <c r="D20" s="67">
        <f>VLOOKUP(E20,SWORN!$B$13:$C$60, 2, FALSE)</f>
        <v>42</v>
      </c>
      <c r="E20" s="68" t="s">
        <v>125</v>
      </c>
      <c r="F20" s="52">
        <v>700</v>
      </c>
      <c r="G20" s="53"/>
      <c r="H20" s="53">
        <f t="shared" si="1"/>
        <v>2.6392237665870499E-3</v>
      </c>
    </row>
    <row r="21" spans="1:8" x14ac:dyDescent="0.2">
      <c r="A21" s="51">
        <v>20</v>
      </c>
      <c r="B21" s="65" t="s">
        <v>94</v>
      </c>
      <c r="C21" s="66" t="s">
        <v>99</v>
      </c>
      <c r="D21" s="67">
        <f>VLOOKUP(E21,SWORN!$B$13:$C$60, 2, FALSE)</f>
        <v>43</v>
      </c>
      <c r="E21" s="68" t="s">
        <v>126</v>
      </c>
      <c r="F21" s="52">
        <v>2000</v>
      </c>
      <c r="G21" s="53"/>
      <c r="H21" s="53">
        <f t="shared" si="1"/>
        <v>7.5406393331058572E-3</v>
      </c>
    </row>
    <row r="22" spans="1:8" x14ac:dyDescent="0.2">
      <c r="A22" s="51"/>
      <c r="B22" s="65"/>
      <c r="C22" s="66"/>
      <c r="D22" s="67"/>
      <c r="E22" s="68"/>
      <c r="F22" s="52"/>
      <c r="G22" s="53"/>
      <c r="H22" s="53"/>
    </row>
    <row r="23" spans="1:8" x14ac:dyDescent="0.2">
      <c r="A23" s="51"/>
      <c r="B23" s="54"/>
      <c r="C23" s="55">
        <f>SUM(C2:C21)</f>
        <v>0</v>
      </c>
      <c r="D23" s="56"/>
      <c r="E23" s="57"/>
      <c r="F23" s="52">
        <f>SUM(F2:F21)</f>
        <v>265229.5</v>
      </c>
      <c r="G23" s="58">
        <f t="shared" ref="G23:H23" si="2">SUM(G2:G21)</f>
        <v>0.99999999999999989</v>
      </c>
      <c r="H23" s="58">
        <f t="shared" si="2"/>
        <v>1</v>
      </c>
    </row>
  </sheetData>
  <phoneticPr fontId="5" type="noConversion"/>
  <conditionalFormatting sqref="H2:H2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SWORN</vt:lpstr>
      <vt:lpstr>Est-Build-Electrical</vt:lpstr>
      <vt:lpstr>Est-Heating-Plumbing-Propane</vt:lpstr>
      <vt:lpstr>Est-Well</vt:lpstr>
      <vt:lpstr>TABLE_BUILDER</vt:lpstr>
    </vt:vector>
  </TitlesOfParts>
  <Company>Defenbaugh Law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Denise Case</cp:lastModifiedBy>
  <cp:lastPrinted>2023-08-31T18:13:01Z</cp:lastPrinted>
  <dcterms:created xsi:type="dcterms:W3CDTF">2005-01-25T20:55:16Z</dcterms:created>
  <dcterms:modified xsi:type="dcterms:W3CDTF">2023-08-31T18:14:29Z</dcterms:modified>
</cp:coreProperties>
</file>