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deniselive\Pictures\"/>
    </mc:Choice>
  </mc:AlternateContent>
  <xr:revisionPtr revIDLastSave="0" documentId="13_ncr:1_{1E327477-24BA-4E41-A4CA-B1BE53C62AF0}" xr6:coauthVersionLast="47" xr6:coauthVersionMax="47" xr10:uidLastSave="{00000000-0000-0000-0000-000000000000}"/>
  <bookViews>
    <workbookView xWindow="870" yWindow="-150" windowWidth="24105" windowHeight="15720" xr2:uid="{00000000-000D-0000-FFFF-FFFF00000000}"/>
  </bookViews>
  <sheets>
    <sheet name="SWORN" sheetId="1" r:id="rId1"/>
    <sheet name="Est-Build+Electrical" sheetId="2" r:id="rId2"/>
    <sheet name="Est-Heating-Plumbing-Propane" sheetId="3" r:id="rId3"/>
    <sheet name="Est-Well" sheetId="4" r:id="rId4"/>
    <sheet name="Est-Insurance" sheetId="5" r:id="rId5"/>
    <sheet name="Est-Appliances(Owner)" sheetId="6" r:id="rId6"/>
  </sheets>
  <definedNames>
    <definedName name="_xlnm._FilterDatabase" localSheetId="0" hidden="1">SWORN!$A$13:$P$61</definedName>
    <definedName name="TABLE_BUILDER">'Est-Build+Electrical'!$A$1:$F$22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 l="1"/>
  <c r="F56" i="1"/>
  <c r="P56" i="1" s="1"/>
  <c r="C56" i="1"/>
  <c r="L52" i="1"/>
  <c r="L58" i="1" s="1"/>
  <c r="H34" i="1"/>
  <c r="H41" i="1"/>
  <c r="H14" i="1"/>
  <c r="N15" i="1"/>
  <c r="N58" i="1" s="1"/>
  <c r="E1" i="3"/>
  <c r="F9" i="3"/>
  <c r="F10" i="3"/>
  <c r="F11" i="3"/>
  <c r="F8" i="3"/>
  <c r="D23" i="4"/>
  <c r="D18" i="4"/>
  <c r="D19" i="4"/>
  <c r="D20" i="4"/>
  <c r="D21" i="4"/>
  <c r="D22" i="4"/>
  <c r="D17" i="4"/>
  <c r="F15" i="1"/>
  <c r="F16" i="1"/>
  <c r="P16" i="1" s="1"/>
  <c r="F17" i="1"/>
  <c r="P17" i="1" s="1"/>
  <c r="F18" i="1"/>
  <c r="P18" i="1" s="1"/>
  <c r="F19" i="1"/>
  <c r="P19" i="1" s="1"/>
  <c r="F20" i="1"/>
  <c r="P20" i="1" s="1"/>
  <c r="F21" i="1"/>
  <c r="P21" i="1" s="1"/>
  <c r="F22" i="1"/>
  <c r="P22" i="1" s="1"/>
  <c r="F23" i="1"/>
  <c r="P23" i="1" s="1"/>
  <c r="F24" i="1"/>
  <c r="P24" i="1" s="1"/>
  <c r="F25" i="1"/>
  <c r="P25" i="1" s="1"/>
  <c r="F26" i="1"/>
  <c r="P26" i="1" s="1"/>
  <c r="F27" i="1"/>
  <c r="P27" i="1" s="1"/>
  <c r="F28" i="1"/>
  <c r="P28" i="1" s="1"/>
  <c r="F29" i="1"/>
  <c r="P29" i="1" s="1"/>
  <c r="F30" i="1"/>
  <c r="P30" i="1" s="1"/>
  <c r="F31" i="1"/>
  <c r="P31" i="1" s="1"/>
  <c r="F32" i="1"/>
  <c r="P32" i="1" s="1"/>
  <c r="F33" i="1"/>
  <c r="P33" i="1" s="1"/>
  <c r="F34" i="1"/>
  <c r="P34" i="1" s="1"/>
  <c r="F35" i="1"/>
  <c r="P35" i="1" s="1"/>
  <c r="F36" i="1"/>
  <c r="P36" i="1" s="1"/>
  <c r="F37" i="1"/>
  <c r="P37" i="1" s="1"/>
  <c r="F38" i="1"/>
  <c r="P38" i="1" s="1"/>
  <c r="F39" i="1"/>
  <c r="P39" i="1" s="1"/>
  <c r="F40" i="1"/>
  <c r="P40" i="1" s="1"/>
  <c r="F41" i="1"/>
  <c r="F42" i="1"/>
  <c r="P42" i="1" s="1"/>
  <c r="F43" i="1"/>
  <c r="P43" i="1" s="1"/>
  <c r="F44" i="1"/>
  <c r="P44" i="1" s="1"/>
  <c r="F45" i="1"/>
  <c r="P45" i="1" s="1"/>
  <c r="F46" i="1"/>
  <c r="P46" i="1" s="1"/>
  <c r="F47" i="1"/>
  <c r="P47" i="1" s="1"/>
  <c r="F48" i="1"/>
  <c r="P48" i="1" s="1"/>
  <c r="F49" i="1"/>
  <c r="P49" i="1" s="1"/>
  <c r="F50" i="1"/>
  <c r="P50" i="1" s="1"/>
  <c r="F51" i="1"/>
  <c r="P51" i="1" s="1"/>
  <c r="F52" i="1"/>
  <c r="F53" i="1"/>
  <c r="P53" i="1" s="1"/>
  <c r="F54" i="1"/>
  <c r="P54" i="1" s="1"/>
  <c r="F55" i="1"/>
  <c r="P55" i="1" s="1"/>
  <c r="F57" i="1"/>
  <c r="P57" i="1" s="1"/>
  <c r="F14" i="1"/>
  <c r="P14" i="1" s="1"/>
  <c r="C15" i="1"/>
  <c r="C16" i="1"/>
  <c r="C17" i="1"/>
  <c r="C18" i="1"/>
  <c r="D11" i="2" s="1"/>
  <c r="C19" i="1"/>
  <c r="D6" i="2" s="1"/>
  <c r="C20" i="1"/>
  <c r="D15" i="2" s="1"/>
  <c r="C21" i="1"/>
  <c r="C22" i="1"/>
  <c r="C23" i="1"/>
  <c r="C24" i="1"/>
  <c r="D9" i="2" s="1"/>
  <c r="C25" i="1"/>
  <c r="D17" i="2" s="1"/>
  <c r="C26" i="1"/>
  <c r="D18" i="2" s="1"/>
  <c r="C27" i="1"/>
  <c r="D5" i="2" s="1"/>
  <c r="C28" i="1"/>
  <c r="C29" i="1"/>
  <c r="D16" i="2" s="1"/>
  <c r="C30" i="1"/>
  <c r="C31" i="1"/>
  <c r="C32" i="1"/>
  <c r="C33" i="1"/>
  <c r="C34" i="1"/>
  <c r="C35" i="1"/>
  <c r="D8" i="2" s="1"/>
  <c r="C36" i="1"/>
  <c r="D13" i="2" s="1"/>
  <c r="C37" i="1"/>
  <c r="C38" i="1"/>
  <c r="D10" i="2" s="1"/>
  <c r="C39" i="1"/>
  <c r="D14" i="2" s="1"/>
  <c r="C40" i="1"/>
  <c r="C41" i="1"/>
  <c r="C42" i="1"/>
  <c r="C43" i="1"/>
  <c r="D7" i="2" s="1"/>
  <c r="C44" i="1"/>
  <c r="C45" i="1"/>
  <c r="D3" i="2" s="1"/>
  <c r="C46" i="1"/>
  <c r="C47" i="1"/>
  <c r="C48" i="1"/>
  <c r="D12" i="2" s="1"/>
  <c r="C49" i="1"/>
  <c r="D2" i="2" s="1"/>
  <c r="C50" i="1"/>
  <c r="C51" i="1"/>
  <c r="C52" i="1"/>
  <c r="C53" i="1"/>
  <c r="D4" i="2" s="1"/>
  <c r="C54" i="1"/>
  <c r="D19" i="2" s="1"/>
  <c r="C55" i="1"/>
  <c r="D20" i="2" s="1"/>
  <c r="C57" i="1"/>
  <c r="C58" i="1"/>
  <c r="C59" i="1"/>
  <c r="C60" i="1"/>
  <c r="C61" i="1"/>
  <c r="C14" i="1"/>
  <c r="F23" i="2"/>
  <c r="H4" i="2" s="1"/>
  <c r="J58" i="1"/>
  <c r="G3" i="2"/>
  <c r="G4" i="2"/>
  <c r="G5" i="2"/>
  <c r="G6" i="2"/>
  <c r="G7" i="2"/>
  <c r="G8" i="2"/>
  <c r="G9" i="2"/>
  <c r="G10" i="2"/>
  <c r="G11" i="2"/>
  <c r="G12" i="2"/>
  <c r="G13" i="2"/>
  <c r="G14" i="2"/>
  <c r="G15" i="2"/>
  <c r="G16" i="2"/>
  <c r="G2" i="2"/>
  <c r="C23" i="2"/>
  <c r="P52" i="1" l="1"/>
  <c r="P15" i="1"/>
  <c r="P41" i="1"/>
  <c r="D21" i="2"/>
  <c r="H58" i="1"/>
  <c r="F13" i="3"/>
  <c r="F1" i="3" s="1"/>
  <c r="G23" i="2"/>
  <c r="F58" i="1"/>
  <c r="H15" i="2"/>
  <c r="H7" i="2"/>
  <c r="H3" i="2"/>
  <c r="H2" i="2"/>
  <c r="H18" i="2"/>
  <c r="H14" i="2"/>
  <c r="H10" i="2"/>
  <c r="H6" i="2"/>
  <c r="H19" i="2"/>
  <c r="H11" i="2"/>
  <c r="H21" i="2"/>
  <c r="H17" i="2"/>
  <c r="H13" i="2"/>
  <c r="H9" i="2"/>
  <c r="H5" i="2"/>
  <c r="H20" i="2"/>
  <c r="H16" i="2"/>
  <c r="H12" i="2"/>
  <c r="H8" i="2"/>
  <c r="P58" i="1" l="1"/>
  <c r="H23" i="2"/>
</calcChain>
</file>

<file path=xl/sharedStrings.xml><?xml version="1.0" encoding="utf-8"?>
<sst xmlns="http://schemas.openxmlformats.org/spreadsheetml/2006/main" count="405" uniqueCount="278">
  <si>
    <t>Real Estate Closing Services and Title Insurance</t>
  </si>
  <si>
    <t>SWORN CONSTRUCTION STATEMENT</t>
  </si>
  <si>
    <t>persons and companies furnishing labor and material to the</t>
  </si>
  <si>
    <t>subject property. Any increase in cost, from changes in</t>
  </si>
  <si>
    <t>construction or otherwise, must be immediately reported to</t>
  </si>
  <si>
    <t>NORTHEAST TITLE COMPANY with additional deposits to cover</t>
  </si>
  <si>
    <t>such increase in cost. Fill in every blank or state "none", or if</t>
  </si>
  <si>
    <t>included in another item, indicate which item by number.</t>
  </si>
  <si>
    <t>FURNISHED BY</t>
  </si>
  <si>
    <t>NOTICE: This statement must be complete as to names of all</t>
  </si>
  <si>
    <t>Phone: (218) 365-5256</t>
  </si>
  <si>
    <t xml:space="preserve">   Assessment &amp; Taxes</t>
  </si>
  <si>
    <t xml:space="preserve">   Closing Costs</t>
  </si>
  <si>
    <t xml:space="preserve">   Land</t>
  </si>
  <si>
    <t>CONSTRUCTION TOTALS</t>
  </si>
  <si>
    <t>ORTHEAST TITLE COMPANY</t>
  </si>
  <si>
    <t>____________________________________________</t>
  </si>
  <si>
    <t>(borrower)</t>
  </si>
  <si>
    <t xml:space="preserve">Contractor </t>
  </si>
  <si>
    <t>______________________________________</t>
  </si>
  <si>
    <t>PAID TO DATE</t>
  </si>
  <si>
    <t xml:space="preserve">Architectural </t>
  </si>
  <si>
    <t>Permits</t>
  </si>
  <si>
    <t>Clearing Building Site</t>
  </si>
  <si>
    <t>Excavating &amp;Fill</t>
  </si>
  <si>
    <t>Septic System</t>
  </si>
  <si>
    <t>Foundation</t>
  </si>
  <si>
    <t>Grading/Backfill</t>
  </si>
  <si>
    <t>Concrete</t>
  </si>
  <si>
    <t>Well &amp; Pump</t>
  </si>
  <si>
    <t>Water/Sewer Connection</t>
  </si>
  <si>
    <t>Carpentry &amp; Labor</t>
  </si>
  <si>
    <t>Trusses</t>
  </si>
  <si>
    <t>Lumber</t>
  </si>
  <si>
    <t>Windows</t>
  </si>
  <si>
    <t>Interior Framing</t>
  </si>
  <si>
    <t>Sofit &amp; Fascia</t>
  </si>
  <si>
    <t>Roofing</t>
  </si>
  <si>
    <t>Insulation</t>
  </si>
  <si>
    <t>Garage/Door</t>
  </si>
  <si>
    <t>Electric Wiring</t>
  </si>
  <si>
    <t>Electrical Fixtures</t>
  </si>
  <si>
    <t>Plumbing Materials</t>
  </si>
  <si>
    <t>Plumbing Labor</t>
  </si>
  <si>
    <t>Air Conditioning</t>
  </si>
  <si>
    <t>Heating</t>
  </si>
  <si>
    <t>Siding</t>
  </si>
  <si>
    <t>Stonework</t>
  </si>
  <si>
    <t>Drywall</t>
  </si>
  <si>
    <t>Painting</t>
  </si>
  <si>
    <t>Millwork-Trim</t>
  </si>
  <si>
    <t>Cabinet Work</t>
  </si>
  <si>
    <t>Vanities</t>
  </si>
  <si>
    <t>Brickwork-Fireplace</t>
  </si>
  <si>
    <t>Tile Wall/Floor</t>
  </si>
  <si>
    <t>Floor Finishing</t>
  </si>
  <si>
    <t>Carpeting</t>
  </si>
  <si>
    <t>Hardware</t>
  </si>
  <si>
    <t>Appliances</t>
  </si>
  <si>
    <t>Contractor's Fee</t>
  </si>
  <si>
    <t>Fax: (218)742-9388</t>
  </si>
  <si>
    <t>545 E. Sheridan St. Ely, MN 55731</t>
  </si>
  <si>
    <t>BALANCE TO 
CONSTRUCT</t>
  </si>
  <si>
    <t>LVT on main level and upper bath</t>
  </si>
  <si>
    <t>Rough framing materials allowance: 2x6x8' exterior wall framing, 2x4 and 2x6 interior wall framing, 7/16" OSB exterior wall sheeting, TyVeck housewrap, Bonus room trusses above house and garage (garage is unfinished storage area), 5/8" OSB roof sheeting. </t>
  </si>
  <si>
    <t>Siding allowance: Diamond Kote prefinished LP lap siding with 6" OS corners, 4" trim around all windows and doors, steel grade flashing, aluminum soffitt and fascia. </t>
  </si>
  <si>
    <t>Marvin Window allowance</t>
  </si>
  <si>
    <t>Exterior door Allowance: Garage service door, Porch service door, garage to house fire door, bonus to cold storage fire door. </t>
  </si>
  <si>
    <t>Rough framing labor: Labor to install the above materials.</t>
  </si>
  <si>
    <t>Steel roofing labor and materials.</t>
  </si>
  <si>
    <t>Insulation package: R-21 closed cell foam in all exterior walls, R-49 closed cell foam in attic above bonus room, R-50 blown fiberglass in all other attics. </t>
  </si>
  <si>
    <t>Drywall on all walls and ceilings including garage.</t>
  </si>
  <si>
    <t>Kitchen counter top allowance</t>
  </si>
  <si>
    <t>Interior finish labor: Labor to install the above interior stated materials.</t>
  </si>
  <si>
    <t>Interior paint and millwork finishing.</t>
  </si>
  <si>
    <t>Carpet on stairs and bonus room.</t>
  </si>
  <si>
    <t>36,000.00 </t>
  </si>
  <si>
    <t>14,500.00 </t>
  </si>
  <si>
    <t> 13,500.00 </t>
  </si>
  <si>
    <t>3,800.00 </t>
  </si>
  <si>
    <t> 45,000.00 </t>
  </si>
  <si>
    <t> 23,200.00 </t>
  </si>
  <si>
    <t>19,000.00 </t>
  </si>
  <si>
    <t> 23,515.00 </t>
  </si>
  <si>
    <t> 6,000.00 </t>
  </si>
  <si>
    <t> 1,200.00 </t>
  </si>
  <si>
    <t> 9,000.00 </t>
  </si>
  <si>
    <t> 12,000.00 </t>
  </si>
  <si>
    <t> 3,072.00 </t>
  </si>
  <si>
    <t> 9,000.00</t>
  </si>
  <si>
    <t>Electrical</t>
  </si>
  <si>
    <t>Electrical fixture allowance</t>
  </si>
  <si>
    <t>Crane for setting trusses</t>
  </si>
  <si>
    <t>Portable toilet</t>
  </si>
  <si>
    <t>Dumpsters for waste</t>
  </si>
  <si>
    <t>35,642.50 </t>
  </si>
  <si>
    <t> 1,500.00 </t>
  </si>
  <si>
    <t> 600.00 </t>
  </si>
  <si>
    <t> 700.00 </t>
  </si>
  <si>
    <t> 2,000.00</t>
  </si>
  <si>
    <t>Interior finish materials allowance: Interior doors with knobs, base board trim, casing.</t>
  </si>
  <si>
    <t>Cabinet allowance: kitchen and bath cabinets</t>
  </si>
  <si>
    <t>Description</t>
  </si>
  <si>
    <t>String</t>
  </si>
  <si>
    <t>Value</t>
  </si>
  <si>
    <t>Pct of Est</t>
  </si>
  <si>
    <t>ID</t>
  </si>
  <si>
    <t>Builder</t>
  </si>
  <si>
    <t>Builder Line</t>
  </si>
  <si>
    <t>NONE</t>
  </si>
  <si>
    <t>SWORN</t>
  </si>
  <si>
    <t>Entry/Interior Doors</t>
  </si>
  <si>
    <t>Building</t>
  </si>
  <si>
    <t>INCLUDED WITH BUILDER</t>
  </si>
  <si>
    <t>BUILDER ESTIMATE</t>
  </si>
  <si>
    <t>HEATING-PLUMBING EST</t>
  </si>
  <si>
    <t>PAD EST</t>
  </si>
  <si>
    <t>x</t>
  </si>
  <si>
    <t>Builder - Crane</t>
  </si>
  <si>
    <t>Builder - Toilet</t>
  </si>
  <si>
    <t>Builder - Dumpsters</t>
  </si>
  <si>
    <t>David Broten - Foundation Concrete</t>
  </si>
  <si>
    <t>Aaron - Foundation Heating</t>
  </si>
  <si>
    <t>Builder (counter top allowance)</t>
  </si>
  <si>
    <t>Misc-Crane</t>
  </si>
  <si>
    <t>Misc-Toilet</t>
  </si>
  <si>
    <t>Misc-Dumpsters</t>
  </si>
  <si>
    <t>ITEM</t>
  </si>
  <si>
    <t>SWORN ID</t>
  </si>
  <si>
    <t>ECHO ID</t>
  </si>
  <si>
    <t>WILL BE IN PLUMBING-HEATING BID</t>
  </si>
  <si>
    <t>Owner's Name: Denise Case (Trust)</t>
  </si>
  <si>
    <t>Property Location: 1424 Trygg Rd, Ely MN 55731</t>
  </si>
  <si>
    <t>EST LINE No.</t>
  </si>
  <si>
    <t>Pct of Build</t>
  </si>
  <si>
    <r>
      <t xml:space="preserve">Froe Bros Drilling LLC </t>
    </r>
    <r>
      <rPr>
        <sz val="10"/>
        <color rgb="FF000000"/>
        <rFont val="Arial"/>
        <family val="2"/>
      </rPr>
      <t>PO Box 366 </t>
    </r>
  </si>
  <si>
    <t>Cook, MN 55723 </t>
  </si>
  <si>
    <t>+1 2186665466 </t>
  </si>
  <si>
    <t>office@froebros.com www.froebros.com </t>
  </si>
  <si>
    <t>Estimate </t>
  </si>
  <si>
    <t>ADDRESS </t>
  </si>
  <si>
    <t>Denise Case </t>
  </si>
  <si>
    <t>708 East Boundary St Ely, MN 55731 </t>
  </si>
  <si>
    <t>  </t>
  </si>
  <si>
    <r>
      <t xml:space="preserve">SERVICE ADDRESS </t>
    </r>
    <r>
      <rPr>
        <sz val="10"/>
        <color rgb="FF000000"/>
        <rFont val="Arial"/>
        <family val="2"/>
      </rPr>
      <t>1424 Trygg Rd Ely MN </t>
    </r>
  </si>
  <si>
    <r>
      <t xml:space="preserve">ESTIMATE # </t>
    </r>
    <r>
      <rPr>
        <sz val="10"/>
        <color rgb="FF000000"/>
        <rFont val="Arial"/>
        <family val="2"/>
      </rPr>
      <t>1952 </t>
    </r>
  </si>
  <si>
    <r>
      <t xml:space="preserve">DATE </t>
    </r>
    <r>
      <rPr>
        <sz val="10"/>
        <color rgb="FF000000"/>
        <rFont val="Arial"/>
        <family val="2"/>
      </rPr>
      <t>09/01/2023 </t>
    </r>
  </si>
  <si>
    <r>
      <t xml:space="preserve">EXPIRATION DATE </t>
    </r>
    <r>
      <rPr>
        <sz val="10"/>
        <color rgb="FF000000"/>
        <rFont val="Arial"/>
        <family val="2"/>
      </rPr>
      <t>09/30/2024 </t>
    </r>
  </si>
  <si>
    <t>ESCRIPTION QTY RATE AMOUNT </t>
  </si>
  <si>
    <t>6" Well Minimum Charge (Includes Steel  Casing) </t>
  </si>
  <si>
    <t>Water Sample/Test Fee (Coliform, Nitrates &amp;  Arsenic) </t>
  </si>
  <si>
    <t>Complete Pump System INCLUDES:  Submersible pump, Sub-Wire, Drop Pipe, UF  Wire, UG water line, Pitless Adapter,  Pressure Tank, Brass Fittings, Valves,  Switches and Labor. EXCLUDES:  Excavation for underground line and the final  electrical hookup to the main power . Heat  tape and/or insulation are also extra. </t>
  </si>
  <si>
    <t>Qty</t>
  </si>
  <si>
    <t>Rate</t>
  </si>
  <si>
    <t>Amount</t>
  </si>
  <si>
    <t>Fuel Surcharge</t>
  </si>
  <si>
    <t>MDH Well &amp; Boring Permit/Record</t>
  </si>
  <si>
    <t>Driveshoe &amp; Well Cap</t>
  </si>
  <si>
    <t>Heat tape</t>
  </si>
  <si>
    <t xml:space="preserve">Excavation </t>
  </si>
  <si>
    <t>NOT YET INCLUDED IN SWORN CONSTRUCTION STATEMENT:</t>
  </si>
  <si>
    <t>Total:</t>
  </si>
  <si>
    <t>WN Plumbing&amp;Heating </t>
  </si>
  <si>
    <t>PO Box 478 </t>
  </si>
  <si>
    <t>Ely, MN 55731 </t>
  </si>
  <si>
    <t>(218)365-5548 </t>
  </si>
  <si>
    <t>aaron_20055@hotmail.com </t>
  </si>
  <si>
    <t>ESTIMATE # </t>
  </si>
  <si>
    <t>DATE</t>
  </si>
  <si>
    <t>1429 </t>
  </si>
  <si>
    <t>DATE </t>
  </si>
  <si>
    <t>PRODUCT OR SERVICE </t>
  </si>
  <si>
    <t>QTY </t>
  </si>
  <si>
    <t>RATE </t>
  </si>
  <si>
    <t>AMOUNT</t>
  </si>
  <si>
    <t>Air Exchange Bid- Price to install a Carrier air  exchanger and standard controller. We will run  fresh air duct into the living area and bedrooms and  exhaust stale air from the bathrooms and kitchen  area. Includes all misc. ductwork and outdoor  hoods. Material and labor </t>
  </si>
  <si>
    <t>Plumbing bid- Price includes above slab rough in  for all drain waste and vents along with water lines  and faucet and fixture installation. Includes 2  outdoor frost proof spigots, washer box, dryer box,  ice maker line for fridge, all necessary valves  where needed, supply lines etc. Materials and  Labor </t>
  </si>
  <si>
    <t>Heating bid- Price is for a complete 2 temp  hydronic heating system. Slab which already has  the infloor heat tubing, and upper level to have hot  water baseboard heat. We will be using a  Lochinvar Combi boiler for your heating needs and  also for heating the domestic hot water. includes  infloor heat manifolds, taco pumps, spirovent air  eliminator, isolation flanges, purge valves, venting  etc.... Materials and labor </t>
  </si>
  <si>
    <t>Garage floor drain bid- Price is for a sump pump  and install for tank, floor drain grate etc..</t>
  </si>
  <si>
    <t>TOTAL</t>
  </si>
  <si>
    <t>item</t>
  </si>
  <si>
    <t>kind</t>
  </si>
  <si>
    <t>size</t>
  </si>
  <si>
    <t>number</t>
  </si>
  <si>
    <t>source</t>
  </si>
  <si>
    <t>cost</t>
  </si>
  <si>
    <t>color</t>
  </si>
  <si>
    <t>item cost</t>
  </si>
  <si>
    <t>cum. cost</t>
  </si>
  <si>
    <t>Source</t>
  </si>
  <si>
    <t>Link</t>
  </si>
  <si>
    <t>Blank</t>
  </si>
  <si>
    <t>LG WM3400CW</t>
  </si>
  <si>
    <t>Washer</t>
  </si>
  <si>
    <t>27"Wx31"Dx39"H</t>
  </si>
  <si>
    <t>Lowe's</t>
  </si>
  <si>
    <t>white</t>
  </si>
  <si>
    <t>CU</t>
  </si>
  <si>
    <t>https://www.consumerreports.org/appliances/washing-machines/lg-wm3400cw/m401263/</t>
  </si>
  <si>
    <t xml:space="preserve"> </t>
  </si>
  <si>
    <t>https://www.lowes.com/pd/LG-4-5-cu-ft-High-Efficiency-Stackable-Front-Load-Washer-White-ENERGY-STAR/1002544016?irclickid=TSN3PFx6KxyPRPo39GxywyMsUkF3l7Wyk3P1Vw0&amp;irgwc=1&amp;cm_mmc=aff-_-c-_-prd-_-mdv-_-gdy-_-all-_-0-_-1435824-_-0</t>
  </si>
  <si>
    <t>LG DLE3400W</t>
  </si>
  <si>
    <t>Dryer</t>
  </si>
  <si>
    <t>27"Wx30"Dx38.7"H</t>
  </si>
  <si>
    <t>Best Buy</t>
  </si>
  <si>
    <t>https://www.lowes.com/pd/LG-7-4-cu-ft-Stackable-Electric-Dryer-White-ENERGY-STAR/1002544032</t>
  </si>
  <si>
    <t>LG WM3600HWA</t>
  </si>
  <si>
    <t>27"Wx30.5"Dx39"H</t>
  </si>
  <si>
    <t>https://www.consumerreports.org/appliances/washing-machines/lg-wm3600hwa/m402505/</t>
  </si>
  <si>
    <t>https://www.bestbuy.com/site/lg-4-5-cu-ft-high-efficiency-stackable-smart-front-load-washer-with-steam-and-6motion-technology-white/6419632.p</t>
  </si>
  <si>
    <t>LG DLE3600W</t>
  </si>
  <si>
    <t>27"x30"x39"</t>
  </si>
  <si>
    <t>https://www.consumerreports.org/appliances/clothes-dryers/lg-dle3600w/m406532/</t>
  </si>
  <si>
    <t>https://www.bestbuy.com/site/lg-7-4-cu-ft-stackable-smart-electric-dryer-with-built-in-intelligence-white/6419630.p</t>
  </si>
  <si>
    <t>LG LREL6321S</t>
  </si>
  <si>
    <t>Range</t>
  </si>
  <si>
    <t>30"W</t>
  </si>
  <si>
    <t>b&amp;w</t>
  </si>
  <si>
    <t>https://www.consumerreports.org/appliances/ranges/lg-lrel6321s/m403097/</t>
  </si>
  <si>
    <t>https://www.lowes.com/pd/LG-Electric-Oven-LREL6321S/1002865302</t>
  </si>
  <si>
    <t>Whirlpool WMH53521HZ Microwave</t>
  </si>
  <si>
    <t>Microwave</t>
  </si>
  <si>
    <t>ss</t>
  </si>
  <si>
    <t>https://www.consumerreports.org/appliances/microwave-ovens/whirlpool-wmh53521hz/m392755/</t>
  </si>
  <si>
    <t>https://www.lowes.com/pd/Whirlpool-2-1-cu-ft-Over-the-Range-Microwave-with-Sensor-Cooking-Fingerprint-Resistant-Stainless-Steel/1000293843</t>
  </si>
  <si>
    <t>OVE Enlight Smart Bidet Seat Toilet Elongated</t>
  </si>
  <si>
    <t>Bidet seat</t>
  </si>
  <si>
    <t>Costco</t>
  </si>
  <si>
    <t>https://www.costco.com/ove-enlight-smart-bidet-seat-toilet-with-remote-control.product.100798554.html</t>
  </si>
  <si>
    <t>44" Timpani Low Profile Ceiling Fan White (Includes LED Light Bulb) - Hunter Fan</t>
  </si>
  <si>
    <t>Ceiling fan</t>
  </si>
  <si>
    <t>44"</t>
  </si>
  <si>
    <t>Target</t>
  </si>
  <si>
    <t>https://www.target.com/p/44-34-timpani-low-profile-ceiling-fan-white-includes-led-light-bulb-hunter-fan/-/A-80859087</t>
  </si>
  <si>
    <t>Hunter Fan Company, 51080, 42 inch Newsome Fresh White Low Profile Ceiling Fan with LED Light Kit and Pull Chain</t>
  </si>
  <si>
    <t>42"</t>
  </si>
  <si>
    <t>Amazon</t>
  </si>
  <si>
    <t>https://www.amazon.com/Hunter-Fan-Company-51080-Newsome/dp/B01C2A180Q/ref=sr_1_7</t>
  </si>
  <si>
    <t>Bosch Ascenta SHE3AR72UC</t>
  </si>
  <si>
    <t>Dishwasher</t>
  </si>
  <si>
    <t>https://www.consumerreports.org/appliances/dishwashers/bosch-ascenta-she3ar72uc/m197210/</t>
  </si>
  <si>
    <t>https://www.bestbuy.com/site/bosch-100-series-24-front-control-built-in-hybrid-stainless-steel-tub-dishwasher-50dba-stainless-steel/2638232.p</t>
  </si>
  <si>
    <t>LG LRSXS2706S</t>
  </si>
  <si>
    <t>Refrigerator</t>
  </si>
  <si>
    <t>36"</t>
  </si>
  <si>
    <t>https://www.consumerreports.org/appliances/refrigerators/lg-lrsxs2706v/m404474/#subtypes%3A200364%3Bfeatures%3A%7B%2210916%22%3A%22Yes%22%7D%3Brated%3A1102%3B</t>
  </si>
  <si>
    <t>https://www.lowes.com/pd/LG-Side-by-Side-Ref-LRSXS2706V/5001920887</t>
  </si>
  <si>
    <t>Total Appliances</t>
  </si>
  <si>
    <t>OWNER - APPLIANCES ALLOWANCE</t>
  </si>
  <si>
    <t>OWNER-Appliances</t>
  </si>
  <si>
    <t xml:space="preserve">Includes propane tank and hookups? </t>
  </si>
  <si>
    <t>LINE</t>
  </si>
  <si>
    <t>PLUMBING-HEATING-Line 2</t>
  </si>
  <si>
    <t>INCLUDED IN PLUMBING-HEATING-Line 2</t>
  </si>
  <si>
    <t xml:space="preserve">WELL BID </t>
  </si>
  <si>
    <t xml:space="preserve">EST LINE No. </t>
  </si>
  <si>
    <t>WELL BID</t>
  </si>
  <si>
    <t xml:space="preserve">Includes well connection? </t>
  </si>
  <si>
    <t>MISSING from PLUMBING-HEATING?</t>
  </si>
  <si>
    <t>INCLUDED WITH BUILDER/ELECTRICAL</t>
  </si>
  <si>
    <t>Air Ex in P-H, MiniSplits MISSING FROM ELECTRICAL</t>
  </si>
  <si>
    <t>Misc-Sump pump</t>
  </si>
  <si>
    <t>PLUMBING-HEATING-Line 4</t>
  </si>
  <si>
    <t>Not yet included</t>
  </si>
  <si>
    <t>minisplits - downstairs for sure, maybe upstairs as well</t>
  </si>
  <si>
    <t>Generator</t>
  </si>
  <si>
    <t>Garbage disposal electrical (unless prohibited with septic)</t>
  </si>
  <si>
    <t>Mini split main level</t>
  </si>
  <si>
    <t>Mini split upper level</t>
  </si>
  <si>
    <t>well connection</t>
  </si>
  <si>
    <t>well heat tape</t>
  </si>
  <si>
    <t>well insulation</t>
  </si>
  <si>
    <t>generator</t>
  </si>
  <si>
    <t>well line excavation costs</t>
  </si>
  <si>
    <t>ppropane tank and system</t>
  </si>
  <si>
    <t>May still need to add:</t>
  </si>
  <si>
    <t>propane connections</t>
  </si>
  <si>
    <t>garage door opener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</si>
</sst>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409]* #,##0.00_);_([$$-409]* \(#,##0.00\);_([$$-409]* &quot;-&quot;??_);_(@_)"/>
  </numFmts>
  <fonts count="37" x14ac:knownFonts="1">
    <font>
      <sz val="10"/>
      <name val="Arial"/>
    </font>
    <font>
      <sz val="10"/>
      <name val="Arial"/>
    </font>
    <font>
      <b/>
      <i/>
      <sz val="18"/>
      <name val="Times New Roman"/>
      <family val="1"/>
    </font>
    <font>
      <b/>
      <sz val="8"/>
      <name val="Times New Roman"/>
      <family val="1"/>
    </font>
    <font>
      <sz val="8"/>
      <name val="Times New Roman"/>
      <family val="1"/>
    </font>
    <font>
      <sz val="8"/>
      <name val="Arial"/>
      <family val="2"/>
    </font>
    <font>
      <b/>
      <i/>
      <sz val="16"/>
      <name val="Times New Roman"/>
      <family val="1"/>
    </font>
    <font>
      <b/>
      <sz val="8"/>
      <name val="Arial"/>
      <family val="2"/>
    </font>
    <font>
      <b/>
      <sz val="12"/>
      <name val="Times New Roman"/>
      <family val="1"/>
    </font>
    <font>
      <sz val="10"/>
      <name val="Arial"/>
      <family val="2"/>
    </font>
    <font>
      <sz val="10"/>
      <name val="Arial"/>
      <family val="2"/>
    </font>
    <font>
      <sz val="11"/>
      <color theme="1"/>
      <name val="Calibri"/>
      <family val="2"/>
      <scheme val="minor"/>
    </font>
    <font>
      <b/>
      <sz val="10"/>
      <color theme="1"/>
      <name val="Calibri"/>
      <family val="2"/>
      <scheme val="minor"/>
    </font>
    <font>
      <b/>
      <i/>
      <sz val="18"/>
      <name val="Calibri"/>
      <family val="2"/>
    </font>
    <font>
      <b/>
      <sz val="8"/>
      <name val="Calibri"/>
      <family val="2"/>
    </font>
    <font>
      <sz val="8"/>
      <name val="Calibri"/>
      <family val="2"/>
    </font>
    <font>
      <sz val="10"/>
      <name val="Calibri"/>
      <family val="2"/>
    </font>
    <font>
      <sz val="10"/>
      <color theme="1"/>
      <name val="Calibri"/>
      <family val="2"/>
      <scheme val="minor"/>
    </font>
    <font>
      <b/>
      <sz val="10"/>
      <name val="Arial"/>
      <family val="2"/>
    </font>
    <font>
      <b/>
      <sz val="12"/>
      <name val="Arial"/>
      <family val="2"/>
    </font>
    <font>
      <sz val="10"/>
      <name val="Times New Roman"/>
      <family val="1"/>
    </font>
    <font>
      <sz val="10"/>
      <color rgb="FF000000"/>
      <name val="Times New Roman"/>
      <family val="1"/>
    </font>
    <font>
      <b/>
      <sz val="10"/>
      <color rgb="FF000000"/>
      <name val="Arial"/>
      <family val="2"/>
    </font>
    <font>
      <sz val="10"/>
      <color rgb="FF000000"/>
      <name val="Arial"/>
      <family val="2"/>
    </font>
    <font>
      <sz val="20"/>
      <color rgb="FF0E909A"/>
      <name val="Arial"/>
      <family val="2"/>
    </font>
    <font>
      <sz val="9"/>
      <color rgb="FF0E909A"/>
      <name val="Arial"/>
      <family val="2"/>
    </font>
    <font>
      <b/>
      <sz val="14"/>
      <name val="Arial"/>
      <family val="2"/>
    </font>
    <font>
      <sz val="12"/>
      <color rgb="FF000000"/>
      <name val="Arial"/>
      <family val="2"/>
    </font>
    <font>
      <b/>
      <sz val="8"/>
      <color rgb="FF004254"/>
      <name val="Arial"/>
      <family val="2"/>
    </font>
    <font>
      <sz val="11"/>
      <color rgb="FF004254"/>
      <name val="Arial"/>
      <family val="2"/>
    </font>
    <font>
      <sz val="14"/>
      <name val="Arial"/>
      <family val="2"/>
    </font>
    <font>
      <b/>
      <sz val="14"/>
      <color rgb="FF000000"/>
      <name val="Arial"/>
      <family val="2"/>
    </font>
    <font>
      <sz val="12"/>
      <color theme="1"/>
      <name val="Times New Roman"/>
      <family val="2"/>
    </font>
    <font>
      <u/>
      <sz val="12"/>
      <color theme="10"/>
      <name val="Times New Roman"/>
      <family val="2"/>
    </font>
    <font>
      <sz val="12"/>
      <color rgb="FF000000"/>
      <name val="Times New Roman"/>
      <family val="1"/>
    </font>
    <font>
      <b/>
      <sz val="16"/>
      <color theme="1"/>
      <name val="Times New Roman"/>
      <family val="1"/>
    </font>
    <font>
      <b/>
      <sz val="10"/>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5" tint="0.79998168889431442"/>
        <bgColor indexed="64"/>
      </patternFill>
    </fill>
    <fill>
      <patternFill patternType="solid">
        <fgColor rgb="FFCCFFCC"/>
        <bgColor indexed="64"/>
      </patternFill>
    </fill>
    <fill>
      <patternFill patternType="solid">
        <fgColor theme="4" tint="0.79998168889431442"/>
        <bgColor indexed="64"/>
      </patternFill>
    </fill>
  </fills>
  <borders count="17">
    <border>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s>
  <cellStyleXfs count="8">
    <xf numFmtId="0" fontId="0" fillId="0" borderId="0"/>
    <xf numFmtId="0" fontId="10" fillId="0" borderId="0"/>
    <xf numFmtId="0" fontId="9" fillId="0" borderId="0"/>
    <xf numFmtId="0" fontId="9" fillId="0" borderId="0"/>
    <xf numFmtId="0" fontId="11" fillId="0" borderId="0"/>
    <xf numFmtId="9" fontId="1" fillId="0" borderId="0" applyFont="0" applyFill="0" applyBorder="0" applyAlignment="0" applyProtection="0"/>
    <xf numFmtId="0" fontId="32" fillId="0" borderId="0"/>
    <xf numFmtId="0" fontId="33" fillId="0" borderId="0" applyNumberFormat="0" applyFill="0" applyBorder="0" applyAlignment="0" applyProtection="0"/>
  </cellStyleXfs>
  <cellXfs count="125">
    <xf numFmtId="0" fontId="0" fillId="0" borderId="0" xfId="0"/>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8" fillId="0" borderId="0" xfId="0" applyFont="1" applyAlignment="1">
      <alignment horizontal="left"/>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164" fontId="5" fillId="0" borderId="4" xfId="0" applyNumberFormat="1" applyFont="1" applyBorder="1" applyAlignment="1" applyProtection="1">
      <alignment horizontal="center"/>
      <protection locked="0"/>
    </xf>
    <xf numFmtId="0" fontId="0" fillId="0" borderId="0" xfId="0" applyAlignment="1">
      <alignment horizontal="center"/>
    </xf>
    <xf numFmtId="0" fontId="5" fillId="0" borderId="3" xfId="0" applyFont="1" applyBorder="1" applyAlignment="1" applyProtection="1">
      <alignment horizontal="center"/>
      <protection locked="0"/>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xf numFmtId="0" fontId="15" fillId="0" borderId="2" xfId="0" applyFont="1" applyBorder="1" applyAlignment="1" applyProtection="1">
      <alignment horizontal="left"/>
      <protection locked="0"/>
    </xf>
    <xf numFmtId="0" fontId="15" fillId="0" borderId="3" xfId="0" applyFont="1" applyBorder="1" applyAlignment="1" applyProtection="1">
      <alignment horizontal="left"/>
      <protection locked="0"/>
    </xf>
    <xf numFmtId="0" fontId="16" fillId="0" borderId="4" xfId="0" applyFont="1" applyBorder="1"/>
    <xf numFmtId="0" fontId="7" fillId="0" borderId="6" xfId="0" applyFont="1" applyBorder="1" applyAlignment="1">
      <alignment horizontal="center" wrapText="1"/>
    </xf>
    <xf numFmtId="0" fontId="5" fillId="0" borderId="4" xfId="0" applyFont="1" applyBorder="1" applyAlignment="1" applyProtection="1">
      <alignment horizontal="center"/>
      <protection locked="0"/>
    </xf>
    <xf numFmtId="0" fontId="15" fillId="2" borderId="4" xfId="0" applyFont="1" applyFill="1" applyBorder="1" applyAlignment="1" applyProtection="1">
      <alignment horizontal="left"/>
      <protection locked="0"/>
    </xf>
    <xf numFmtId="0" fontId="5" fillId="2" borderId="4" xfId="0" applyFont="1" applyFill="1" applyBorder="1" applyAlignment="1" applyProtection="1">
      <alignment horizontal="center"/>
      <protection locked="0"/>
    </xf>
    <xf numFmtId="0" fontId="12" fillId="0" borderId="4" xfId="4" applyFont="1" applyBorder="1" applyAlignment="1">
      <alignment horizontal="center"/>
    </xf>
    <xf numFmtId="0" fontId="16" fillId="3" borderId="4" xfId="0" applyFont="1" applyFill="1" applyBorder="1"/>
    <xf numFmtId="0" fontId="5" fillId="3" borderId="4" xfId="0" applyFont="1" applyFill="1" applyBorder="1" applyAlignment="1" applyProtection="1">
      <alignment horizontal="center"/>
      <protection locked="0"/>
    </xf>
    <xf numFmtId="0" fontId="15" fillId="4" borderId="4" xfId="0" applyFont="1" applyFill="1" applyBorder="1" applyAlignment="1" applyProtection="1">
      <alignment horizontal="left"/>
      <protection locked="0"/>
    </xf>
    <xf numFmtId="0" fontId="16" fillId="5" borderId="4" xfId="0" applyFont="1" applyFill="1" applyBorder="1"/>
    <xf numFmtId="165" fontId="6" fillId="0" borderId="0" xfId="0" applyNumberFormat="1" applyFont="1" applyAlignment="1">
      <alignment horizontal="center"/>
    </xf>
    <xf numFmtId="165" fontId="3" fillId="0" borderId="0" xfId="0" applyNumberFormat="1" applyFont="1" applyAlignment="1">
      <alignment horizontal="center"/>
    </xf>
    <xf numFmtId="165" fontId="4" fillId="0" borderId="0" xfId="0" applyNumberFormat="1" applyFont="1" applyAlignment="1">
      <alignment horizontal="center"/>
    </xf>
    <xf numFmtId="165" fontId="0" fillId="0" borderId="0" xfId="0" applyNumberFormat="1"/>
    <xf numFmtId="165" fontId="7" fillId="0" borderId="6" xfId="0" applyNumberFormat="1" applyFont="1" applyBorder="1" applyAlignment="1">
      <alignment horizontal="center" wrapText="1"/>
    </xf>
    <xf numFmtId="165" fontId="5" fillId="0" borderId="4" xfId="0" applyNumberFormat="1" applyFont="1" applyBorder="1" applyAlignment="1" applyProtection="1">
      <alignment horizontal="center"/>
      <protection locked="0"/>
    </xf>
    <xf numFmtId="0" fontId="12" fillId="3" borderId="4" xfId="4" applyFont="1" applyFill="1" applyBorder="1" applyAlignment="1">
      <alignment horizontal="center"/>
    </xf>
    <xf numFmtId="0" fontId="12" fillId="0" borderId="8" xfId="4" applyFont="1" applyBorder="1" applyAlignment="1">
      <alignment horizontal="center"/>
    </xf>
    <xf numFmtId="0" fontId="16" fillId="0" borderId="4" xfId="0" applyFont="1" applyBorder="1" applyAlignment="1">
      <alignment horizontal="center"/>
    </xf>
    <xf numFmtId="0" fontId="17" fillId="0" borderId="4" xfId="4" applyFont="1" applyBorder="1" applyAlignment="1">
      <alignment horizontal="center"/>
    </xf>
    <xf numFmtId="0" fontId="18" fillId="0" borderId="0" xfId="0" applyFont="1"/>
    <xf numFmtId="0" fontId="16" fillId="6" borderId="4" xfId="0" applyFont="1" applyFill="1" applyBorder="1"/>
    <xf numFmtId="0" fontId="12" fillId="6" borderId="4" xfId="4" applyFont="1" applyFill="1" applyBorder="1" applyAlignment="1">
      <alignment horizontal="center"/>
    </xf>
    <xf numFmtId="0" fontId="12" fillId="2" borderId="7" xfId="4" applyFont="1" applyFill="1" applyBorder="1" applyAlignment="1">
      <alignment horizontal="center"/>
    </xf>
    <xf numFmtId="0" fontId="12" fillId="2" borderId="4" xfId="4" applyFont="1" applyFill="1" applyBorder="1" applyAlignment="1">
      <alignment horizontal="center"/>
    </xf>
    <xf numFmtId="0" fontId="14" fillId="2" borderId="5" xfId="0" applyFont="1" applyFill="1" applyBorder="1" applyAlignment="1" applyProtection="1">
      <alignment horizontal="left"/>
      <protection locked="0"/>
    </xf>
    <xf numFmtId="0" fontId="7" fillId="2" borderId="5" xfId="0" applyFont="1" applyFill="1" applyBorder="1" applyAlignment="1" applyProtection="1">
      <alignment horizontal="center"/>
      <protection locked="0"/>
    </xf>
    <xf numFmtId="164" fontId="7" fillId="2" borderId="5" xfId="0" applyNumberFormat="1" applyFont="1" applyFill="1" applyBorder="1" applyAlignment="1" applyProtection="1">
      <alignment horizontal="center"/>
      <protection locked="0"/>
    </xf>
    <xf numFmtId="1" fontId="20" fillId="0" borderId="4" xfId="0" applyNumberFormat="1" applyFont="1" applyBorder="1" applyAlignment="1">
      <alignment horizontal="center" wrapText="1"/>
    </xf>
    <xf numFmtId="164" fontId="20" fillId="0" borderId="4" xfId="0" applyNumberFormat="1" applyFont="1" applyBorder="1" applyAlignment="1">
      <alignment horizontal="center" wrapText="1"/>
    </xf>
    <xf numFmtId="0" fontId="20" fillId="0" borderId="0" xfId="0" applyFont="1"/>
    <xf numFmtId="0" fontId="20" fillId="0" borderId="4" xfId="0" applyFont="1" applyBorder="1" applyAlignment="1">
      <alignment horizontal="center"/>
    </xf>
    <xf numFmtId="164" fontId="20" fillId="0" borderId="4" xfId="0" applyNumberFormat="1" applyFont="1" applyBorder="1"/>
    <xf numFmtId="9" fontId="20" fillId="0" borderId="4" xfId="5" applyFont="1" applyBorder="1"/>
    <xf numFmtId="4" fontId="20" fillId="0" borderId="4" xfId="0" applyNumberFormat="1" applyFont="1" applyBorder="1"/>
    <xf numFmtId="2" fontId="20" fillId="0" borderId="4" xfId="0" applyNumberFormat="1" applyFont="1" applyBorder="1"/>
    <xf numFmtId="1" fontId="20" fillId="0" borderId="4" xfId="0" applyNumberFormat="1" applyFont="1" applyBorder="1" applyAlignment="1">
      <alignment horizontal="center"/>
    </xf>
    <xf numFmtId="2" fontId="20" fillId="0" borderId="4" xfId="0" applyNumberFormat="1" applyFont="1" applyBorder="1" applyAlignment="1">
      <alignment horizontal="center"/>
    </xf>
    <xf numFmtId="0" fontId="20" fillId="0" borderId="4" xfId="0" applyFont="1" applyBorder="1"/>
    <xf numFmtId="0" fontId="20" fillId="0" borderId="0" xfId="0" applyFont="1" applyAlignment="1">
      <alignment horizontal="center"/>
    </xf>
    <xf numFmtId="2" fontId="20" fillId="0" borderId="0" xfId="0" applyNumberFormat="1" applyFont="1"/>
    <xf numFmtId="1" fontId="20" fillId="0" borderId="0" xfId="0" applyNumberFormat="1" applyFont="1" applyAlignment="1">
      <alignment horizontal="center"/>
    </xf>
    <xf numFmtId="2" fontId="20" fillId="0" borderId="0" xfId="0" applyNumberFormat="1" applyFont="1" applyAlignment="1">
      <alignment horizontal="center"/>
    </xf>
    <xf numFmtId="164" fontId="20" fillId="0" borderId="0" xfId="0" applyNumberFormat="1" applyFont="1"/>
    <xf numFmtId="9" fontId="20" fillId="0" borderId="0" xfId="5" applyFont="1"/>
    <xf numFmtId="0" fontId="21" fillId="0" borderId="4" xfId="0" applyFont="1" applyBorder="1" applyAlignment="1">
      <alignment vertical="center" wrapText="1"/>
    </xf>
    <xf numFmtId="2" fontId="21" fillId="0" borderId="4" xfId="0" applyNumberFormat="1" applyFont="1" applyBorder="1" applyAlignment="1">
      <alignment horizontal="right" vertical="center" wrapText="1"/>
    </xf>
    <xf numFmtId="1" fontId="21" fillId="0" borderId="4" xfId="0" applyNumberFormat="1" applyFont="1" applyBorder="1" applyAlignment="1">
      <alignment horizontal="center" vertical="center" wrapText="1"/>
    </xf>
    <xf numFmtId="2" fontId="21" fillId="0" borderId="4" xfId="0" applyNumberFormat="1" applyFont="1" applyBorder="1" applyAlignment="1">
      <alignment horizontal="center" vertical="center" wrapText="1"/>
    </xf>
    <xf numFmtId="165" fontId="7" fillId="2" borderId="9" xfId="0" applyNumberFormat="1" applyFont="1" applyFill="1" applyBorder="1" applyAlignment="1" applyProtection="1">
      <alignment horizontal="center"/>
      <protection locked="0"/>
    </xf>
    <xf numFmtId="165" fontId="7" fillId="0" borderId="4" xfId="0" applyNumberFormat="1" applyFont="1" applyBorder="1" applyAlignment="1" applyProtection="1">
      <alignment horizontal="center"/>
      <protection locked="0"/>
    </xf>
    <xf numFmtId="165" fontId="5" fillId="6" borderId="4" xfId="0" applyNumberFormat="1" applyFont="1" applyFill="1" applyBorder="1" applyAlignment="1" applyProtection="1">
      <alignment horizontal="center"/>
      <protection locked="0"/>
    </xf>
    <xf numFmtId="165" fontId="7" fillId="2" borderId="5" xfId="0" applyNumberFormat="1" applyFont="1" applyFill="1" applyBorder="1" applyAlignment="1" applyProtection="1">
      <alignment horizontal="center"/>
      <protection locked="0"/>
    </xf>
    <xf numFmtId="0" fontId="19" fillId="0" borderId="0" xfId="0" applyFont="1" applyProtection="1">
      <protection locked="0"/>
    </xf>
    <xf numFmtId="0" fontId="9" fillId="0" borderId="0" xfId="0" applyFont="1"/>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0" fillId="0" borderId="0" xfId="0" applyAlignment="1">
      <alignment vertical="center" wrapText="1"/>
    </xf>
    <xf numFmtId="0" fontId="25" fillId="0" borderId="0" xfId="0" applyFont="1" applyAlignment="1">
      <alignment vertical="center" wrapText="1"/>
    </xf>
    <xf numFmtId="0" fontId="0" fillId="0" borderId="0" xfId="0" applyAlignment="1">
      <alignment wrapText="1"/>
    </xf>
    <xf numFmtId="0" fontId="23" fillId="0" borderId="0" xfId="0" applyFont="1" applyAlignment="1">
      <alignment horizontal="left" vertical="center" wrapText="1"/>
    </xf>
    <xf numFmtId="0" fontId="9" fillId="0" borderId="0" xfId="0" applyFont="1" applyAlignment="1">
      <alignment wrapText="1"/>
    </xf>
    <xf numFmtId="170" fontId="0" fillId="0" borderId="0" xfId="0" applyNumberFormat="1"/>
    <xf numFmtId="170" fontId="9" fillId="0" borderId="0" xfId="0" applyNumberFormat="1" applyFont="1"/>
    <xf numFmtId="170" fontId="26" fillId="0" borderId="0" xfId="0" applyNumberFormat="1" applyFont="1"/>
    <xf numFmtId="0" fontId="27" fillId="0" borderId="0" xfId="0" applyFont="1" applyAlignment="1">
      <alignment vertical="center"/>
    </xf>
    <xf numFmtId="0" fontId="28" fillId="0" borderId="10" xfId="0" applyFont="1" applyBorder="1" applyAlignment="1">
      <alignment vertical="center" wrapText="1"/>
    </xf>
    <xf numFmtId="0" fontId="27" fillId="0" borderId="10" xfId="0" applyFont="1" applyBorder="1" applyAlignment="1">
      <alignment vertical="center" wrapText="1"/>
    </xf>
    <xf numFmtId="14" fontId="27" fillId="0" borderId="10" xfId="0" applyNumberFormat="1" applyFont="1" applyBorder="1" applyAlignment="1">
      <alignment vertical="center" wrapText="1"/>
    </xf>
    <xf numFmtId="0" fontId="29" fillId="0" borderId="10" xfId="0" applyFont="1" applyBorder="1" applyAlignment="1">
      <alignment vertical="center"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27" fillId="0" borderId="14" xfId="0" applyFont="1" applyBorder="1" applyAlignment="1">
      <alignment vertical="center" wrapText="1"/>
    </xf>
    <xf numFmtId="0" fontId="27" fillId="0" borderId="15" xfId="0" applyFont="1" applyBorder="1" applyAlignment="1">
      <alignment vertical="center" wrapText="1"/>
    </xf>
    <xf numFmtId="0" fontId="27" fillId="0" borderId="16" xfId="0" applyFont="1" applyBorder="1" applyAlignment="1">
      <alignment vertical="center" wrapText="1"/>
    </xf>
    <xf numFmtId="0" fontId="29" fillId="0" borderId="11" xfId="0" applyFont="1" applyBorder="1" applyAlignment="1">
      <alignment horizontal="right" vertical="center" wrapText="1"/>
    </xf>
    <xf numFmtId="1" fontId="27" fillId="0" borderId="4" xfId="0" applyNumberFormat="1" applyFont="1" applyBorder="1" applyAlignment="1">
      <alignment horizontal="center" vertical="center" wrapText="1"/>
    </xf>
    <xf numFmtId="164" fontId="27" fillId="0" borderId="4" xfId="0" applyNumberFormat="1" applyFont="1" applyBorder="1" applyAlignment="1">
      <alignment horizontal="right" vertical="center" wrapText="1"/>
    </xf>
    <xf numFmtId="1" fontId="0" fillId="0" borderId="4" xfId="0" applyNumberFormat="1" applyBorder="1" applyAlignment="1">
      <alignment horizontal="center" vertical="top" wrapText="1"/>
    </xf>
    <xf numFmtId="0" fontId="30" fillId="0" borderId="0" xfId="0" applyFont="1"/>
    <xf numFmtId="164" fontId="30" fillId="0" borderId="0" xfId="0" applyNumberFormat="1" applyFont="1"/>
    <xf numFmtId="0" fontId="31" fillId="0" borderId="0" xfId="0" applyFont="1" applyAlignment="1">
      <alignment vertical="center"/>
    </xf>
    <xf numFmtId="0" fontId="36" fillId="0" borderId="0" xfId="0" applyFont="1"/>
    <xf numFmtId="0" fontId="16" fillId="4" borderId="4" xfId="0" applyFont="1" applyFill="1" applyBorder="1"/>
    <xf numFmtId="1" fontId="5" fillId="3" borderId="4" xfId="0" applyNumberFormat="1" applyFont="1" applyFill="1" applyBorder="1" applyAlignment="1" applyProtection="1">
      <alignment horizontal="center"/>
      <protection locked="0"/>
    </xf>
    <xf numFmtId="164" fontId="5" fillId="3" borderId="4" xfId="0" applyNumberFormat="1" applyFont="1" applyFill="1" applyBorder="1" applyAlignment="1" applyProtection="1">
      <alignment horizontal="center"/>
      <protection locked="0"/>
    </xf>
    <xf numFmtId="164" fontId="5" fillId="5" borderId="4" xfId="0" applyNumberFormat="1" applyFont="1" applyFill="1" applyBorder="1" applyAlignment="1" applyProtection="1">
      <alignment horizontal="center"/>
      <protection locked="0"/>
    </xf>
    <xf numFmtId="0" fontId="5" fillId="5" borderId="4" xfId="0" applyFont="1" applyFill="1" applyBorder="1" applyAlignment="1" applyProtection="1">
      <alignment horizontal="center"/>
      <protection locked="0"/>
    </xf>
    <xf numFmtId="0" fontId="32" fillId="0" borderId="0" xfId="6"/>
    <xf numFmtId="0" fontId="32" fillId="0" borderId="0" xfId="6" applyAlignment="1">
      <alignment horizontal="center"/>
    </xf>
    <xf numFmtId="0" fontId="32" fillId="0" borderId="4" xfId="6" applyBorder="1" applyAlignment="1">
      <alignment horizontal="center" wrapText="1"/>
    </xf>
    <xf numFmtId="0" fontId="32" fillId="0" borderId="4" xfId="6" applyBorder="1" applyAlignment="1">
      <alignment horizontal="center"/>
    </xf>
    <xf numFmtId="164" fontId="32" fillId="0" borderId="4" xfId="6" applyNumberFormat="1" applyBorder="1" applyAlignment="1">
      <alignment horizontal="center"/>
    </xf>
    <xf numFmtId="0" fontId="32" fillId="0" borderId="4" xfId="6" applyBorder="1" applyAlignment="1">
      <alignment wrapText="1"/>
    </xf>
    <xf numFmtId="0" fontId="34" fillId="0" borderId="4" xfId="6" applyFont="1" applyBorder="1" applyAlignment="1">
      <alignment wrapText="1"/>
    </xf>
    <xf numFmtId="0" fontId="32" fillId="0" borderId="4" xfId="6" applyBorder="1"/>
    <xf numFmtId="164" fontId="32" fillId="0" borderId="4" xfId="6" applyNumberFormat="1" applyBorder="1"/>
    <xf numFmtId="0" fontId="33" fillId="0" borderId="0" xfId="7" applyAlignment="1"/>
    <xf numFmtId="0" fontId="34" fillId="0" borderId="4" xfId="6" applyFont="1" applyBorder="1"/>
    <xf numFmtId="0" fontId="33" fillId="0" borderId="0" xfId="7"/>
    <xf numFmtId="165" fontId="35" fillId="0" borderId="4" xfId="6" applyNumberFormat="1" applyFont="1" applyBorder="1"/>
    <xf numFmtId="0" fontId="35" fillId="0" borderId="4" xfId="6" applyFont="1" applyBorder="1" applyAlignment="1">
      <alignment wrapText="1"/>
    </xf>
    <xf numFmtId="0" fontId="35" fillId="0" borderId="4" xfId="6" applyFont="1" applyBorder="1"/>
    <xf numFmtId="164" fontId="35" fillId="0" borderId="4" xfId="6" applyNumberFormat="1" applyFont="1" applyBorder="1"/>
    <xf numFmtId="0" fontId="35" fillId="0" borderId="0" xfId="6" applyFont="1"/>
  </cellXfs>
  <cellStyles count="8">
    <cellStyle name="Hyperlink" xfId="7" builtinId="8"/>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5" xfId="6" xr:uid="{5C960BF2-56A2-454B-ABF2-21581695E42F}"/>
    <cellStyle name="Percent" xfId="5" builtinId="5"/>
  </cellStyles>
  <dxfs count="1">
    <dxf>
      <fill>
        <patternFill>
          <bgColor theme="0" tint="-4.9989318521683403E-2"/>
        </patternFill>
      </fill>
    </dxf>
  </dxfs>
  <tableStyles count="0" defaultTableStyle="TableStyleMedium2" defaultPivotStyle="PivotStyleLight16"/>
  <colors>
    <mruColors>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304800</xdr:colOff>
      <xdr:row>0</xdr:row>
      <xdr:rowOff>257175</xdr:rowOff>
    </xdr:from>
    <xdr:to>
      <xdr:col>2</xdr:col>
      <xdr:colOff>0</xdr:colOff>
      <xdr:row>5</xdr:row>
      <xdr:rowOff>19050</xdr:rowOff>
    </xdr:to>
    <xdr:sp macro="" textlink="">
      <xdr:nvSpPr>
        <xdr:cNvPr id="1079" name="AutoShape 1">
          <a:extLst>
            <a:ext uri="{FF2B5EF4-FFF2-40B4-BE49-F238E27FC236}">
              <a16:creationId xmlns:a16="http://schemas.microsoft.com/office/drawing/2014/main" id="{46A15938-183B-3A9B-BDB4-A96D6CEF7A7F}"/>
            </a:ext>
          </a:extLst>
        </xdr:cNvPr>
        <xdr:cNvSpPr>
          <a:spLocks noChangeArrowheads="1"/>
        </xdr:cNvSpPr>
      </xdr:nvSpPr>
      <xdr:spPr bwMode="auto">
        <a:xfrm>
          <a:off x="304800" y="257175"/>
          <a:ext cx="628650" cy="742950"/>
        </a:xfrm>
        <a:prstGeom prst="star8">
          <a:avLst>
            <a:gd name="adj" fmla="val 9097"/>
          </a:avLst>
        </a:prstGeom>
        <a:solidFill>
          <a:srgbClr val="FFFFFF"/>
        </a:solidFill>
        <a:ln w="9525">
          <a:solidFill>
            <a:srgbClr val="000000"/>
          </a:solidFill>
          <a:miter lim="800000"/>
          <a:headEnd/>
          <a:tailEnd/>
        </a:ln>
      </xdr:spPr>
    </xdr:sp>
    <xdr:clientData/>
  </xdr:twoCellAnchor>
  <xdr:twoCellAnchor>
    <xdr:from>
      <xdr:col>1</xdr:col>
      <xdr:colOff>209550</xdr:colOff>
      <xdr:row>2</xdr:row>
      <xdr:rowOff>142875</xdr:rowOff>
    </xdr:from>
    <xdr:to>
      <xdr:col>1</xdr:col>
      <xdr:colOff>266700</xdr:colOff>
      <xdr:row>3</xdr:row>
      <xdr:rowOff>38100</xdr:rowOff>
    </xdr:to>
    <xdr:sp macro="" textlink="">
      <xdr:nvSpPr>
        <xdr:cNvPr id="1026" name="WordArt 2">
          <a:extLst>
            <a:ext uri="{FF2B5EF4-FFF2-40B4-BE49-F238E27FC236}">
              <a16:creationId xmlns:a16="http://schemas.microsoft.com/office/drawing/2014/main" id="{D295B896-BAA8-FB0E-6981-EAFBA0BFC7B7}"/>
            </a:ext>
          </a:extLst>
        </xdr:cNvPr>
        <xdr:cNvSpPr>
          <a:spLocks noChangeArrowheads="1" noChangeShapeType="1" noTextEdit="1"/>
        </xdr:cNvSpPr>
      </xdr:nvSpPr>
      <xdr:spPr bwMode="auto">
        <a:xfrm rot="5400000">
          <a:off x="209550" y="600075"/>
          <a:ext cx="57150" cy="57150"/>
        </a:xfrm>
        <a:prstGeom prst="rect">
          <a:avLst/>
        </a:prstGeom>
      </xdr:spPr>
      <xdr:txBody>
        <a:bodyPr vert="wordArtVert" wrap="none" fromWordArt="1">
          <a:prstTxWarp prst="textPlain">
            <a:avLst>
              <a:gd name="adj" fmla="val 49694"/>
            </a:avLst>
          </a:prstTxWarp>
        </a:bodyPr>
        <a:lstStyle/>
        <a:p>
          <a:pPr algn="ctr" rtl="0" fontAlgn="auto">
            <a:buNone/>
          </a:pPr>
          <a:r>
            <a:rPr lang="en-US" sz="800" b="1" kern="10" spc="0">
              <a:ln w="12700">
                <a:solidFill>
                  <a:srgbClr val="333333"/>
                </a:solidFill>
                <a:round/>
                <a:headEnd/>
                <a:tailEnd/>
              </a:ln>
              <a:solidFill>
                <a:srgbClr val="333333"/>
              </a:solidFill>
              <a:effectLst>
                <a:outerShdw dist="53882" dir="2700000" algn="ctr" rotWithShape="0">
                  <a:srgbClr val="CBCBCB"/>
                </a:outerShdw>
              </a:effectLst>
              <a:latin typeface="Times New Roman"/>
              <a:cs typeface="Times New Roman"/>
            </a:rPr>
            <a:t>W</a:t>
          </a:r>
        </a:p>
      </xdr:txBody>
    </xdr:sp>
    <xdr:clientData/>
  </xdr:twoCellAnchor>
  <xdr:twoCellAnchor>
    <xdr:from>
      <xdr:col>1</xdr:col>
      <xdr:colOff>438150</xdr:colOff>
      <xdr:row>0</xdr:row>
      <xdr:rowOff>0</xdr:rowOff>
    </xdr:from>
    <xdr:to>
      <xdr:col>2</xdr:col>
      <xdr:colOff>0</xdr:colOff>
      <xdr:row>0</xdr:row>
      <xdr:rowOff>285750</xdr:rowOff>
    </xdr:to>
    <xdr:sp macro="" textlink="">
      <xdr:nvSpPr>
        <xdr:cNvPr id="1027" name="WordArt 3">
          <a:extLst>
            <a:ext uri="{FF2B5EF4-FFF2-40B4-BE49-F238E27FC236}">
              <a16:creationId xmlns:a16="http://schemas.microsoft.com/office/drawing/2014/main" id="{7BA6F2AE-76F2-A84A-90E4-2648A400469B}"/>
            </a:ext>
          </a:extLst>
        </xdr:cNvPr>
        <xdr:cNvSpPr>
          <a:spLocks noChangeArrowheads="1" noChangeShapeType="1" noTextEdit="1"/>
        </xdr:cNvSpPr>
      </xdr:nvSpPr>
      <xdr:spPr bwMode="auto">
        <a:xfrm rot="5400000">
          <a:off x="466725" y="-28575"/>
          <a:ext cx="285750" cy="342900"/>
        </a:xfrm>
        <a:prstGeom prst="rect">
          <a:avLst/>
        </a:prstGeom>
      </xdr:spPr>
      <xdr:txBody>
        <a:bodyPr vert="wordArtVert" wrap="none" fromWordArt="1">
          <a:prstTxWarp prst="textPlain">
            <a:avLst>
              <a:gd name="adj" fmla="val 50366"/>
            </a:avLst>
          </a:prstTxWarp>
        </a:bodyPr>
        <a:lstStyle/>
        <a:p>
          <a:pPr algn="ctr" rtl="0" fontAlgn="auto">
            <a:buNone/>
          </a:pPr>
          <a:r>
            <a:rPr lang="en-US" sz="800" b="1" kern="10" spc="0" normalizeH="1">
              <a:ln w="12700">
                <a:solidFill>
                  <a:srgbClr val="333333"/>
                </a:solidFill>
                <a:round/>
                <a:headEnd/>
                <a:tailEnd/>
              </a:ln>
              <a:solidFill>
                <a:srgbClr val="333333"/>
              </a:solidFill>
              <a:effectLst>
                <a:outerShdw dist="53882" dir="2700000" algn="ctr" rotWithShape="0">
                  <a:srgbClr val="CBCBCB"/>
                </a:outerShdw>
              </a:effectLst>
              <a:latin typeface="Times New Roman"/>
              <a:cs typeface="Times New Roman"/>
            </a:rPr>
            <a:t>N</a:t>
          </a:r>
        </a:p>
      </xdr:txBody>
    </xdr:sp>
    <xdr:clientData/>
  </xdr:twoCellAnchor>
  <xdr:twoCellAnchor>
    <xdr:from>
      <xdr:col>1</xdr:col>
      <xdr:colOff>581025</xdr:colOff>
      <xdr:row>5</xdr:row>
      <xdr:rowOff>19050</xdr:rowOff>
    </xdr:from>
    <xdr:to>
      <xdr:col>2</xdr:col>
      <xdr:colOff>0</xdr:colOff>
      <xdr:row>5</xdr:row>
      <xdr:rowOff>114300</xdr:rowOff>
    </xdr:to>
    <xdr:sp macro="" textlink="">
      <xdr:nvSpPr>
        <xdr:cNvPr id="1028" name="WordArt 4">
          <a:extLst>
            <a:ext uri="{FF2B5EF4-FFF2-40B4-BE49-F238E27FC236}">
              <a16:creationId xmlns:a16="http://schemas.microsoft.com/office/drawing/2014/main" id="{6ED21082-E533-91DA-9E2B-86B0C91A6E7F}"/>
            </a:ext>
          </a:extLst>
        </xdr:cNvPr>
        <xdr:cNvSpPr>
          <a:spLocks noChangeArrowheads="1" noChangeShapeType="1" noTextEdit="1"/>
        </xdr:cNvSpPr>
      </xdr:nvSpPr>
      <xdr:spPr bwMode="auto">
        <a:xfrm rot="6710998">
          <a:off x="566738" y="1014412"/>
          <a:ext cx="95250" cy="66675"/>
        </a:xfrm>
        <a:prstGeom prst="rect">
          <a:avLst/>
        </a:prstGeom>
      </xdr:spPr>
      <xdr:txBody>
        <a:bodyPr vert="wordArtVert" wrap="none" fromWordArt="1">
          <a:prstTxWarp prst="textPlain">
            <a:avLst>
              <a:gd name="adj" fmla="val 69310"/>
            </a:avLst>
          </a:prstTxWarp>
        </a:bodyPr>
        <a:lstStyle/>
        <a:p>
          <a:pPr algn="ctr" rtl="0" fontAlgn="auto">
            <a:buNone/>
          </a:pPr>
          <a:r>
            <a:rPr lang="en-US" sz="800" b="1" kern="10" spc="0">
              <a:ln w="12700">
                <a:solidFill>
                  <a:srgbClr val="333333"/>
                </a:solidFill>
                <a:round/>
                <a:headEnd/>
                <a:tailEnd/>
              </a:ln>
              <a:solidFill>
                <a:srgbClr val="333333"/>
              </a:solidFill>
              <a:effectLst>
                <a:outerShdw dist="53882" dir="2700000" algn="ctr" rotWithShape="0">
                  <a:srgbClr val="CBCBCB"/>
                </a:outerShdw>
              </a:effectLst>
              <a:latin typeface="Times New Roman"/>
              <a:cs typeface="Times New Roman"/>
            </a:rPr>
            <a:t>S</a:t>
          </a:r>
        </a:p>
      </xdr:txBody>
    </xdr:sp>
    <xdr:clientData/>
  </xdr:twoCellAnchor>
  <xdr:twoCellAnchor>
    <xdr:from>
      <xdr:col>1</xdr:col>
      <xdr:colOff>276225</xdr:colOff>
      <xdr:row>2</xdr:row>
      <xdr:rowOff>104775</xdr:rowOff>
    </xdr:from>
    <xdr:to>
      <xdr:col>2</xdr:col>
      <xdr:colOff>0</xdr:colOff>
      <xdr:row>3</xdr:row>
      <xdr:rowOff>28575</xdr:rowOff>
    </xdr:to>
    <xdr:sp macro="" textlink="">
      <xdr:nvSpPr>
        <xdr:cNvPr id="1084" name="AutoShape 6">
          <a:extLst>
            <a:ext uri="{FF2B5EF4-FFF2-40B4-BE49-F238E27FC236}">
              <a16:creationId xmlns:a16="http://schemas.microsoft.com/office/drawing/2014/main" id="{ED075D37-106F-E246-C0E5-8CDEADF21CBF}"/>
            </a:ext>
          </a:extLst>
        </xdr:cNvPr>
        <xdr:cNvSpPr>
          <a:spLocks noChangeArrowheads="1"/>
        </xdr:cNvSpPr>
      </xdr:nvSpPr>
      <xdr:spPr bwMode="auto">
        <a:xfrm rot="18927095" flipV="1">
          <a:off x="276225" y="561975"/>
          <a:ext cx="704850" cy="85725"/>
        </a:xfrm>
        <a:prstGeom prst="rightArrow">
          <a:avLst>
            <a:gd name="adj1" fmla="val 19315"/>
            <a:gd name="adj2" fmla="val 197790"/>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50</xdr:row>
      <xdr:rowOff>90346</xdr:rowOff>
    </xdr:from>
    <xdr:to>
      <xdr:col>10</xdr:col>
      <xdr:colOff>581025</xdr:colOff>
      <xdr:row>71</xdr:row>
      <xdr:rowOff>113830</xdr:rowOff>
    </xdr:to>
    <xdr:pic>
      <xdr:nvPicPr>
        <xdr:cNvPr id="2" name="Picture 1">
          <a:extLst>
            <a:ext uri="{FF2B5EF4-FFF2-40B4-BE49-F238E27FC236}">
              <a16:creationId xmlns:a16="http://schemas.microsoft.com/office/drawing/2014/main" id="{A491783E-E981-AE86-8A3C-9D09CFB14CC4}"/>
            </a:ext>
          </a:extLst>
        </xdr:cNvPr>
        <xdr:cNvPicPr>
          <a:picLocks noChangeAspect="1"/>
        </xdr:cNvPicPr>
      </xdr:nvPicPr>
      <xdr:blipFill>
        <a:blip xmlns:r="http://schemas.openxmlformats.org/officeDocument/2006/relationships" r:embed="rId1"/>
        <a:stretch>
          <a:fillRect/>
        </a:stretch>
      </xdr:blipFill>
      <xdr:spPr>
        <a:xfrm>
          <a:off x="28575" y="8186596"/>
          <a:ext cx="6648450" cy="3423909"/>
        </a:xfrm>
        <a:prstGeom prst="rect">
          <a:avLst/>
        </a:prstGeom>
      </xdr:spPr>
    </xdr:pic>
    <xdr:clientData/>
  </xdr:twoCellAnchor>
  <xdr:twoCellAnchor editAs="oneCell">
    <xdr:from>
      <xdr:col>0</xdr:col>
      <xdr:colOff>76200</xdr:colOff>
      <xdr:row>1</xdr:row>
      <xdr:rowOff>0</xdr:rowOff>
    </xdr:from>
    <xdr:to>
      <xdr:col>10</xdr:col>
      <xdr:colOff>427819</xdr:colOff>
      <xdr:row>48</xdr:row>
      <xdr:rowOff>75239</xdr:rowOff>
    </xdr:to>
    <xdr:pic>
      <xdr:nvPicPr>
        <xdr:cNvPr id="3" name="Picture 2">
          <a:extLst>
            <a:ext uri="{FF2B5EF4-FFF2-40B4-BE49-F238E27FC236}">
              <a16:creationId xmlns:a16="http://schemas.microsoft.com/office/drawing/2014/main" id="{361F5385-49D1-2547-D898-65117AF8C121}"/>
            </a:ext>
          </a:extLst>
        </xdr:cNvPr>
        <xdr:cNvPicPr>
          <a:picLocks noChangeAspect="1"/>
        </xdr:cNvPicPr>
      </xdr:nvPicPr>
      <xdr:blipFill>
        <a:blip xmlns:r="http://schemas.openxmlformats.org/officeDocument/2006/relationships" r:embed="rId2"/>
        <a:stretch>
          <a:fillRect/>
        </a:stretch>
      </xdr:blipFill>
      <xdr:spPr>
        <a:xfrm>
          <a:off x="76200" y="161925"/>
          <a:ext cx="6447619" cy="7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bestbuy.com/site/lg-7-4-cu-ft-stackable-smart-electric-dryer-with-built-in-intelligence-white/6419630.p" TargetMode="External"/><Relationship Id="rId13" Type="http://schemas.openxmlformats.org/officeDocument/2006/relationships/hyperlink" Target="https://www.costco.com/ove-enlight-smart-bidet-seat-toilet-with-remote-control.product.100798554.html" TargetMode="External"/><Relationship Id="rId18" Type="http://schemas.openxmlformats.org/officeDocument/2006/relationships/hyperlink" Target="https://www.lowes.com/pd/LG-Side-by-Side-Ref-LRSXS2706V/5001920887" TargetMode="External"/><Relationship Id="rId3" Type="http://schemas.openxmlformats.org/officeDocument/2006/relationships/hyperlink" Target="https://www.lowes.com/pd/LG-7-4-cu-ft-Stackable-Electric-Dryer-White-ENERGY-STAR/1002544032" TargetMode="External"/><Relationship Id="rId7" Type="http://schemas.openxmlformats.org/officeDocument/2006/relationships/hyperlink" Target="https://www.consumerreports.org/appliances/clothes-dryers/lg-dle3600w/m406532/" TargetMode="External"/><Relationship Id="rId12" Type="http://schemas.openxmlformats.org/officeDocument/2006/relationships/hyperlink" Target="https://www.lowes.com/pd/Whirlpool-2-1-cu-ft-Over-the-Range-Microwave-with-Sensor-Cooking-Fingerprint-Resistant-Stainless-Steel/1000293843" TargetMode="External"/><Relationship Id="rId17" Type="http://schemas.openxmlformats.org/officeDocument/2006/relationships/hyperlink" Target="https://www.consumerreports.org/appliances/refrigerators/lg-lrsxs2706v/m404474/" TargetMode="External"/><Relationship Id="rId2" Type="http://schemas.openxmlformats.org/officeDocument/2006/relationships/hyperlink" Target="https://www.lowes.com/pd/LG-4-5-cu-ft-High-Efficiency-Stackable-Front-Load-Washer-White-ENERGY-STAR/1002544016?irclickid=TSN3PFx6KxyPRPo39GxywyMsUkF3l7Wyk3P1Vw0&amp;irgwc=1&amp;cm_mmc=aff-_-c-_-prd-_-mdv-_-gdy-_-all-_-0-_-1435824-_-0" TargetMode="External"/><Relationship Id="rId16" Type="http://schemas.openxmlformats.org/officeDocument/2006/relationships/hyperlink" Target="https://www.target.com/p/44-34-timpani-low-profile-ceiling-fan-white-includes-led-light-bulb-hunter-fan/-/A-80859087" TargetMode="External"/><Relationship Id="rId1" Type="http://schemas.openxmlformats.org/officeDocument/2006/relationships/hyperlink" Target="https://www.consumerreports.org/appliances/washing-machines/lg-wm3400cw/m401263/" TargetMode="External"/><Relationship Id="rId6" Type="http://schemas.openxmlformats.org/officeDocument/2006/relationships/hyperlink" Target="https://www.lowes.com/pd/LG-7-4-cu-ft-Stackable-Electric-Dryer-White-ENERGY-STAR/1002544032" TargetMode="External"/><Relationship Id="rId11" Type="http://schemas.openxmlformats.org/officeDocument/2006/relationships/hyperlink" Target="https://www.consumerreports.org/appliances/microwave-ovens/whirlpool-wmh53521hz/m392755/" TargetMode="External"/><Relationship Id="rId5" Type="http://schemas.openxmlformats.org/officeDocument/2006/relationships/hyperlink" Target="https://www.consumerreports.org/appliances/washing-machines/lg-wm3600hwa/m402505/" TargetMode="External"/><Relationship Id="rId15" Type="http://schemas.openxmlformats.org/officeDocument/2006/relationships/hyperlink" Target="https://www.consumerreports.org/appliances/dishwashers/bosch-ascenta-she3ar72uc/m197210/" TargetMode="External"/><Relationship Id="rId10" Type="http://schemas.openxmlformats.org/officeDocument/2006/relationships/hyperlink" Target="https://www.lowes.com/pd/LG-Electric-Oven-LREL6321S/1002865302" TargetMode="External"/><Relationship Id="rId19" Type="http://schemas.openxmlformats.org/officeDocument/2006/relationships/hyperlink" Target="https://www.amazon.com/Hunter-Fan-Company-51080-Newsome/dp/B01C2A180Q/ref=sr_1_7" TargetMode="External"/><Relationship Id="rId4" Type="http://schemas.openxmlformats.org/officeDocument/2006/relationships/hyperlink" Target="https://www.bestbuy.com/site/lg-4-5-cu-ft-high-efficiency-stackable-smart-front-load-washer-with-steam-and-6motion-technology-white/6419632.p" TargetMode="External"/><Relationship Id="rId9" Type="http://schemas.openxmlformats.org/officeDocument/2006/relationships/hyperlink" Target="https://www.consumerreports.org/appliances/ranges/lg-lrel6321s/m403097/" TargetMode="External"/><Relationship Id="rId14" Type="http://schemas.openxmlformats.org/officeDocument/2006/relationships/hyperlink" Target="https://www.bestbuy.com/site/bosch-100-series-24-front-control-built-in-hybrid-stainless-steel-tub-dishwasher-50dba-stainless-steel/2638232.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2"/>
  <sheetViews>
    <sheetView tabSelected="1" zoomScaleNormal="100" workbookViewId="0">
      <selection activeCell="B84" sqref="B84"/>
    </sheetView>
  </sheetViews>
  <sheetFormatPr defaultRowHeight="12.75" x14ac:dyDescent="0.2"/>
  <cols>
    <col min="1" max="1" width="3" bestFit="1" customWidth="1"/>
    <col min="2" max="2" width="22.42578125" customWidth="1"/>
    <col min="3" max="3" width="5.85546875" hidden="1" customWidth="1"/>
    <col min="4" max="4" width="33.7109375" style="15" customWidth="1"/>
    <col min="5" max="5" width="4.42578125" style="10" customWidth="1"/>
    <col min="6" max="6" width="8.7109375" style="31" customWidth="1"/>
    <col min="7" max="7" width="4.85546875" bestFit="1" customWidth="1"/>
    <col min="8" max="8" width="9.42578125" customWidth="1"/>
    <col min="9" max="9" width="4.140625" customWidth="1"/>
    <col min="10" max="10" width="9.5703125" bestFit="1" customWidth="1"/>
    <col min="11" max="11" width="4.7109375" customWidth="1"/>
    <col min="12" max="12" width="9.5703125" customWidth="1"/>
    <col min="13" max="13" width="4.140625" customWidth="1"/>
    <col min="14" max="14" width="9.5703125" bestFit="1" customWidth="1"/>
    <col min="15" max="15" width="9" customWidth="1"/>
    <col min="16" max="16" width="11.140625" bestFit="1" customWidth="1"/>
    <col min="17" max="17" width="2.85546875" customWidth="1"/>
    <col min="18" max="18" width="1.140625" customWidth="1"/>
    <col min="19" max="19" width="2.42578125" customWidth="1"/>
  </cols>
  <sheetData>
    <row r="1" spans="1:16" ht="23.25" x14ac:dyDescent="0.35">
      <c r="D1" s="12" t="s">
        <v>15</v>
      </c>
      <c r="E1" s="1"/>
      <c r="F1" s="28"/>
      <c r="G1" s="5"/>
      <c r="H1" s="5"/>
      <c r="I1" s="5"/>
      <c r="J1" s="5"/>
      <c r="K1" s="5"/>
      <c r="L1" s="5"/>
      <c r="M1" s="5"/>
      <c r="N1" s="5"/>
    </row>
    <row r="2" spans="1:16" x14ac:dyDescent="0.2">
      <c r="D2" s="13" t="s">
        <v>0</v>
      </c>
      <c r="E2" s="2"/>
      <c r="F2" s="29"/>
      <c r="G2" s="2"/>
      <c r="H2" s="2"/>
      <c r="I2" s="2"/>
      <c r="J2" s="2"/>
      <c r="K2" s="2"/>
      <c r="L2" s="2"/>
      <c r="M2" s="2"/>
      <c r="N2" s="2"/>
    </row>
    <row r="3" spans="1:16" x14ac:dyDescent="0.2">
      <c r="D3" s="14" t="s">
        <v>61</v>
      </c>
      <c r="E3" s="3"/>
      <c r="F3" s="30"/>
      <c r="G3" s="3"/>
      <c r="H3" s="3"/>
      <c r="I3" s="3"/>
      <c r="J3" s="3"/>
      <c r="K3" s="3"/>
      <c r="L3" s="3"/>
      <c r="M3" s="3"/>
      <c r="N3" s="3"/>
    </row>
    <row r="4" spans="1:16" ht="15.75" x14ac:dyDescent="0.25">
      <c r="D4" s="14" t="s">
        <v>10</v>
      </c>
      <c r="E4" s="6" t="s">
        <v>1</v>
      </c>
    </row>
    <row r="5" spans="1:16" x14ac:dyDescent="0.2">
      <c r="D5" s="14" t="s">
        <v>60</v>
      </c>
      <c r="E5" s="4" t="s">
        <v>9</v>
      </c>
    </row>
    <row r="6" spans="1:16" ht="12.75" customHeight="1" x14ac:dyDescent="0.2">
      <c r="E6" s="4" t="s">
        <v>2</v>
      </c>
    </row>
    <row r="7" spans="1:16" x14ac:dyDescent="0.2">
      <c r="E7" s="4" t="s">
        <v>3</v>
      </c>
    </row>
    <row r="8" spans="1:16" ht="15.75" x14ac:dyDescent="0.25">
      <c r="B8" s="71" t="s">
        <v>131</v>
      </c>
      <c r="C8" s="71"/>
      <c r="D8" s="71"/>
      <c r="E8" s="4" t="s">
        <v>4</v>
      </c>
    </row>
    <row r="9" spans="1:16" x14ac:dyDescent="0.2">
      <c r="E9" s="4" t="s">
        <v>5</v>
      </c>
    </row>
    <row r="10" spans="1:16" ht="15.75" x14ac:dyDescent="0.25">
      <c r="B10" s="71" t="s">
        <v>132</v>
      </c>
      <c r="C10" s="71"/>
      <c r="D10" s="71"/>
      <c r="E10" s="4" t="s">
        <v>6</v>
      </c>
    </row>
    <row r="11" spans="1:16" x14ac:dyDescent="0.2">
      <c r="E11" s="4" t="s">
        <v>7</v>
      </c>
    </row>
    <row r="12" spans="1:16" ht="13.5" thickBot="1" x14ac:dyDescent="0.25">
      <c r="E12" s="4"/>
    </row>
    <row r="13" spans="1:16" ht="45" x14ac:dyDescent="0.2">
      <c r="A13" s="19" t="s">
        <v>106</v>
      </c>
      <c r="B13" s="19" t="s">
        <v>127</v>
      </c>
      <c r="C13" s="19" t="s">
        <v>129</v>
      </c>
      <c r="D13" s="19" t="s">
        <v>8</v>
      </c>
      <c r="E13" s="19" t="s">
        <v>133</v>
      </c>
      <c r="F13" s="32" t="s">
        <v>114</v>
      </c>
      <c r="G13" s="19" t="s">
        <v>133</v>
      </c>
      <c r="H13" s="19" t="s">
        <v>115</v>
      </c>
      <c r="I13" s="19" t="s">
        <v>133</v>
      </c>
      <c r="J13" s="19" t="s">
        <v>116</v>
      </c>
      <c r="K13" s="19" t="s">
        <v>255</v>
      </c>
      <c r="L13" s="19" t="s">
        <v>256</v>
      </c>
      <c r="M13" s="19" t="s">
        <v>133</v>
      </c>
      <c r="N13" s="19" t="s">
        <v>249</v>
      </c>
      <c r="O13" s="19" t="s">
        <v>20</v>
      </c>
      <c r="P13" s="19" t="s">
        <v>62</v>
      </c>
    </row>
    <row r="14" spans="1:16" x14ac:dyDescent="0.2">
      <c r="A14" s="36">
        <v>1</v>
      </c>
      <c r="B14" s="23" t="s">
        <v>44</v>
      </c>
      <c r="C14" s="37">
        <f>A14</f>
        <v>1</v>
      </c>
      <c r="D14" s="26" t="s">
        <v>260</v>
      </c>
      <c r="E14" s="22" t="s">
        <v>117</v>
      </c>
      <c r="F14" s="33">
        <f t="shared" ref="F14:F57" si="0">IF(E14="x",0,VLOOKUP(E14,TABLE_BUILDER,6, FALSE))</f>
        <v>0</v>
      </c>
      <c r="G14" s="107">
        <v>1</v>
      </c>
      <c r="H14" s="106">
        <f>VLOOKUP(G14,'Est-Heating-Plumbing-Propane'!$A$7:$F$11,6, FALSE)</f>
        <v>5275</v>
      </c>
      <c r="I14" s="20"/>
      <c r="J14" s="9"/>
      <c r="K14" s="9"/>
      <c r="L14" s="9"/>
      <c r="M14" s="20"/>
      <c r="N14" s="9"/>
      <c r="O14" s="9"/>
      <c r="P14" s="33">
        <f>+F14+H14+J14+L14+N14-O14</f>
        <v>5275</v>
      </c>
    </row>
    <row r="15" spans="1:16" x14ac:dyDescent="0.2">
      <c r="A15" s="36">
        <v>2</v>
      </c>
      <c r="B15" s="23" t="s">
        <v>58</v>
      </c>
      <c r="C15" s="37">
        <f t="shared" ref="C15:C61" si="1">A15</f>
        <v>2</v>
      </c>
      <c r="D15" s="24" t="s">
        <v>248</v>
      </c>
      <c r="E15" s="22" t="s">
        <v>117</v>
      </c>
      <c r="F15" s="33">
        <f t="shared" si="0"/>
        <v>0</v>
      </c>
      <c r="G15" s="20"/>
      <c r="H15" s="9"/>
      <c r="I15" s="20"/>
      <c r="J15" s="9"/>
      <c r="K15" s="9"/>
      <c r="L15" s="9"/>
      <c r="M15" s="25">
        <v>1</v>
      </c>
      <c r="N15" s="105">
        <f>+'Est-Appliances(Owner)'!I23</f>
        <v>5532.92</v>
      </c>
      <c r="O15" s="9"/>
      <c r="P15" s="33">
        <f t="shared" ref="P15:P58" si="2">+F15+H15+J15+L15+N15-O15</f>
        <v>5532.92</v>
      </c>
    </row>
    <row r="16" spans="1:16" x14ac:dyDescent="0.2">
      <c r="A16" s="36">
        <v>3</v>
      </c>
      <c r="B16" s="23" t="s">
        <v>21</v>
      </c>
      <c r="C16" s="37">
        <f t="shared" si="1"/>
        <v>3</v>
      </c>
      <c r="D16" s="21" t="s">
        <v>109</v>
      </c>
      <c r="E16" s="22" t="s">
        <v>117</v>
      </c>
      <c r="F16" s="33">
        <f t="shared" si="0"/>
        <v>0</v>
      </c>
      <c r="G16" s="20"/>
      <c r="H16" s="9"/>
      <c r="I16" s="20"/>
      <c r="J16" s="9"/>
      <c r="K16" s="9"/>
      <c r="L16" s="9"/>
      <c r="M16" s="20"/>
      <c r="N16" s="9"/>
      <c r="O16" s="9"/>
      <c r="P16" s="33">
        <f t="shared" si="2"/>
        <v>0</v>
      </c>
    </row>
    <row r="17" spans="1:16" x14ac:dyDescent="0.2">
      <c r="A17" s="36">
        <v>4</v>
      </c>
      <c r="B17" s="23" t="s">
        <v>53</v>
      </c>
      <c r="C17" s="37">
        <f t="shared" si="1"/>
        <v>4</v>
      </c>
      <c r="D17" s="21" t="s">
        <v>109</v>
      </c>
      <c r="E17" s="22" t="s">
        <v>117</v>
      </c>
      <c r="F17" s="33">
        <f t="shared" si="0"/>
        <v>0</v>
      </c>
      <c r="G17" s="20"/>
      <c r="H17" s="9"/>
      <c r="I17" s="20"/>
      <c r="J17" s="9"/>
      <c r="K17" s="9"/>
      <c r="L17" s="9"/>
      <c r="M17" s="20"/>
      <c r="N17" s="9"/>
      <c r="O17" s="9"/>
      <c r="P17" s="33">
        <f t="shared" si="2"/>
        <v>0</v>
      </c>
    </row>
    <row r="18" spans="1:16" x14ac:dyDescent="0.2">
      <c r="A18" s="36">
        <v>5</v>
      </c>
      <c r="B18" s="23" t="s">
        <v>51</v>
      </c>
      <c r="C18" s="37">
        <f t="shared" si="1"/>
        <v>5</v>
      </c>
      <c r="D18" s="18" t="s">
        <v>107</v>
      </c>
      <c r="E18" s="20">
        <v>10</v>
      </c>
      <c r="F18" s="33">
        <f t="shared" si="0"/>
        <v>6000</v>
      </c>
      <c r="G18" s="20"/>
      <c r="H18" s="9"/>
      <c r="I18" s="20"/>
      <c r="J18" s="9"/>
      <c r="K18" s="9"/>
      <c r="L18" s="9"/>
      <c r="M18" s="20"/>
      <c r="N18" s="9"/>
      <c r="O18" s="9"/>
      <c r="P18" s="33">
        <f t="shared" si="2"/>
        <v>6000</v>
      </c>
    </row>
    <row r="19" spans="1:16" x14ac:dyDescent="0.2">
      <c r="A19" s="36">
        <v>6</v>
      </c>
      <c r="B19" s="23" t="s">
        <v>31</v>
      </c>
      <c r="C19" s="37">
        <f t="shared" si="1"/>
        <v>6</v>
      </c>
      <c r="D19" s="18" t="s">
        <v>107</v>
      </c>
      <c r="E19" s="20">
        <v>5</v>
      </c>
      <c r="F19" s="33">
        <f t="shared" si="0"/>
        <v>45000</v>
      </c>
      <c r="G19" s="20"/>
      <c r="H19" s="9"/>
      <c r="I19" s="20"/>
      <c r="J19" s="9"/>
      <c r="K19" s="9"/>
      <c r="L19" s="9"/>
      <c r="M19" s="20"/>
      <c r="N19" s="9"/>
      <c r="O19" s="9"/>
      <c r="P19" s="33">
        <f t="shared" si="2"/>
        <v>45000</v>
      </c>
    </row>
    <row r="20" spans="1:16" x14ac:dyDescent="0.2">
      <c r="A20" s="36">
        <v>7</v>
      </c>
      <c r="B20" s="23" t="s">
        <v>56</v>
      </c>
      <c r="C20" s="37">
        <f t="shared" si="1"/>
        <v>7</v>
      </c>
      <c r="D20" s="18" t="s">
        <v>107</v>
      </c>
      <c r="E20" s="20">
        <v>14</v>
      </c>
      <c r="F20" s="33">
        <f t="shared" si="0"/>
        <v>3072</v>
      </c>
      <c r="G20" s="20"/>
      <c r="H20" s="9"/>
      <c r="I20" s="20"/>
      <c r="J20" s="9"/>
      <c r="K20" s="9"/>
      <c r="L20" s="9"/>
      <c r="M20" s="20"/>
      <c r="N20" s="9"/>
      <c r="O20" s="9"/>
      <c r="P20" s="33">
        <f t="shared" si="2"/>
        <v>3072</v>
      </c>
    </row>
    <row r="21" spans="1:16" x14ac:dyDescent="0.2">
      <c r="A21" s="36">
        <v>8</v>
      </c>
      <c r="B21" s="23" t="s">
        <v>23</v>
      </c>
      <c r="C21" s="37">
        <f t="shared" si="1"/>
        <v>8</v>
      </c>
      <c r="D21" s="21" t="s">
        <v>109</v>
      </c>
      <c r="E21" s="22" t="s">
        <v>117</v>
      </c>
      <c r="F21" s="33">
        <f t="shared" si="0"/>
        <v>0</v>
      </c>
      <c r="G21" s="20"/>
      <c r="H21" s="9"/>
      <c r="I21" s="20"/>
      <c r="J21" s="9"/>
      <c r="K21" s="9"/>
      <c r="L21" s="9"/>
      <c r="M21" s="20"/>
      <c r="N21" s="9"/>
      <c r="O21" s="9"/>
      <c r="P21" s="33">
        <f t="shared" si="2"/>
        <v>0</v>
      </c>
    </row>
    <row r="22" spans="1:16" x14ac:dyDescent="0.2">
      <c r="A22" s="36">
        <v>9</v>
      </c>
      <c r="B22" s="40" t="s">
        <v>28</v>
      </c>
      <c r="C22" s="37">
        <f t="shared" si="1"/>
        <v>9</v>
      </c>
      <c r="D22" s="39" t="s">
        <v>121</v>
      </c>
      <c r="E22" s="22" t="s">
        <v>117</v>
      </c>
      <c r="F22" s="33">
        <f t="shared" si="0"/>
        <v>0</v>
      </c>
      <c r="G22" s="20"/>
      <c r="H22" s="9"/>
      <c r="I22" s="20">
        <v>1</v>
      </c>
      <c r="J22" s="69">
        <v>20500</v>
      </c>
      <c r="K22" s="9"/>
      <c r="L22" s="9"/>
      <c r="M22" s="20"/>
      <c r="N22" s="9"/>
      <c r="O22" s="9"/>
      <c r="P22" s="33">
        <f t="shared" si="2"/>
        <v>20500</v>
      </c>
    </row>
    <row r="23" spans="1:16" x14ac:dyDescent="0.2">
      <c r="A23" s="36">
        <v>10</v>
      </c>
      <c r="B23" s="23" t="s">
        <v>59</v>
      </c>
      <c r="C23" s="37">
        <f t="shared" si="1"/>
        <v>10</v>
      </c>
      <c r="D23" s="21" t="s">
        <v>109</v>
      </c>
      <c r="E23" s="22" t="s">
        <v>117</v>
      </c>
      <c r="F23" s="33">
        <f t="shared" si="0"/>
        <v>0</v>
      </c>
      <c r="G23" s="20"/>
      <c r="H23" s="9"/>
      <c r="I23" s="20"/>
      <c r="J23" s="9"/>
      <c r="K23" s="9"/>
      <c r="L23" s="9"/>
      <c r="M23" s="20"/>
      <c r="N23" s="9"/>
      <c r="O23" s="9"/>
      <c r="P23" s="33">
        <f t="shared" si="2"/>
        <v>0</v>
      </c>
    </row>
    <row r="24" spans="1:16" x14ac:dyDescent="0.2">
      <c r="A24" s="36">
        <v>11</v>
      </c>
      <c r="B24" s="23" t="s">
        <v>48</v>
      </c>
      <c r="C24" s="37">
        <f t="shared" si="1"/>
        <v>11</v>
      </c>
      <c r="D24" s="18" t="s">
        <v>107</v>
      </c>
      <c r="E24" s="20">
        <v>8</v>
      </c>
      <c r="F24" s="33">
        <f t="shared" si="0"/>
        <v>23515</v>
      </c>
      <c r="G24" s="20"/>
      <c r="H24" s="9"/>
      <c r="I24" s="20"/>
      <c r="J24" s="9"/>
      <c r="K24" s="9"/>
      <c r="L24" s="9"/>
      <c r="M24" s="20"/>
      <c r="N24" s="9"/>
      <c r="O24" s="9"/>
      <c r="P24" s="33">
        <f t="shared" si="2"/>
        <v>23515</v>
      </c>
    </row>
    <row r="25" spans="1:16" x14ac:dyDescent="0.2">
      <c r="A25" s="36">
        <v>12</v>
      </c>
      <c r="B25" s="23" t="s">
        <v>40</v>
      </c>
      <c r="C25" s="37">
        <f t="shared" si="1"/>
        <v>12</v>
      </c>
      <c r="D25" s="18" t="s">
        <v>107</v>
      </c>
      <c r="E25" s="20">
        <v>16</v>
      </c>
      <c r="F25" s="33">
        <f t="shared" si="0"/>
        <v>35642.5</v>
      </c>
      <c r="G25" s="20"/>
      <c r="H25" s="9"/>
      <c r="I25" s="20"/>
      <c r="J25" s="9"/>
      <c r="K25" s="9"/>
      <c r="L25" s="9"/>
      <c r="M25" s="20"/>
      <c r="N25" s="9"/>
      <c r="O25" s="9"/>
      <c r="P25" s="33">
        <f t="shared" si="2"/>
        <v>35642.5</v>
      </c>
    </row>
    <row r="26" spans="1:16" x14ac:dyDescent="0.2">
      <c r="A26" s="36">
        <v>13</v>
      </c>
      <c r="B26" s="23" t="s">
        <v>41</v>
      </c>
      <c r="C26" s="37">
        <f t="shared" si="1"/>
        <v>13</v>
      </c>
      <c r="D26" s="18" t="s">
        <v>107</v>
      </c>
      <c r="E26" s="20">
        <v>17</v>
      </c>
      <c r="F26" s="33">
        <f t="shared" si="0"/>
        <v>1500</v>
      </c>
      <c r="G26" s="20"/>
      <c r="H26" s="9"/>
      <c r="I26" s="20"/>
      <c r="J26" s="9"/>
      <c r="K26" s="9"/>
      <c r="L26" s="9"/>
      <c r="M26" s="20"/>
      <c r="N26" s="9"/>
      <c r="O26" s="9"/>
      <c r="P26" s="33">
        <f t="shared" si="2"/>
        <v>1500</v>
      </c>
    </row>
    <row r="27" spans="1:16" x14ac:dyDescent="0.2">
      <c r="A27" s="36">
        <v>14</v>
      </c>
      <c r="B27" s="23" t="s">
        <v>111</v>
      </c>
      <c r="C27" s="37">
        <f t="shared" si="1"/>
        <v>14</v>
      </c>
      <c r="D27" s="18" t="s">
        <v>107</v>
      </c>
      <c r="E27" s="20">
        <v>4</v>
      </c>
      <c r="F27" s="33">
        <f t="shared" si="0"/>
        <v>3800</v>
      </c>
      <c r="G27" s="20"/>
      <c r="H27" s="9"/>
      <c r="I27" s="20"/>
      <c r="J27" s="9"/>
      <c r="K27" s="9"/>
      <c r="L27" s="9"/>
      <c r="M27" s="20"/>
      <c r="N27" s="9"/>
      <c r="O27" s="9"/>
      <c r="P27" s="33">
        <f t="shared" si="2"/>
        <v>3800</v>
      </c>
    </row>
    <row r="28" spans="1:16" x14ac:dyDescent="0.2">
      <c r="A28" s="36">
        <v>15</v>
      </c>
      <c r="B28" s="23" t="s">
        <v>24</v>
      </c>
      <c r="C28" s="37">
        <f t="shared" si="1"/>
        <v>15</v>
      </c>
      <c r="D28" s="21" t="s">
        <v>109</v>
      </c>
      <c r="E28" s="22" t="s">
        <v>117</v>
      </c>
      <c r="F28" s="33">
        <f t="shared" si="0"/>
        <v>0</v>
      </c>
      <c r="G28" s="20"/>
      <c r="H28" s="9"/>
      <c r="I28" s="20"/>
      <c r="J28" s="9"/>
      <c r="K28" s="9"/>
      <c r="L28" s="9"/>
      <c r="M28" s="20"/>
      <c r="N28" s="9"/>
      <c r="O28" s="9"/>
      <c r="P28" s="33">
        <f t="shared" si="2"/>
        <v>0</v>
      </c>
    </row>
    <row r="29" spans="1:16" x14ac:dyDescent="0.2">
      <c r="A29" s="36">
        <v>16</v>
      </c>
      <c r="B29" s="23" t="s">
        <v>55</v>
      </c>
      <c r="C29" s="37">
        <f t="shared" si="1"/>
        <v>16</v>
      </c>
      <c r="D29" s="18" t="s">
        <v>107</v>
      </c>
      <c r="E29" s="20">
        <v>15</v>
      </c>
      <c r="F29" s="33">
        <f t="shared" si="0"/>
        <v>9000</v>
      </c>
      <c r="G29" s="20"/>
      <c r="H29" s="9"/>
      <c r="I29" s="20"/>
      <c r="J29" s="9"/>
      <c r="K29" s="9"/>
      <c r="L29" s="9"/>
      <c r="M29" s="20"/>
      <c r="N29" s="9"/>
      <c r="O29" s="9"/>
      <c r="P29" s="33">
        <f t="shared" si="2"/>
        <v>9000</v>
      </c>
    </row>
    <row r="30" spans="1:16" x14ac:dyDescent="0.2">
      <c r="A30" s="36">
        <v>17</v>
      </c>
      <c r="B30" s="40" t="s">
        <v>26</v>
      </c>
      <c r="C30" s="37">
        <f t="shared" si="1"/>
        <v>17</v>
      </c>
      <c r="D30" s="39" t="s">
        <v>122</v>
      </c>
      <c r="E30" s="22" t="s">
        <v>117</v>
      </c>
      <c r="F30" s="33">
        <f t="shared" si="0"/>
        <v>0</v>
      </c>
      <c r="G30" s="20"/>
      <c r="H30" s="9"/>
      <c r="I30" s="20">
        <v>2</v>
      </c>
      <c r="J30" s="69">
        <v>14350</v>
      </c>
      <c r="K30" s="9"/>
      <c r="L30" s="9"/>
      <c r="M30" s="20"/>
      <c r="N30" s="9"/>
      <c r="O30" s="9"/>
      <c r="P30" s="33">
        <f t="shared" si="2"/>
        <v>14350</v>
      </c>
    </row>
    <row r="31" spans="1:16" x14ac:dyDescent="0.2">
      <c r="A31" s="36">
        <v>18</v>
      </c>
      <c r="B31" s="23" t="s">
        <v>39</v>
      </c>
      <c r="C31" s="37">
        <f t="shared" si="1"/>
        <v>18</v>
      </c>
      <c r="D31" s="18" t="s">
        <v>113</v>
      </c>
      <c r="E31" s="20" t="s">
        <v>117</v>
      </c>
      <c r="F31" s="33">
        <f t="shared" si="0"/>
        <v>0</v>
      </c>
      <c r="G31" s="20"/>
      <c r="H31" s="9"/>
      <c r="I31" s="9"/>
      <c r="J31" s="9"/>
      <c r="K31" s="9"/>
      <c r="L31" s="9"/>
      <c r="M31" s="20"/>
      <c r="N31" s="9"/>
      <c r="O31" s="9"/>
      <c r="P31" s="33">
        <f t="shared" si="2"/>
        <v>0</v>
      </c>
    </row>
    <row r="32" spans="1:16" x14ac:dyDescent="0.2">
      <c r="A32" s="36">
        <v>19</v>
      </c>
      <c r="B32" s="23" t="s">
        <v>27</v>
      </c>
      <c r="C32" s="37">
        <f t="shared" si="1"/>
        <v>19</v>
      </c>
      <c r="D32" s="21" t="s">
        <v>109</v>
      </c>
      <c r="E32" s="22" t="s">
        <v>117</v>
      </c>
      <c r="F32" s="33">
        <f t="shared" si="0"/>
        <v>0</v>
      </c>
      <c r="G32" s="20"/>
      <c r="H32" s="9"/>
      <c r="I32" s="9"/>
      <c r="J32" s="9"/>
      <c r="K32" s="9"/>
      <c r="L32" s="9"/>
      <c r="M32" s="9"/>
      <c r="N32" s="9"/>
      <c r="O32" s="9"/>
      <c r="P32" s="33">
        <f t="shared" si="2"/>
        <v>0</v>
      </c>
    </row>
    <row r="33" spans="1:16" x14ac:dyDescent="0.2">
      <c r="A33" s="36">
        <v>20</v>
      </c>
      <c r="B33" s="23" t="s">
        <v>57</v>
      </c>
      <c r="C33" s="37">
        <f t="shared" si="1"/>
        <v>20</v>
      </c>
      <c r="D33" s="18" t="s">
        <v>113</v>
      </c>
      <c r="E33" s="20" t="s">
        <v>117</v>
      </c>
      <c r="F33" s="33">
        <f t="shared" si="0"/>
        <v>0</v>
      </c>
      <c r="G33" s="20"/>
      <c r="H33" s="9"/>
      <c r="I33" s="9"/>
      <c r="J33" s="9"/>
      <c r="K33" s="9"/>
      <c r="L33" s="9"/>
      <c r="M33" s="9"/>
      <c r="N33" s="9"/>
      <c r="O33" s="9"/>
      <c r="P33" s="33">
        <f t="shared" si="2"/>
        <v>0</v>
      </c>
    </row>
    <row r="34" spans="1:16" x14ac:dyDescent="0.2">
      <c r="A34" s="36">
        <v>21</v>
      </c>
      <c r="B34" s="23" t="s">
        <v>45</v>
      </c>
      <c r="C34" s="37">
        <f t="shared" si="1"/>
        <v>21</v>
      </c>
      <c r="D34" s="27" t="s">
        <v>130</v>
      </c>
      <c r="E34" s="20" t="s">
        <v>117</v>
      </c>
      <c r="F34" s="33">
        <f t="shared" si="0"/>
        <v>0</v>
      </c>
      <c r="G34" s="107">
        <v>3</v>
      </c>
      <c r="H34" s="106">
        <f>VLOOKUP(G34,'Est-Heating-Plumbing-Propane'!$A$7:$F$11,6, FALSE)</f>
        <v>16600</v>
      </c>
      <c r="I34" s="9"/>
      <c r="J34" s="9"/>
      <c r="K34" s="9"/>
      <c r="L34" s="9"/>
      <c r="M34" s="9"/>
      <c r="N34" s="9"/>
      <c r="O34" s="9"/>
      <c r="P34" s="33">
        <f t="shared" si="2"/>
        <v>16600</v>
      </c>
    </row>
    <row r="35" spans="1:16" x14ac:dyDescent="0.2">
      <c r="A35" s="36">
        <v>22</v>
      </c>
      <c r="B35" s="23" t="s">
        <v>38</v>
      </c>
      <c r="C35" s="37">
        <f t="shared" si="1"/>
        <v>22</v>
      </c>
      <c r="D35" s="18" t="s">
        <v>107</v>
      </c>
      <c r="E35" s="20">
        <v>7</v>
      </c>
      <c r="F35" s="33">
        <f t="shared" si="0"/>
        <v>19000</v>
      </c>
      <c r="G35" s="20"/>
      <c r="H35" s="9"/>
      <c r="I35" s="9"/>
      <c r="J35" s="9"/>
      <c r="K35" s="9"/>
      <c r="L35" s="9"/>
      <c r="M35" s="9"/>
      <c r="N35" s="9"/>
      <c r="O35" s="9"/>
      <c r="P35" s="33">
        <f t="shared" si="2"/>
        <v>19000</v>
      </c>
    </row>
    <row r="36" spans="1:16" x14ac:dyDescent="0.2">
      <c r="A36" s="36">
        <v>23</v>
      </c>
      <c r="B36" s="23" t="s">
        <v>35</v>
      </c>
      <c r="C36" s="37">
        <f t="shared" si="1"/>
        <v>23</v>
      </c>
      <c r="D36" s="18" t="s">
        <v>107</v>
      </c>
      <c r="E36" s="20">
        <v>12</v>
      </c>
      <c r="F36" s="33">
        <f t="shared" si="0"/>
        <v>9000</v>
      </c>
      <c r="G36" s="20"/>
      <c r="H36" s="9"/>
      <c r="I36" s="9"/>
      <c r="J36" s="9"/>
      <c r="K36" s="9"/>
      <c r="L36" s="9"/>
      <c r="M36" s="9"/>
      <c r="N36" s="9"/>
      <c r="O36" s="9"/>
      <c r="P36" s="33">
        <f t="shared" si="2"/>
        <v>9000</v>
      </c>
    </row>
    <row r="37" spans="1:16" x14ac:dyDescent="0.2">
      <c r="A37" s="36">
        <v>24</v>
      </c>
      <c r="B37" s="23" t="s">
        <v>33</v>
      </c>
      <c r="C37" s="37">
        <f t="shared" si="1"/>
        <v>24</v>
      </c>
      <c r="D37" s="18" t="s">
        <v>113</v>
      </c>
      <c r="E37" s="20" t="s">
        <v>117</v>
      </c>
      <c r="F37" s="33">
        <f t="shared" si="0"/>
        <v>0</v>
      </c>
      <c r="G37" s="20"/>
      <c r="H37" s="9"/>
      <c r="I37" s="9"/>
      <c r="J37" s="9"/>
      <c r="K37" s="9"/>
      <c r="L37" s="9"/>
      <c r="M37" s="9"/>
      <c r="N37" s="9"/>
      <c r="O37" s="9"/>
      <c r="P37" s="33">
        <f t="shared" si="2"/>
        <v>0</v>
      </c>
    </row>
    <row r="38" spans="1:16" x14ac:dyDescent="0.2">
      <c r="A38" s="36">
        <v>25</v>
      </c>
      <c r="B38" s="23" t="s">
        <v>50</v>
      </c>
      <c r="C38" s="37">
        <f t="shared" si="1"/>
        <v>25</v>
      </c>
      <c r="D38" s="18" t="s">
        <v>112</v>
      </c>
      <c r="E38" s="20">
        <v>9</v>
      </c>
      <c r="F38" s="33">
        <f t="shared" si="0"/>
        <v>6000</v>
      </c>
      <c r="G38" s="20"/>
      <c r="H38" s="9"/>
      <c r="I38" s="9"/>
      <c r="J38" s="9"/>
      <c r="K38" s="9"/>
      <c r="L38" s="9"/>
      <c r="M38" s="9"/>
      <c r="N38" s="9"/>
      <c r="O38" s="9"/>
      <c r="P38" s="33">
        <f t="shared" si="2"/>
        <v>6000</v>
      </c>
    </row>
    <row r="39" spans="1:16" x14ac:dyDescent="0.2">
      <c r="A39" s="36">
        <v>26</v>
      </c>
      <c r="B39" s="23" t="s">
        <v>49</v>
      </c>
      <c r="C39" s="37">
        <f t="shared" si="1"/>
        <v>26</v>
      </c>
      <c r="D39" s="18" t="s">
        <v>107</v>
      </c>
      <c r="E39" s="20">
        <v>13</v>
      </c>
      <c r="F39" s="33">
        <f t="shared" si="0"/>
        <v>12000</v>
      </c>
      <c r="G39" s="20"/>
      <c r="H39" s="9"/>
      <c r="I39" s="9"/>
      <c r="J39" s="9"/>
      <c r="K39" s="9"/>
      <c r="L39" s="9"/>
      <c r="M39" s="9"/>
      <c r="N39" s="9"/>
      <c r="O39" s="9"/>
      <c r="P39" s="33">
        <f t="shared" si="2"/>
        <v>12000</v>
      </c>
    </row>
    <row r="40" spans="1:16" x14ac:dyDescent="0.2">
      <c r="A40" s="36">
        <v>27</v>
      </c>
      <c r="B40" s="23" t="s">
        <v>22</v>
      </c>
      <c r="C40" s="37">
        <f t="shared" si="1"/>
        <v>27</v>
      </c>
      <c r="D40" s="21" t="s">
        <v>259</v>
      </c>
      <c r="E40" s="22" t="s">
        <v>117</v>
      </c>
      <c r="F40" s="33">
        <f t="shared" si="0"/>
        <v>0</v>
      </c>
      <c r="G40" s="20"/>
      <c r="H40" s="9"/>
      <c r="I40" s="9"/>
      <c r="J40" s="9"/>
      <c r="K40" s="9"/>
      <c r="L40" s="9"/>
      <c r="M40" s="9"/>
      <c r="N40" s="9"/>
      <c r="O40" s="9"/>
      <c r="P40" s="33">
        <f t="shared" si="2"/>
        <v>0</v>
      </c>
    </row>
    <row r="41" spans="1:16" x14ac:dyDescent="0.2">
      <c r="A41" s="36">
        <v>28</v>
      </c>
      <c r="B41" s="23" t="s">
        <v>43</v>
      </c>
      <c r="C41" s="37">
        <f t="shared" si="1"/>
        <v>28</v>
      </c>
      <c r="D41" s="27" t="s">
        <v>252</v>
      </c>
      <c r="E41" s="22" t="s">
        <v>117</v>
      </c>
      <c r="F41" s="33">
        <f t="shared" si="0"/>
        <v>0</v>
      </c>
      <c r="G41" s="107">
        <v>2</v>
      </c>
      <c r="H41" s="106">
        <f>VLOOKUP(G41,'Est-Heating-Plumbing-Propane'!$A$7:$F$11,6, FALSE)</f>
        <v>10500</v>
      </c>
      <c r="I41" s="9"/>
      <c r="J41" s="9"/>
      <c r="K41" s="9"/>
      <c r="L41" s="9"/>
      <c r="M41" s="9"/>
      <c r="N41" s="9"/>
      <c r="O41" s="9"/>
      <c r="P41" s="33">
        <f t="shared" si="2"/>
        <v>10500</v>
      </c>
    </row>
    <row r="42" spans="1:16" x14ac:dyDescent="0.2">
      <c r="A42" s="36">
        <v>29</v>
      </c>
      <c r="B42" s="23" t="s">
        <v>42</v>
      </c>
      <c r="C42" s="37">
        <f t="shared" si="1"/>
        <v>29</v>
      </c>
      <c r="D42" s="27" t="s">
        <v>253</v>
      </c>
      <c r="E42" s="22" t="s">
        <v>117</v>
      </c>
      <c r="F42" s="33">
        <f t="shared" si="0"/>
        <v>0</v>
      </c>
      <c r="G42" s="107">
        <v>2</v>
      </c>
      <c r="H42" s="106">
        <v>0</v>
      </c>
      <c r="I42" s="9"/>
      <c r="J42" s="9"/>
      <c r="K42" s="9"/>
      <c r="L42" s="9"/>
      <c r="M42" s="9"/>
      <c r="N42" s="9"/>
      <c r="O42" s="9"/>
      <c r="P42" s="33">
        <f t="shared" si="2"/>
        <v>0</v>
      </c>
    </row>
    <row r="43" spans="1:16" x14ac:dyDescent="0.2">
      <c r="A43" s="36">
        <v>30</v>
      </c>
      <c r="B43" s="23" t="s">
        <v>37</v>
      </c>
      <c r="C43" s="37">
        <f t="shared" si="1"/>
        <v>30</v>
      </c>
      <c r="D43" s="18" t="s">
        <v>107</v>
      </c>
      <c r="E43" s="20">
        <v>6</v>
      </c>
      <c r="F43" s="33">
        <f t="shared" si="0"/>
        <v>23200</v>
      </c>
      <c r="G43" s="20"/>
      <c r="H43" s="9"/>
      <c r="I43" s="9"/>
      <c r="J43" s="9"/>
      <c r="K43" s="9"/>
      <c r="L43" s="9"/>
      <c r="M43" s="9"/>
      <c r="N43" s="9"/>
      <c r="O43" s="9"/>
      <c r="P43" s="33">
        <f t="shared" si="2"/>
        <v>23200</v>
      </c>
    </row>
    <row r="44" spans="1:16" x14ac:dyDescent="0.2">
      <c r="A44" s="36">
        <v>31</v>
      </c>
      <c r="B44" s="23" t="s">
        <v>25</v>
      </c>
      <c r="C44" s="37">
        <f t="shared" si="1"/>
        <v>31</v>
      </c>
      <c r="D44" s="21" t="s">
        <v>109</v>
      </c>
      <c r="E44" s="22" t="s">
        <v>117</v>
      </c>
      <c r="F44" s="33">
        <f t="shared" si="0"/>
        <v>0</v>
      </c>
      <c r="G44" s="20"/>
      <c r="H44" s="9"/>
      <c r="I44" s="9"/>
      <c r="J44" s="9"/>
      <c r="K44" s="9"/>
      <c r="L44" s="9"/>
      <c r="M44" s="9"/>
      <c r="N44" s="9"/>
      <c r="O44" s="9"/>
      <c r="P44" s="33">
        <f t="shared" si="2"/>
        <v>0</v>
      </c>
    </row>
    <row r="45" spans="1:16" x14ac:dyDescent="0.2">
      <c r="A45" s="36">
        <v>32</v>
      </c>
      <c r="B45" s="23" t="s">
        <v>46</v>
      </c>
      <c r="C45" s="37">
        <f t="shared" si="1"/>
        <v>32</v>
      </c>
      <c r="D45" s="18" t="s">
        <v>107</v>
      </c>
      <c r="E45" s="20">
        <v>2</v>
      </c>
      <c r="F45" s="33">
        <f t="shared" si="0"/>
        <v>14500</v>
      </c>
      <c r="G45" s="20"/>
      <c r="H45" s="9"/>
      <c r="I45" s="9"/>
      <c r="J45" s="9"/>
      <c r="K45" s="9"/>
      <c r="L45" s="9"/>
      <c r="M45" s="9"/>
      <c r="N45" s="9"/>
      <c r="O45" s="9"/>
      <c r="P45" s="33">
        <f t="shared" si="2"/>
        <v>14500</v>
      </c>
    </row>
    <row r="46" spans="1:16" x14ac:dyDescent="0.2">
      <c r="A46" s="36">
        <v>33</v>
      </c>
      <c r="B46" s="23" t="s">
        <v>36</v>
      </c>
      <c r="C46" s="37">
        <f t="shared" si="1"/>
        <v>33</v>
      </c>
      <c r="D46" s="21" t="s">
        <v>109</v>
      </c>
      <c r="E46" s="22" t="s">
        <v>117</v>
      </c>
      <c r="F46" s="33">
        <f t="shared" si="0"/>
        <v>0</v>
      </c>
      <c r="G46" s="20"/>
      <c r="H46" s="9"/>
      <c r="I46" s="9"/>
      <c r="J46" s="9"/>
      <c r="K46" s="9"/>
      <c r="L46" s="9"/>
      <c r="M46" s="9"/>
      <c r="N46" s="9"/>
      <c r="O46" s="9"/>
      <c r="P46" s="33">
        <f t="shared" si="2"/>
        <v>0</v>
      </c>
    </row>
    <row r="47" spans="1:16" x14ac:dyDescent="0.2">
      <c r="A47" s="36">
        <v>34</v>
      </c>
      <c r="B47" s="23" t="s">
        <v>47</v>
      </c>
      <c r="C47" s="37">
        <f t="shared" si="1"/>
        <v>34</v>
      </c>
      <c r="D47" s="21" t="s">
        <v>109</v>
      </c>
      <c r="E47" s="22" t="s">
        <v>117</v>
      </c>
      <c r="F47" s="33">
        <f t="shared" si="0"/>
        <v>0</v>
      </c>
      <c r="G47" s="20"/>
      <c r="H47" s="9"/>
      <c r="I47" s="9"/>
      <c r="J47" s="9"/>
      <c r="K47" s="9"/>
      <c r="L47" s="9"/>
      <c r="M47" s="9"/>
      <c r="N47" s="9"/>
      <c r="O47" s="9"/>
      <c r="P47" s="33">
        <f t="shared" si="2"/>
        <v>0</v>
      </c>
    </row>
    <row r="48" spans="1:16" x14ac:dyDescent="0.2">
      <c r="A48" s="36">
        <v>35</v>
      </c>
      <c r="B48" s="23" t="s">
        <v>54</v>
      </c>
      <c r="C48" s="37">
        <f t="shared" si="1"/>
        <v>35</v>
      </c>
      <c r="D48" s="18" t="s">
        <v>123</v>
      </c>
      <c r="E48" s="20">
        <v>11</v>
      </c>
      <c r="F48" s="33">
        <f t="shared" si="0"/>
        <v>1200</v>
      </c>
      <c r="G48" s="20"/>
      <c r="H48" s="9"/>
      <c r="I48" s="9"/>
      <c r="J48" s="9"/>
      <c r="K48" s="9"/>
      <c r="L48" s="9"/>
      <c r="M48" s="9"/>
      <c r="N48" s="9"/>
      <c r="O48" s="9"/>
      <c r="P48" s="33">
        <f t="shared" si="2"/>
        <v>1200</v>
      </c>
    </row>
    <row r="49" spans="1:16" x14ac:dyDescent="0.2">
      <c r="A49" s="36">
        <v>36</v>
      </c>
      <c r="B49" s="23" t="s">
        <v>32</v>
      </c>
      <c r="C49" s="37">
        <f t="shared" si="1"/>
        <v>36</v>
      </c>
      <c r="D49" s="18" t="s">
        <v>107</v>
      </c>
      <c r="E49" s="20">
        <v>1</v>
      </c>
      <c r="F49" s="33">
        <f t="shared" si="0"/>
        <v>36000</v>
      </c>
      <c r="G49" s="20"/>
      <c r="H49" s="9"/>
      <c r="I49" s="9"/>
      <c r="J49" s="9"/>
      <c r="K49" s="9"/>
      <c r="L49" s="9"/>
      <c r="M49" s="9"/>
      <c r="N49" s="9"/>
      <c r="O49" s="9"/>
      <c r="P49" s="33">
        <f t="shared" si="2"/>
        <v>36000</v>
      </c>
    </row>
    <row r="50" spans="1:16" x14ac:dyDescent="0.2">
      <c r="A50" s="36">
        <v>37</v>
      </c>
      <c r="B50" s="23" t="s">
        <v>52</v>
      </c>
      <c r="C50" s="37">
        <f t="shared" si="1"/>
        <v>37</v>
      </c>
      <c r="D50" s="21" t="s">
        <v>109</v>
      </c>
      <c r="E50" s="22" t="s">
        <v>117</v>
      </c>
      <c r="F50" s="33">
        <f t="shared" si="0"/>
        <v>0</v>
      </c>
      <c r="G50" s="20"/>
      <c r="H50" s="9"/>
      <c r="I50" s="9"/>
      <c r="J50" s="9"/>
      <c r="K50" s="9"/>
      <c r="L50" s="9"/>
      <c r="M50" s="9"/>
      <c r="N50" s="9"/>
      <c r="O50" s="9"/>
      <c r="P50" s="33">
        <f t="shared" si="2"/>
        <v>0</v>
      </c>
    </row>
    <row r="51" spans="1:16" x14ac:dyDescent="0.2">
      <c r="A51" s="36">
        <v>38</v>
      </c>
      <c r="B51" s="23" t="s">
        <v>30</v>
      </c>
      <c r="C51" s="37">
        <f t="shared" si="1"/>
        <v>38</v>
      </c>
      <c r="D51" s="103" t="s">
        <v>258</v>
      </c>
      <c r="E51" s="22" t="s">
        <v>117</v>
      </c>
      <c r="F51" s="33">
        <f t="shared" si="0"/>
        <v>0</v>
      </c>
      <c r="G51" s="20"/>
      <c r="H51" s="9"/>
      <c r="I51" s="9"/>
      <c r="J51" s="9"/>
      <c r="K51" s="9"/>
      <c r="L51" s="9"/>
      <c r="M51" s="9"/>
      <c r="N51" s="9"/>
      <c r="O51" s="9"/>
      <c r="P51" s="33">
        <f t="shared" si="2"/>
        <v>0</v>
      </c>
    </row>
    <row r="52" spans="1:16" x14ac:dyDescent="0.2">
      <c r="A52" s="36">
        <v>39</v>
      </c>
      <c r="B52" s="34" t="s">
        <v>29</v>
      </c>
      <c r="C52" s="37">
        <f t="shared" si="1"/>
        <v>39</v>
      </c>
      <c r="D52" s="24" t="s">
        <v>254</v>
      </c>
      <c r="E52" s="25" t="s">
        <v>117</v>
      </c>
      <c r="F52" s="33">
        <f t="shared" si="0"/>
        <v>0</v>
      </c>
      <c r="G52" s="20"/>
      <c r="H52" s="9"/>
      <c r="I52" s="9"/>
      <c r="J52" s="9"/>
      <c r="K52" s="104">
        <v>1</v>
      </c>
      <c r="L52" s="105">
        <f>+'Est-Well'!D23</f>
        <v>11130</v>
      </c>
      <c r="M52" s="9"/>
      <c r="N52" s="9"/>
      <c r="O52" s="9"/>
      <c r="P52" s="33">
        <f t="shared" si="2"/>
        <v>11130</v>
      </c>
    </row>
    <row r="53" spans="1:16" x14ac:dyDescent="0.2">
      <c r="A53" s="36">
        <v>40</v>
      </c>
      <c r="B53" s="23" t="s">
        <v>34</v>
      </c>
      <c r="C53" s="37">
        <f t="shared" si="1"/>
        <v>40</v>
      </c>
      <c r="D53" s="18" t="s">
        <v>107</v>
      </c>
      <c r="E53" s="20">
        <v>3</v>
      </c>
      <c r="F53" s="33">
        <f t="shared" si="0"/>
        <v>13500</v>
      </c>
      <c r="G53" s="20"/>
      <c r="H53" s="9"/>
      <c r="I53" s="9"/>
      <c r="J53" s="9"/>
      <c r="K53" s="9"/>
      <c r="L53" s="9"/>
      <c r="M53" s="9"/>
      <c r="N53" s="9"/>
      <c r="O53" s="9"/>
      <c r="P53" s="33">
        <f t="shared" si="2"/>
        <v>13500</v>
      </c>
    </row>
    <row r="54" spans="1:16" x14ac:dyDescent="0.2">
      <c r="A54" s="36">
        <v>41</v>
      </c>
      <c r="B54" s="35" t="s">
        <v>124</v>
      </c>
      <c r="C54" s="37">
        <f t="shared" si="1"/>
        <v>41</v>
      </c>
      <c r="D54" s="18" t="s">
        <v>118</v>
      </c>
      <c r="E54" s="20">
        <v>18</v>
      </c>
      <c r="F54" s="33">
        <f t="shared" si="0"/>
        <v>600</v>
      </c>
      <c r="G54" s="9"/>
      <c r="H54" s="9"/>
      <c r="I54" s="9"/>
      <c r="J54" s="9"/>
      <c r="K54" s="9"/>
      <c r="L54" s="9"/>
      <c r="M54" s="9"/>
      <c r="N54" s="9"/>
      <c r="O54" s="9"/>
      <c r="P54" s="33">
        <f t="shared" si="2"/>
        <v>600</v>
      </c>
    </row>
    <row r="55" spans="1:16" x14ac:dyDescent="0.2">
      <c r="A55" s="36">
        <v>42</v>
      </c>
      <c r="B55" s="35" t="s">
        <v>125</v>
      </c>
      <c r="C55" s="37">
        <f t="shared" si="1"/>
        <v>42</v>
      </c>
      <c r="D55" s="18" t="s">
        <v>119</v>
      </c>
      <c r="E55" s="20">
        <v>19</v>
      </c>
      <c r="F55" s="33">
        <f t="shared" si="0"/>
        <v>700</v>
      </c>
      <c r="G55" s="9"/>
      <c r="H55" s="9"/>
      <c r="I55" s="9"/>
      <c r="J55" s="9"/>
      <c r="K55" s="9"/>
      <c r="L55" s="9"/>
      <c r="M55" s="9"/>
      <c r="N55" s="9"/>
      <c r="O55" s="9"/>
      <c r="P55" s="33">
        <f t="shared" si="2"/>
        <v>700</v>
      </c>
    </row>
    <row r="56" spans="1:16" x14ac:dyDescent="0.2">
      <c r="A56" s="36">
        <v>43</v>
      </c>
      <c r="B56" s="35" t="s">
        <v>126</v>
      </c>
      <c r="C56" s="37">
        <f t="shared" ref="C56" si="3">A56</f>
        <v>43</v>
      </c>
      <c r="D56" s="18" t="s">
        <v>120</v>
      </c>
      <c r="E56" s="20">
        <v>20</v>
      </c>
      <c r="F56" s="33">
        <f t="shared" si="0"/>
        <v>2000</v>
      </c>
      <c r="G56" s="9"/>
      <c r="H56" s="9"/>
      <c r="I56" s="9"/>
      <c r="J56" s="9"/>
      <c r="K56" s="9"/>
      <c r="L56" s="9"/>
      <c r="M56" s="9"/>
      <c r="N56" s="9"/>
      <c r="O56" s="9"/>
      <c r="P56" s="33">
        <f t="shared" si="2"/>
        <v>2000</v>
      </c>
    </row>
    <row r="57" spans="1:16" x14ac:dyDescent="0.2">
      <c r="A57" s="36">
        <v>44</v>
      </c>
      <c r="B57" s="35" t="s">
        <v>261</v>
      </c>
      <c r="C57" s="37">
        <f t="shared" si="1"/>
        <v>44</v>
      </c>
      <c r="D57" s="27" t="s">
        <v>262</v>
      </c>
      <c r="E57" s="20">
        <v>20</v>
      </c>
      <c r="F57" s="33">
        <f t="shared" si="0"/>
        <v>2000</v>
      </c>
      <c r="G57" s="107">
        <v>4</v>
      </c>
      <c r="H57" s="106">
        <f>VLOOKUP(G57,'Est-Heating-Plumbing-Propane'!$A$7:$F$11,6, FALSE)</f>
        <v>510</v>
      </c>
      <c r="I57" s="9"/>
      <c r="J57" s="9"/>
      <c r="K57" s="9"/>
      <c r="L57" s="9"/>
      <c r="M57" s="9"/>
      <c r="N57" s="9"/>
      <c r="O57" s="9"/>
      <c r="P57" s="33">
        <f t="shared" si="2"/>
        <v>2510</v>
      </c>
    </row>
    <row r="58" spans="1:16" s="38" customFormat="1" ht="13.5" thickBot="1" x14ac:dyDescent="0.25">
      <c r="B58" s="41" t="s">
        <v>14</v>
      </c>
      <c r="C58" s="42">
        <f t="shared" si="1"/>
        <v>0</v>
      </c>
      <c r="D58" s="43"/>
      <c r="E58" s="44"/>
      <c r="F58" s="67">
        <f>SUM(F14:F57)</f>
        <v>267229.5</v>
      </c>
      <c r="G58" s="45"/>
      <c r="H58" s="70">
        <f>SUM(H14:H57)</f>
        <v>32885</v>
      </c>
      <c r="I58" s="45"/>
      <c r="J58" s="70">
        <f>SUM(J14:J57)</f>
        <v>34850</v>
      </c>
      <c r="K58" s="70"/>
      <c r="L58" s="70">
        <f>SUM(L14:L57)</f>
        <v>11130</v>
      </c>
      <c r="M58" s="45"/>
      <c r="N58" s="70">
        <f>SUM(N14:N57)</f>
        <v>5532.92</v>
      </c>
      <c r="O58" s="45"/>
      <c r="P58" s="68">
        <f t="shared" si="2"/>
        <v>351627.42</v>
      </c>
    </row>
    <row r="59" spans="1:16" x14ac:dyDescent="0.2">
      <c r="B59" s="7" t="s">
        <v>11</v>
      </c>
      <c r="C59" s="37">
        <f t="shared" si="1"/>
        <v>0</v>
      </c>
      <c r="D59" s="17"/>
      <c r="E59" s="11"/>
      <c r="F59" s="33"/>
    </row>
    <row r="60" spans="1:16" x14ac:dyDescent="0.2">
      <c r="B60" s="8" t="s">
        <v>12</v>
      </c>
      <c r="C60" s="37">
        <f t="shared" si="1"/>
        <v>0</v>
      </c>
      <c r="D60" s="16"/>
      <c r="E60" s="8"/>
      <c r="F60" s="33"/>
    </row>
    <row r="61" spans="1:16" x14ac:dyDescent="0.2">
      <c r="B61" s="8" t="s">
        <v>13</v>
      </c>
      <c r="C61" s="37">
        <f t="shared" si="1"/>
        <v>0</v>
      </c>
      <c r="D61" s="16"/>
      <c r="E61" s="8"/>
      <c r="F61" s="33"/>
    </row>
    <row r="63" spans="1:16" x14ac:dyDescent="0.2">
      <c r="B63" t="s">
        <v>16</v>
      </c>
    </row>
    <row r="64" spans="1:16" x14ac:dyDescent="0.2">
      <c r="B64" t="s">
        <v>17</v>
      </c>
    </row>
    <row r="65" spans="2:6" x14ac:dyDescent="0.2">
      <c r="F65" s="31" t="s">
        <v>16</v>
      </c>
    </row>
    <row r="66" spans="2:6" x14ac:dyDescent="0.2">
      <c r="F66" s="31" t="s">
        <v>18</v>
      </c>
    </row>
    <row r="67" spans="2:6" x14ac:dyDescent="0.2">
      <c r="B67" t="s">
        <v>19</v>
      </c>
    </row>
    <row r="68" spans="2:6" x14ac:dyDescent="0.2">
      <c r="B68" t="s">
        <v>17</v>
      </c>
    </row>
    <row r="71" spans="2:6" x14ac:dyDescent="0.2">
      <c r="B71" s="72" t="s">
        <v>275</v>
      </c>
    </row>
    <row r="73" spans="2:6" x14ac:dyDescent="0.2">
      <c r="B73" s="72" t="s">
        <v>267</v>
      </c>
    </row>
    <row r="74" spans="2:6" x14ac:dyDescent="0.2">
      <c r="B74" s="72" t="s">
        <v>268</v>
      </c>
    </row>
    <row r="75" spans="2:6" x14ac:dyDescent="0.2">
      <c r="B75" s="72" t="s">
        <v>272</v>
      </c>
    </row>
    <row r="76" spans="2:6" x14ac:dyDescent="0.2">
      <c r="B76" s="72" t="s">
        <v>277</v>
      </c>
    </row>
    <row r="77" spans="2:6" x14ac:dyDescent="0.2">
      <c r="B77" s="72" t="s">
        <v>269</v>
      </c>
    </row>
    <row r="78" spans="2:6" x14ac:dyDescent="0.2">
      <c r="B78" s="72" t="s">
        <v>270</v>
      </c>
    </row>
    <row r="79" spans="2:6" x14ac:dyDescent="0.2">
      <c r="B79" s="72" t="s">
        <v>271</v>
      </c>
    </row>
    <row r="80" spans="2:6" x14ac:dyDescent="0.2">
      <c r="B80" s="72" t="s">
        <v>273</v>
      </c>
    </row>
    <row r="81" spans="2:2" x14ac:dyDescent="0.2">
      <c r="B81" s="72" t="s">
        <v>274</v>
      </c>
    </row>
    <row r="82" spans="2:2" x14ac:dyDescent="0.2">
      <c r="B82" s="72" t="s">
        <v>276</v>
      </c>
    </row>
  </sheetData>
  <mergeCells count="2">
    <mergeCell ref="B8:D8"/>
    <mergeCell ref="B10:D10"/>
  </mergeCells>
  <phoneticPr fontId="5" type="noConversion"/>
  <conditionalFormatting sqref="F13:F58">
    <cfRule type="cellIs" dxfId="0" priority="1" stopIfTrue="1" operator="equal">
      <formula>0</formula>
    </cfRule>
  </conditionalFormatting>
  <pageMargins left="0.25" right="0.25" top="0.75" bottom="0.75" header="0.3" footer="0.3"/>
  <pageSetup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workbookViewId="0">
      <selection activeCell="B25" sqref="B25"/>
    </sheetView>
  </sheetViews>
  <sheetFormatPr defaultRowHeight="12.75" x14ac:dyDescent="0.2"/>
  <cols>
    <col min="1" max="1" width="6.5703125" style="57" customWidth="1"/>
    <col min="2" max="2" width="51.85546875" style="48" customWidth="1"/>
    <col min="3" max="3" width="13.7109375" style="58" hidden="1" customWidth="1"/>
    <col min="4" max="4" width="7.85546875" style="59" customWidth="1"/>
    <col min="5" max="5" width="16" style="60" customWidth="1"/>
    <col min="6" max="6" width="15.28515625" style="61" customWidth="1"/>
    <col min="7" max="7" width="7.85546875" style="62" customWidth="1"/>
    <col min="8" max="8" width="8.28515625" style="62" customWidth="1"/>
    <col min="9" max="16384" width="9.140625" style="48"/>
  </cols>
  <sheetData>
    <row r="1" spans="1:8" ht="25.5" x14ac:dyDescent="0.2">
      <c r="A1" s="46" t="s">
        <v>108</v>
      </c>
      <c r="B1" s="46" t="s">
        <v>102</v>
      </c>
      <c r="C1" s="46" t="s">
        <v>103</v>
      </c>
      <c r="D1" s="46" t="s">
        <v>128</v>
      </c>
      <c r="E1" s="46" t="s">
        <v>110</v>
      </c>
      <c r="F1" s="47" t="s">
        <v>104</v>
      </c>
      <c r="G1" s="46" t="s">
        <v>134</v>
      </c>
      <c r="H1" s="46" t="s">
        <v>105</v>
      </c>
    </row>
    <row r="2" spans="1:8" ht="60" customHeight="1" x14ac:dyDescent="0.2">
      <c r="A2" s="49">
        <v>1</v>
      </c>
      <c r="B2" s="63" t="s">
        <v>64</v>
      </c>
      <c r="C2" s="64" t="s">
        <v>76</v>
      </c>
      <c r="D2" s="65">
        <f>VLOOKUP(E2,SWORN!$B$13:$C$61, 2, FALSE)</f>
        <v>36</v>
      </c>
      <c r="E2" s="66" t="s">
        <v>32</v>
      </c>
      <c r="F2" s="50">
        <v>36000</v>
      </c>
      <c r="G2" s="51">
        <f>F2/SUM($F$2:$F$16)</f>
        <v>0.16015161019098079</v>
      </c>
      <c r="H2" s="51">
        <f>F2/$F$23</f>
        <v>0.13573150799590544</v>
      </c>
    </row>
    <row r="3" spans="1:8" ht="36" customHeight="1" x14ac:dyDescent="0.2">
      <c r="A3" s="49">
        <v>2</v>
      </c>
      <c r="B3" s="63" t="s">
        <v>65</v>
      </c>
      <c r="C3" s="64" t="s">
        <v>77</v>
      </c>
      <c r="D3" s="65">
        <f>VLOOKUP(E3,SWORN!$B$13:$C$61, 2, FALSE)</f>
        <v>32</v>
      </c>
      <c r="E3" s="66" t="s">
        <v>46</v>
      </c>
      <c r="F3" s="50">
        <v>14500</v>
      </c>
      <c r="G3" s="51">
        <f t="shared" ref="G3:G16" si="0">F3/SUM($F$2:$F$16)</f>
        <v>6.4505509660256158E-2</v>
      </c>
      <c r="H3" s="51">
        <f t="shared" ref="H3:H21" si="1">F3/$F$23</f>
        <v>5.4669635165017466E-2</v>
      </c>
    </row>
    <row r="4" spans="1:8" x14ac:dyDescent="0.2">
      <c r="A4" s="49">
        <v>3</v>
      </c>
      <c r="B4" s="63" t="s">
        <v>66</v>
      </c>
      <c r="C4" s="64" t="s">
        <v>78</v>
      </c>
      <c r="D4" s="65">
        <f>VLOOKUP(E4,SWORN!$B$13:$C$61, 2, FALSE)</f>
        <v>40</v>
      </c>
      <c r="E4" s="66" t="s">
        <v>34</v>
      </c>
      <c r="F4" s="50">
        <v>13500</v>
      </c>
      <c r="G4" s="51">
        <f t="shared" si="0"/>
        <v>6.0056853821617795E-2</v>
      </c>
      <c r="H4" s="51">
        <f t="shared" si="1"/>
        <v>5.0899315498464534E-2</v>
      </c>
    </row>
    <row r="5" spans="1:8" ht="24" customHeight="1" x14ac:dyDescent="0.2">
      <c r="A5" s="49">
        <v>4</v>
      </c>
      <c r="B5" s="63" t="s">
        <v>67</v>
      </c>
      <c r="C5" s="64" t="s">
        <v>79</v>
      </c>
      <c r="D5" s="65">
        <f>VLOOKUP(E5,SWORN!$B$13:$C$61, 2, FALSE)</f>
        <v>14</v>
      </c>
      <c r="E5" s="66" t="s">
        <v>111</v>
      </c>
      <c r="F5" s="50">
        <v>3800</v>
      </c>
      <c r="G5" s="51">
        <f t="shared" si="0"/>
        <v>1.6904892186825751E-2</v>
      </c>
      <c r="H5" s="51">
        <f t="shared" si="1"/>
        <v>1.4327214732901128E-2</v>
      </c>
    </row>
    <row r="6" spans="1:8" x14ac:dyDescent="0.2">
      <c r="A6" s="49">
        <v>5</v>
      </c>
      <c r="B6" s="63" t="s">
        <v>68</v>
      </c>
      <c r="C6" s="64" t="s">
        <v>80</v>
      </c>
      <c r="D6" s="65">
        <f>VLOOKUP(E6,SWORN!$B$13:$C$61, 2, FALSE)</f>
        <v>6</v>
      </c>
      <c r="E6" s="66" t="s">
        <v>31</v>
      </c>
      <c r="F6" s="50">
        <v>45000</v>
      </c>
      <c r="G6" s="51">
        <f t="shared" si="0"/>
        <v>0.20018951273872598</v>
      </c>
      <c r="H6" s="51">
        <f t="shared" si="1"/>
        <v>0.16966438499488179</v>
      </c>
    </row>
    <row r="7" spans="1:8" x14ac:dyDescent="0.2">
      <c r="A7" s="49">
        <v>6</v>
      </c>
      <c r="B7" s="63" t="s">
        <v>69</v>
      </c>
      <c r="C7" s="64" t="s">
        <v>81</v>
      </c>
      <c r="D7" s="65">
        <f>VLOOKUP(E7,SWORN!$B$13:$C$61, 2, FALSE)</f>
        <v>30</v>
      </c>
      <c r="E7" s="66" t="s">
        <v>37</v>
      </c>
      <c r="F7" s="50">
        <v>23200</v>
      </c>
      <c r="G7" s="51">
        <f t="shared" si="0"/>
        <v>0.10320881545640985</v>
      </c>
      <c r="H7" s="51">
        <f t="shared" si="1"/>
        <v>8.7471416264027949E-2</v>
      </c>
    </row>
    <row r="8" spans="1:8" ht="36" customHeight="1" x14ac:dyDescent="0.2">
      <c r="A8" s="49">
        <v>7</v>
      </c>
      <c r="B8" s="63" t="s">
        <v>70</v>
      </c>
      <c r="C8" s="64" t="s">
        <v>82</v>
      </c>
      <c r="D8" s="65">
        <f>VLOOKUP(E8,SWORN!$B$13:$C$61, 2, FALSE)</f>
        <v>22</v>
      </c>
      <c r="E8" s="66" t="s">
        <v>38</v>
      </c>
      <c r="F8" s="50">
        <v>19000</v>
      </c>
      <c r="G8" s="51">
        <f t="shared" si="0"/>
        <v>8.4524460934128756E-2</v>
      </c>
      <c r="H8" s="51">
        <f t="shared" si="1"/>
        <v>7.163607366450564E-2</v>
      </c>
    </row>
    <row r="9" spans="1:8" x14ac:dyDescent="0.2">
      <c r="A9" s="49">
        <v>8</v>
      </c>
      <c r="B9" s="63" t="s">
        <v>71</v>
      </c>
      <c r="C9" s="64" t="s">
        <v>83</v>
      </c>
      <c r="D9" s="65">
        <f>VLOOKUP(E9,SWORN!$B$13:$C$61, 2, FALSE)</f>
        <v>11</v>
      </c>
      <c r="E9" s="66" t="s">
        <v>48</v>
      </c>
      <c r="F9" s="50">
        <v>23515</v>
      </c>
      <c r="G9" s="51">
        <f t="shared" si="0"/>
        <v>0.10461014204558093</v>
      </c>
      <c r="H9" s="51">
        <f t="shared" si="1"/>
        <v>8.8659066958992117E-2</v>
      </c>
    </row>
    <row r="10" spans="1:8" ht="36" customHeight="1" x14ac:dyDescent="0.2">
      <c r="A10" s="49">
        <v>9</v>
      </c>
      <c r="B10" s="63" t="s">
        <v>100</v>
      </c>
      <c r="C10" s="64" t="s">
        <v>84</v>
      </c>
      <c r="D10" s="65">
        <f>VLOOKUP(E10,SWORN!$B$13:$C$61, 2, FALSE)</f>
        <v>25</v>
      </c>
      <c r="E10" s="66" t="s">
        <v>50</v>
      </c>
      <c r="F10" s="50">
        <v>6000</v>
      </c>
      <c r="G10" s="51">
        <f t="shared" si="0"/>
        <v>2.6691935031830132E-2</v>
      </c>
      <c r="H10" s="51">
        <f t="shared" si="1"/>
        <v>2.2621917999317571E-2</v>
      </c>
    </row>
    <row r="11" spans="1:8" x14ac:dyDescent="0.2">
      <c r="A11" s="49">
        <v>10</v>
      </c>
      <c r="B11" s="63" t="s">
        <v>101</v>
      </c>
      <c r="C11" s="64" t="s">
        <v>84</v>
      </c>
      <c r="D11" s="65">
        <f>VLOOKUP(E11,SWORN!$B$13:$C$61, 2, FALSE)</f>
        <v>5</v>
      </c>
      <c r="E11" s="66" t="s">
        <v>51</v>
      </c>
      <c r="F11" s="50">
        <v>6000</v>
      </c>
      <c r="G11" s="51">
        <f t="shared" si="0"/>
        <v>2.6691935031830132E-2</v>
      </c>
      <c r="H11" s="51">
        <f t="shared" si="1"/>
        <v>2.2621917999317571E-2</v>
      </c>
    </row>
    <row r="12" spans="1:8" ht="24" customHeight="1" x14ac:dyDescent="0.2">
      <c r="A12" s="49">
        <v>11</v>
      </c>
      <c r="B12" s="63" t="s">
        <v>72</v>
      </c>
      <c r="C12" s="64" t="s">
        <v>85</v>
      </c>
      <c r="D12" s="65">
        <f>VLOOKUP(E12,SWORN!$B$13:$C$61, 2, FALSE)</f>
        <v>35</v>
      </c>
      <c r="E12" s="66" t="s">
        <v>54</v>
      </c>
      <c r="F12" s="50">
        <v>1200</v>
      </c>
      <c r="G12" s="51">
        <f t="shared" si="0"/>
        <v>5.3383870063660266E-3</v>
      </c>
      <c r="H12" s="51">
        <f t="shared" si="1"/>
        <v>4.5243835998635146E-3</v>
      </c>
    </row>
    <row r="13" spans="1:8" ht="25.5" x14ac:dyDescent="0.2">
      <c r="A13" s="49">
        <v>12</v>
      </c>
      <c r="B13" s="63" t="s">
        <v>73</v>
      </c>
      <c r="C13" s="64" t="s">
        <v>86</v>
      </c>
      <c r="D13" s="65">
        <f>VLOOKUP(E13,SWORN!$B$13:$C$61, 2, FALSE)</f>
        <v>23</v>
      </c>
      <c r="E13" s="66" t="s">
        <v>35</v>
      </c>
      <c r="F13" s="50">
        <v>9000</v>
      </c>
      <c r="G13" s="51">
        <f t="shared" si="0"/>
        <v>4.0037902547745197E-2</v>
      </c>
      <c r="H13" s="51">
        <f t="shared" si="1"/>
        <v>3.3932876998976361E-2</v>
      </c>
    </row>
    <row r="14" spans="1:8" x14ac:dyDescent="0.2">
      <c r="A14" s="49">
        <v>13</v>
      </c>
      <c r="B14" s="63" t="s">
        <v>74</v>
      </c>
      <c r="C14" s="64" t="s">
        <v>87</v>
      </c>
      <c r="D14" s="65">
        <f>VLOOKUP(E14,SWORN!$B$13:$C$61, 2, FALSE)</f>
        <v>26</v>
      </c>
      <c r="E14" s="66" t="s">
        <v>49</v>
      </c>
      <c r="F14" s="50">
        <v>12000</v>
      </c>
      <c r="G14" s="51">
        <f t="shared" si="0"/>
        <v>5.3383870063660264E-2</v>
      </c>
      <c r="H14" s="51">
        <f t="shared" si="1"/>
        <v>4.5243835998635143E-2</v>
      </c>
    </row>
    <row r="15" spans="1:8" x14ac:dyDescent="0.2">
      <c r="A15" s="49">
        <v>14</v>
      </c>
      <c r="B15" s="63" t="s">
        <v>75</v>
      </c>
      <c r="C15" s="64" t="s">
        <v>88</v>
      </c>
      <c r="D15" s="65">
        <f>VLOOKUP(E15,SWORN!$B$13:$C$61, 2, FALSE)</f>
        <v>7</v>
      </c>
      <c r="E15" s="66" t="s">
        <v>56</v>
      </c>
      <c r="F15" s="50">
        <v>3072</v>
      </c>
      <c r="G15" s="51">
        <f t="shared" si="0"/>
        <v>1.3666270736297028E-2</v>
      </c>
      <c r="H15" s="51">
        <f t="shared" si="1"/>
        <v>1.1582422015650597E-2</v>
      </c>
    </row>
    <row r="16" spans="1:8" x14ac:dyDescent="0.2">
      <c r="A16" s="49">
        <v>15</v>
      </c>
      <c r="B16" s="63" t="s">
        <v>63</v>
      </c>
      <c r="C16" s="64" t="s">
        <v>89</v>
      </c>
      <c r="D16" s="65">
        <f>VLOOKUP(E16,SWORN!$B$13:$C$61, 2, FALSE)</f>
        <v>16</v>
      </c>
      <c r="E16" s="66" t="s">
        <v>55</v>
      </c>
      <c r="F16" s="50">
        <v>9000</v>
      </c>
      <c r="G16" s="51">
        <f t="shared" si="0"/>
        <v>4.0037902547745197E-2</v>
      </c>
      <c r="H16" s="51">
        <f t="shared" si="1"/>
        <v>3.3932876998976361E-2</v>
      </c>
    </row>
    <row r="17" spans="1:8" x14ac:dyDescent="0.2">
      <c r="A17" s="49">
        <v>16</v>
      </c>
      <c r="B17" s="63" t="s">
        <v>90</v>
      </c>
      <c r="C17" s="64" t="s">
        <v>95</v>
      </c>
      <c r="D17" s="65">
        <f>VLOOKUP(E17,SWORN!$B$13:$C$61, 2, FALSE)</f>
        <v>12</v>
      </c>
      <c r="E17" s="66" t="s">
        <v>40</v>
      </c>
      <c r="F17" s="50">
        <v>35642.5</v>
      </c>
      <c r="G17" s="51"/>
      <c r="H17" s="51">
        <f t="shared" si="1"/>
        <v>0.13438361871511276</v>
      </c>
    </row>
    <row r="18" spans="1:8" x14ac:dyDescent="0.2">
      <c r="A18" s="49">
        <v>17</v>
      </c>
      <c r="B18" s="63" t="s">
        <v>91</v>
      </c>
      <c r="C18" s="64" t="s">
        <v>96</v>
      </c>
      <c r="D18" s="65">
        <f>VLOOKUP(E18,SWORN!$B$13:$C$61, 2, FALSE)</f>
        <v>13</v>
      </c>
      <c r="E18" s="66" t="s">
        <v>41</v>
      </c>
      <c r="F18" s="50">
        <v>1500</v>
      </c>
      <c r="G18" s="51"/>
      <c r="H18" s="51">
        <f t="shared" si="1"/>
        <v>5.6554794998293929E-3</v>
      </c>
    </row>
    <row r="19" spans="1:8" x14ac:dyDescent="0.2">
      <c r="A19" s="49">
        <v>18</v>
      </c>
      <c r="B19" s="63" t="s">
        <v>92</v>
      </c>
      <c r="C19" s="64" t="s">
        <v>97</v>
      </c>
      <c r="D19" s="65">
        <f>VLOOKUP(E19,SWORN!$B$13:$C$61, 2, FALSE)</f>
        <v>41</v>
      </c>
      <c r="E19" s="66" t="s">
        <v>124</v>
      </c>
      <c r="F19" s="50">
        <v>600</v>
      </c>
      <c r="G19" s="51"/>
      <c r="H19" s="51">
        <f t="shared" si="1"/>
        <v>2.2621917999317573E-3</v>
      </c>
    </row>
    <row r="20" spans="1:8" x14ac:dyDescent="0.2">
      <c r="A20" s="49">
        <v>19</v>
      </c>
      <c r="B20" s="63" t="s">
        <v>93</v>
      </c>
      <c r="C20" s="64" t="s">
        <v>98</v>
      </c>
      <c r="D20" s="65">
        <f>VLOOKUP(E20,SWORN!$B$13:$C$61, 2, FALSE)</f>
        <v>42</v>
      </c>
      <c r="E20" s="66" t="s">
        <v>125</v>
      </c>
      <c r="F20" s="50">
        <v>700</v>
      </c>
      <c r="G20" s="51"/>
      <c r="H20" s="51">
        <f t="shared" si="1"/>
        <v>2.6392237665870499E-3</v>
      </c>
    </row>
    <row r="21" spans="1:8" x14ac:dyDescent="0.2">
      <c r="A21" s="49">
        <v>20</v>
      </c>
      <c r="B21" s="63" t="s">
        <v>94</v>
      </c>
      <c r="C21" s="64" t="s">
        <v>99</v>
      </c>
      <c r="D21" s="65">
        <f>VLOOKUP(E21,SWORN!$B$13:$C$61, 2, FALSE)</f>
        <v>43</v>
      </c>
      <c r="E21" s="66" t="s">
        <v>126</v>
      </c>
      <c r="F21" s="50">
        <v>2000</v>
      </c>
      <c r="G21" s="51"/>
      <c r="H21" s="51">
        <f t="shared" si="1"/>
        <v>7.5406393331058572E-3</v>
      </c>
    </row>
    <row r="22" spans="1:8" x14ac:dyDescent="0.2">
      <c r="A22" s="49"/>
      <c r="B22" s="63"/>
      <c r="C22" s="64"/>
      <c r="D22" s="65"/>
      <c r="E22" s="66"/>
      <c r="F22" s="50"/>
      <c r="G22" s="51"/>
      <c r="H22" s="51"/>
    </row>
    <row r="23" spans="1:8" x14ac:dyDescent="0.2">
      <c r="A23" s="49"/>
      <c r="B23" s="52"/>
      <c r="C23" s="53">
        <f>SUM(C2:C21)</f>
        <v>0</v>
      </c>
      <c r="D23" s="54"/>
      <c r="E23" s="55"/>
      <c r="F23" s="50">
        <f>SUM(F2:F21)</f>
        <v>265229.5</v>
      </c>
      <c r="G23" s="56">
        <f t="shared" ref="G23:H23" si="2">SUM(G2:G21)</f>
        <v>0.99999999999999989</v>
      </c>
      <c r="H23" s="56">
        <f t="shared" si="2"/>
        <v>1</v>
      </c>
    </row>
    <row r="25" spans="1:8" x14ac:dyDescent="0.2">
      <c r="B25" s="102" t="s">
        <v>263</v>
      </c>
    </row>
    <row r="26" spans="1:8" x14ac:dyDescent="0.2">
      <c r="B26" s="48" t="s">
        <v>264</v>
      </c>
    </row>
    <row r="27" spans="1:8" x14ac:dyDescent="0.2">
      <c r="B27" s="48" t="s">
        <v>265</v>
      </c>
    </row>
    <row r="28" spans="1:8" x14ac:dyDescent="0.2">
      <c r="B28" s="48" t="s">
        <v>266</v>
      </c>
    </row>
  </sheetData>
  <phoneticPr fontId="5" type="noConversion"/>
  <conditionalFormatting sqref="H2:H22">
    <cfRule type="colorScale" priority="1">
      <colorScale>
        <cfvo type="min"/>
        <cfvo type="max"/>
        <color rgb="FFFCFCFF"/>
        <color rgb="FF63BE7B"/>
      </colorScale>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
  <sheetViews>
    <sheetView topLeftCell="A8" workbookViewId="0">
      <selection activeCell="C17" sqref="C17"/>
    </sheetView>
  </sheetViews>
  <sheetFormatPr defaultRowHeight="12.75" x14ac:dyDescent="0.2"/>
  <cols>
    <col min="3" max="3" width="43.7109375" customWidth="1"/>
    <col min="4" max="6" width="20" customWidth="1"/>
  </cols>
  <sheetData>
    <row r="1" spans="1:6" s="99" customFormat="1" ht="18" x14ac:dyDescent="0.25">
      <c r="B1" s="101" t="s">
        <v>162</v>
      </c>
      <c r="E1" s="99" t="str">
        <f>+E13</f>
        <v>TOTAL</v>
      </c>
      <c r="F1" s="100">
        <f>+F13</f>
        <v>32885</v>
      </c>
    </row>
    <row r="2" spans="1:6" ht="15" x14ac:dyDescent="0.2">
      <c r="B2" s="84" t="s">
        <v>163</v>
      </c>
    </row>
    <row r="3" spans="1:6" ht="15.75" thickBot="1" x14ac:dyDescent="0.25">
      <c r="B3" s="84" t="s">
        <v>164</v>
      </c>
    </row>
    <row r="4" spans="1:6" ht="15.75" thickBot="1" x14ac:dyDescent="0.25">
      <c r="B4" s="84" t="s">
        <v>165</v>
      </c>
      <c r="D4" s="85" t="s">
        <v>167</v>
      </c>
      <c r="E4" s="85" t="s">
        <v>168</v>
      </c>
    </row>
    <row r="5" spans="1:6" ht="15.75" thickBot="1" x14ac:dyDescent="0.25">
      <c r="B5" s="84" t="s">
        <v>166</v>
      </c>
      <c r="D5" s="86" t="s">
        <v>169</v>
      </c>
      <c r="E5" s="87">
        <v>45177</v>
      </c>
    </row>
    <row r="6" spans="1:6" ht="13.5" thickBot="1" x14ac:dyDescent="0.25"/>
    <row r="7" spans="1:6" ht="15" thickBot="1" x14ac:dyDescent="0.25">
      <c r="A7" s="72" t="s">
        <v>251</v>
      </c>
      <c r="B7" s="88" t="s">
        <v>170</v>
      </c>
      <c r="C7" s="88" t="s">
        <v>171</v>
      </c>
      <c r="D7" s="95" t="s">
        <v>172</v>
      </c>
      <c r="E7" s="95" t="s">
        <v>173</v>
      </c>
      <c r="F7" s="95" t="s">
        <v>174</v>
      </c>
    </row>
    <row r="8" spans="1:6" ht="105" x14ac:dyDescent="0.2">
      <c r="A8">
        <v>1</v>
      </c>
      <c r="B8" s="89"/>
      <c r="C8" s="92" t="s">
        <v>175</v>
      </c>
      <c r="D8" s="96">
        <v>1</v>
      </c>
      <c r="E8" s="97">
        <v>5275</v>
      </c>
      <c r="F8" s="97">
        <f>D8*E8</f>
        <v>5275</v>
      </c>
    </row>
    <row r="9" spans="1:6" ht="120" x14ac:dyDescent="0.2">
      <c r="A9">
        <v>2</v>
      </c>
      <c r="B9" s="90"/>
      <c r="C9" s="93" t="s">
        <v>176</v>
      </c>
      <c r="D9" s="96">
        <v>1</v>
      </c>
      <c r="E9" s="97">
        <v>10500</v>
      </c>
      <c r="F9" s="97">
        <f t="shared" ref="F9:F11" si="0">D9*E9</f>
        <v>10500</v>
      </c>
    </row>
    <row r="10" spans="1:6" ht="165" x14ac:dyDescent="0.2">
      <c r="A10">
        <v>3</v>
      </c>
      <c r="B10" s="90"/>
      <c r="C10" s="93" t="s">
        <v>177</v>
      </c>
      <c r="D10" s="98">
        <v>1</v>
      </c>
      <c r="E10" s="97">
        <v>16600</v>
      </c>
      <c r="F10" s="97">
        <f t="shared" si="0"/>
        <v>16600</v>
      </c>
    </row>
    <row r="11" spans="1:6" ht="45.75" thickBot="1" x14ac:dyDescent="0.25">
      <c r="A11">
        <v>4</v>
      </c>
      <c r="B11" s="91"/>
      <c r="C11" s="94" t="s">
        <v>178</v>
      </c>
      <c r="D11" s="98">
        <v>1</v>
      </c>
      <c r="E11" s="97">
        <v>510</v>
      </c>
      <c r="F11" s="97">
        <f t="shared" si="0"/>
        <v>510</v>
      </c>
    </row>
    <row r="13" spans="1:6" s="99" customFormat="1" ht="18" x14ac:dyDescent="0.25">
      <c r="E13" s="99" t="s">
        <v>179</v>
      </c>
      <c r="F13" s="100">
        <f>SUM(F8:F11)</f>
        <v>32885</v>
      </c>
    </row>
    <row r="15" spans="1:6" x14ac:dyDescent="0.2">
      <c r="C15" s="72" t="s">
        <v>250</v>
      </c>
    </row>
    <row r="16" spans="1:6" x14ac:dyDescent="0.2">
      <c r="C16" s="72" t="s">
        <v>257</v>
      </c>
    </row>
  </sheetData>
  <mergeCells count="1">
    <mergeCell ref="B8:B11"/>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7"/>
  <sheetViews>
    <sheetView workbookViewId="0">
      <selection activeCell="C30" sqref="C30"/>
    </sheetView>
  </sheetViews>
  <sheetFormatPr defaultRowHeight="12.75" x14ac:dyDescent="0.2"/>
  <cols>
    <col min="1" max="1" width="71.28515625" style="78" customWidth="1"/>
    <col min="3" max="3" width="14" customWidth="1"/>
    <col min="4" max="4" width="17.140625" style="81" bestFit="1" customWidth="1"/>
  </cols>
  <sheetData>
    <row r="1" spans="1:4" x14ac:dyDescent="0.2">
      <c r="A1" s="73" t="s">
        <v>135</v>
      </c>
    </row>
    <row r="2" spans="1:4" x14ac:dyDescent="0.2">
      <c r="A2" s="74" t="s">
        <v>136</v>
      </c>
    </row>
    <row r="3" spans="1:4" x14ac:dyDescent="0.2">
      <c r="A3" s="74" t="s">
        <v>137</v>
      </c>
    </row>
    <row r="4" spans="1:4" x14ac:dyDescent="0.2">
      <c r="A4" s="74" t="s">
        <v>138</v>
      </c>
    </row>
    <row r="5" spans="1:4" ht="25.5" x14ac:dyDescent="0.2">
      <c r="A5" s="75" t="s">
        <v>139</v>
      </c>
    </row>
    <row r="6" spans="1:4" x14ac:dyDescent="0.2">
      <c r="A6" s="73" t="s">
        <v>140</v>
      </c>
    </row>
    <row r="7" spans="1:4" x14ac:dyDescent="0.2">
      <c r="A7" s="74" t="s">
        <v>141</v>
      </c>
    </row>
    <row r="8" spans="1:4" x14ac:dyDescent="0.2">
      <c r="A8" s="74" t="s">
        <v>142</v>
      </c>
    </row>
    <row r="9" spans="1:4" x14ac:dyDescent="0.2">
      <c r="A9" s="74" t="s">
        <v>143</v>
      </c>
    </row>
    <row r="10" spans="1:4" x14ac:dyDescent="0.2">
      <c r="A10" s="73" t="s">
        <v>144</v>
      </c>
    </row>
    <row r="11" spans="1:4" x14ac:dyDescent="0.2">
      <c r="A11" s="74"/>
    </row>
    <row r="12" spans="1:4" x14ac:dyDescent="0.2">
      <c r="A12" s="73" t="s">
        <v>145</v>
      </c>
    </row>
    <row r="13" spans="1:4" x14ac:dyDescent="0.2">
      <c r="A13" s="73" t="s">
        <v>146</v>
      </c>
    </row>
    <row r="14" spans="1:4" x14ac:dyDescent="0.2">
      <c r="A14" s="73" t="s">
        <v>147</v>
      </c>
    </row>
    <row r="15" spans="1:4" x14ac:dyDescent="0.2">
      <c r="A15" s="76"/>
    </row>
    <row r="16" spans="1:4" x14ac:dyDescent="0.2">
      <c r="A16" s="77" t="s">
        <v>148</v>
      </c>
      <c r="B16" s="72" t="s">
        <v>152</v>
      </c>
      <c r="C16" s="72" t="s">
        <v>153</v>
      </c>
      <c r="D16" s="82" t="s">
        <v>154</v>
      </c>
    </row>
    <row r="17" spans="1:4" x14ac:dyDescent="0.2">
      <c r="A17" s="74" t="s">
        <v>149</v>
      </c>
      <c r="B17">
        <v>1</v>
      </c>
      <c r="C17">
        <v>6000</v>
      </c>
      <c r="D17" s="81">
        <f>B17*C17</f>
        <v>6000</v>
      </c>
    </row>
    <row r="18" spans="1:4" x14ac:dyDescent="0.2">
      <c r="A18" s="79" t="s">
        <v>157</v>
      </c>
      <c r="B18">
        <v>1</v>
      </c>
      <c r="C18">
        <v>270</v>
      </c>
      <c r="D18" s="81">
        <f t="shared" ref="D18:D22" si="0">B18*C18</f>
        <v>270</v>
      </c>
    </row>
    <row r="19" spans="1:4" x14ac:dyDescent="0.2">
      <c r="A19" s="74" t="s">
        <v>156</v>
      </c>
      <c r="B19">
        <v>1</v>
      </c>
      <c r="C19">
        <v>285</v>
      </c>
      <c r="D19" s="81">
        <f t="shared" si="0"/>
        <v>285</v>
      </c>
    </row>
    <row r="20" spans="1:4" x14ac:dyDescent="0.2">
      <c r="A20" s="74" t="s">
        <v>150</v>
      </c>
      <c r="B20">
        <v>1</v>
      </c>
      <c r="C20">
        <v>175</v>
      </c>
      <c r="D20" s="81">
        <f t="shared" si="0"/>
        <v>175</v>
      </c>
    </row>
    <row r="21" spans="1:4" x14ac:dyDescent="0.2">
      <c r="A21" s="74" t="s">
        <v>155</v>
      </c>
      <c r="B21">
        <v>1</v>
      </c>
      <c r="C21">
        <v>400</v>
      </c>
      <c r="D21" s="81">
        <f t="shared" si="0"/>
        <v>400</v>
      </c>
    </row>
    <row r="22" spans="1:4" ht="51" x14ac:dyDescent="0.2">
      <c r="A22" s="74" t="s">
        <v>151</v>
      </c>
      <c r="B22">
        <v>1</v>
      </c>
      <c r="C22">
        <v>4000</v>
      </c>
      <c r="D22" s="81">
        <f t="shared" si="0"/>
        <v>4000</v>
      </c>
    </row>
    <row r="23" spans="1:4" ht="43.5" customHeight="1" x14ac:dyDescent="0.25">
      <c r="A23" s="74"/>
      <c r="C23" s="72" t="s">
        <v>161</v>
      </c>
      <c r="D23" s="83">
        <f>SUM(D17:D22)</f>
        <v>11130</v>
      </c>
    </row>
    <row r="24" spans="1:4" x14ac:dyDescent="0.2">
      <c r="A24" s="80" t="s">
        <v>160</v>
      </c>
    </row>
    <row r="25" spans="1:4" x14ac:dyDescent="0.2">
      <c r="A25" s="80" t="s">
        <v>158</v>
      </c>
    </row>
    <row r="26" spans="1:4" x14ac:dyDescent="0.2">
      <c r="A26" s="80" t="s">
        <v>38</v>
      </c>
    </row>
    <row r="27" spans="1:4" x14ac:dyDescent="0.2">
      <c r="A27" s="80"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43F9-ECEB-404D-BF4C-A477916CB671}">
  <dimension ref="A1"/>
  <sheetViews>
    <sheetView topLeftCell="A31" workbookViewId="0">
      <selection activeCell="M48" sqref="M48"/>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9F66F-3C3D-4D67-A9BB-4268290C10B7}">
  <dimension ref="A1:L24"/>
  <sheetViews>
    <sheetView topLeftCell="A17" workbookViewId="0">
      <selection activeCell="D2" sqref="D2"/>
    </sheetView>
  </sheetViews>
  <sheetFormatPr defaultRowHeight="12.75" x14ac:dyDescent="0.2"/>
  <cols>
    <col min="1" max="1" width="30.28515625" customWidth="1"/>
    <col min="9" max="9" width="20.5703125" customWidth="1"/>
  </cols>
  <sheetData>
    <row r="1" spans="1:12" ht="15.75" x14ac:dyDescent="0.25">
      <c r="A1" s="110" t="s">
        <v>180</v>
      </c>
      <c r="B1" s="110" t="s">
        <v>181</v>
      </c>
      <c r="C1" s="110" t="s">
        <v>182</v>
      </c>
      <c r="D1" s="111" t="s">
        <v>183</v>
      </c>
      <c r="E1" s="111" t="s">
        <v>184</v>
      </c>
      <c r="F1" s="112" t="s">
        <v>185</v>
      </c>
      <c r="G1" s="111" t="s">
        <v>186</v>
      </c>
      <c r="H1" s="111" t="s">
        <v>187</v>
      </c>
      <c r="I1" s="112" t="s">
        <v>188</v>
      </c>
      <c r="J1" s="111" t="s">
        <v>189</v>
      </c>
      <c r="K1" s="109" t="s">
        <v>190</v>
      </c>
      <c r="L1" s="109" t="s">
        <v>191</v>
      </c>
    </row>
    <row r="2" spans="1:12" ht="47.25" x14ac:dyDescent="0.25">
      <c r="A2" s="113" t="s">
        <v>192</v>
      </c>
      <c r="B2" s="115" t="s">
        <v>193</v>
      </c>
      <c r="C2" s="115" t="s">
        <v>194</v>
      </c>
      <c r="D2" s="115">
        <v>1</v>
      </c>
      <c r="E2" s="115" t="s">
        <v>195</v>
      </c>
      <c r="F2" s="116">
        <v>648</v>
      </c>
      <c r="G2" s="115" t="s">
        <v>196</v>
      </c>
      <c r="H2" s="116">
        <v>648</v>
      </c>
      <c r="I2" s="116">
        <v>0</v>
      </c>
      <c r="J2" s="115" t="s">
        <v>197</v>
      </c>
      <c r="K2" s="117" t="s">
        <v>198</v>
      </c>
      <c r="L2" s="108" t="s">
        <v>199</v>
      </c>
    </row>
    <row r="3" spans="1:12" ht="15.75" x14ac:dyDescent="0.25">
      <c r="A3" s="115"/>
      <c r="B3" s="115"/>
      <c r="C3" s="115"/>
      <c r="D3" s="115"/>
      <c r="E3" s="115"/>
      <c r="F3" s="116"/>
      <c r="G3" s="115"/>
      <c r="H3" s="115"/>
      <c r="I3" s="116"/>
      <c r="J3" s="115" t="s">
        <v>195</v>
      </c>
      <c r="K3" s="117" t="s">
        <v>200</v>
      </c>
      <c r="L3" s="108" t="s">
        <v>199</v>
      </c>
    </row>
    <row r="4" spans="1:12" ht="47.25" x14ac:dyDescent="0.25">
      <c r="A4" s="114" t="s">
        <v>201</v>
      </c>
      <c r="B4" s="118" t="s">
        <v>202</v>
      </c>
      <c r="C4" s="115" t="s">
        <v>203</v>
      </c>
      <c r="D4" s="115">
        <v>1</v>
      </c>
      <c r="E4" s="115" t="s">
        <v>204</v>
      </c>
      <c r="F4" s="116">
        <v>648</v>
      </c>
      <c r="G4" s="115" t="s">
        <v>196</v>
      </c>
      <c r="H4" s="116">
        <v>648</v>
      </c>
      <c r="I4" s="116">
        <v>0</v>
      </c>
      <c r="J4" s="115" t="s">
        <v>197</v>
      </c>
      <c r="K4" s="117" t="s">
        <v>205</v>
      </c>
      <c r="L4" s="108" t="s">
        <v>199</v>
      </c>
    </row>
    <row r="5" spans="1:12" ht="15.75" x14ac:dyDescent="0.25">
      <c r="A5" s="118"/>
      <c r="B5" s="118"/>
      <c r="C5" s="115"/>
      <c r="D5" s="115"/>
      <c r="E5" s="115"/>
      <c r="F5" s="116"/>
      <c r="G5" s="115"/>
      <c r="H5" s="115"/>
      <c r="I5" s="116"/>
      <c r="J5" s="115" t="s">
        <v>195</v>
      </c>
      <c r="K5" s="117" t="s">
        <v>205</v>
      </c>
      <c r="L5" s="108" t="s">
        <v>199</v>
      </c>
    </row>
    <row r="6" spans="1:12" ht="47.25" x14ac:dyDescent="0.25">
      <c r="A6" s="113" t="s">
        <v>206</v>
      </c>
      <c r="B6" s="115" t="s">
        <v>193</v>
      </c>
      <c r="C6" s="115" t="s">
        <v>207</v>
      </c>
      <c r="D6" s="115">
        <v>1</v>
      </c>
      <c r="E6" s="115" t="s">
        <v>204</v>
      </c>
      <c r="F6" s="116">
        <v>899.99</v>
      </c>
      <c r="G6" s="115" t="s">
        <v>196</v>
      </c>
      <c r="H6" s="116">
        <v>899.99</v>
      </c>
      <c r="I6" s="116">
        <v>899.99</v>
      </c>
      <c r="J6" s="115" t="s">
        <v>197</v>
      </c>
      <c r="K6" s="117" t="s">
        <v>208</v>
      </c>
      <c r="L6" s="108" t="s">
        <v>199</v>
      </c>
    </row>
    <row r="7" spans="1:12" ht="15.75" x14ac:dyDescent="0.25">
      <c r="A7" s="115"/>
      <c r="B7" s="115"/>
      <c r="C7" s="115"/>
      <c r="D7" s="115"/>
      <c r="E7" s="115"/>
      <c r="F7" s="116"/>
      <c r="G7" s="115"/>
      <c r="H7" s="115"/>
      <c r="I7" s="116"/>
      <c r="J7" s="115" t="s">
        <v>204</v>
      </c>
      <c r="K7" s="117" t="s">
        <v>209</v>
      </c>
      <c r="L7" s="108" t="s">
        <v>199</v>
      </c>
    </row>
    <row r="8" spans="1:12" ht="15.75" x14ac:dyDescent="0.25">
      <c r="A8" s="118" t="s">
        <v>210</v>
      </c>
      <c r="B8" s="118" t="s">
        <v>202</v>
      </c>
      <c r="C8" s="115" t="s">
        <v>211</v>
      </c>
      <c r="D8" s="115">
        <v>1</v>
      </c>
      <c r="E8" s="115" t="s">
        <v>204</v>
      </c>
      <c r="F8" s="116">
        <v>799.99</v>
      </c>
      <c r="G8" s="115" t="s">
        <v>196</v>
      </c>
      <c r="H8" s="116">
        <v>799.99</v>
      </c>
      <c r="I8" s="116">
        <v>1699.98</v>
      </c>
      <c r="J8" s="115" t="s">
        <v>197</v>
      </c>
      <c r="K8" s="117" t="s">
        <v>212</v>
      </c>
      <c r="L8" s="108" t="s">
        <v>199</v>
      </c>
    </row>
    <row r="9" spans="1:12" ht="15.75" x14ac:dyDescent="0.25">
      <c r="A9" s="118"/>
      <c r="B9" s="118"/>
      <c r="C9" s="115"/>
      <c r="D9" s="115"/>
      <c r="E9" s="115"/>
      <c r="F9" s="116"/>
      <c r="G9" s="115"/>
      <c r="H9" s="115"/>
      <c r="I9" s="116"/>
      <c r="J9" s="115" t="s">
        <v>204</v>
      </c>
      <c r="K9" s="117" t="s">
        <v>213</v>
      </c>
      <c r="L9" s="108" t="s">
        <v>199</v>
      </c>
    </row>
    <row r="10" spans="1:12" ht="47.25" x14ac:dyDescent="0.25">
      <c r="A10" s="113" t="s">
        <v>214</v>
      </c>
      <c r="B10" s="115" t="s">
        <v>215</v>
      </c>
      <c r="C10" s="115" t="s">
        <v>216</v>
      </c>
      <c r="D10" s="115">
        <v>1</v>
      </c>
      <c r="E10" s="115" t="s">
        <v>195</v>
      </c>
      <c r="F10" s="116">
        <v>849</v>
      </c>
      <c r="G10" s="115" t="s">
        <v>217</v>
      </c>
      <c r="H10" s="116">
        <v>849</v>
      </c>
      <c r="I10" s="116">
        <v>2548.98</v>
      </c>
      <c r="J10" s="115" t="s">
        <v>197</v>
      </c>
      <c r="K10" s="117" t="s">
        <v>218</v>
      </c>
      <c r="L10" s="108" t="s">
        <v>199</v>
      </c>
    </row>
    <row r="11" spans="1:12" ht="15.75" x14ac:dyDescent="0.25">
      <c r="A11" s="115"/>
      <c r="B11" s="115"/>
      <c r="C11" s="115"/>
      <c r="D11" s="115"/>
      <c r="E11" s="115"/>
      <c r="F11" s="116"/>
      <c r="G11" s="115"/>
      <c r="H11" s="115"/>
      <c r="I11" s="116"/>
      <c r="J11" s="115" t="s">
        <v>195</v>
      </c>
      <c r="K11" s="117" t="s">
        <v>219</v>
      </c>
      <c r="L11" s="108" t="s">
        <v>199</v>
      </c>
    </row>
    <row r="12" spans="1:12" ht="94.5" x14ac:dyDescent="0.25">
      <c r="A12" s="113" t="s">
        <v>220</v>
      </c>
      <c r="B12" s="115" t="s">
        <v>221</v>
      </c>
      <c r="C12" s="115" t="s">
        <v>216</v>
      </c>
      <c r="D12" s="115">
        <v>1</v>
      </c>
      <c r="E12" s="115" t="s">
        <v>195</v>
      </c>
      <c r="F12" s="116">
        <v>399</v>
      </c>
      <c r="G12" s="115" t="s">
        <v>222</v>
      </c>
      <c r="H12" s="116">
        <v>399</v>
      </c>
      <c r="I12" s="116">
        <v>2947.98</v>
      </c>
      <c r="J12" s="115" t="s">
        <v>197</v>
      </c>
      <c r="K12" s="117" t="s">
        <v>223</v>
      </c>
      <c r="L12" s="108" t="s">
        <v>199</v>
      </c>
    </row>
    <row r="13" spans="1:12" ht="15.75" x14ac:dyDescent="0.25">
      <c r="A13" s="115"/>
      <c r="B13" s="115"/>
      <c r="C13" s="115"/>
      <c r="D13" s="115"/>
      <c r="E13" s="115"/>
      <c r="F13" s="116"/>
      <c r="G13" s="115"/>
      <c r="H13" s="115"/>
      <c r="I13" s="116"/>
      <c r="J13" s="115" t="s">
        <v>195</v>
      </c>
      <c r="K13" s="117" t="s">
        <v>224</v>
      </c>
      <c r="L13" s="108" t="s">
        <v>199</v>
      </c>
    </row>
    <row r="14" spans="1:12" ht="126" x14ac:dyDescent="0.25">
      <c r="A14" s="113" t="s">
        <v>225</v>
      </c>
      <c r="B14" s="115" t="s">
        <v>226</v>
      </c>
      <c r="C14" s="115"/>
      <c r="D14" s="115">
        <v>2</v>
      </c>
      <c r="E14" s="115" t="s">
        <v>227</v>
      </c>
      <c r="F14" s="116">
        <v>249.99</v>
      </c>
      <c r="G14" s="115"/>
      <c r="H14" s="116">
        <v>499.98</v>
      </c>
      <c r="I14" s="116">
        <v>3447.96</v>
      </c>
      <c r="J14" s="115" t="s">
        <v>227</v>
      </c>
      <c r="K14" s="117" t="s">
        <v>228</v>
      </c>
      <c r="L14" s="108" t="s">
        <v>199</v>
      </c>
    </row>
    <row r="15" spans="1:12" ht="15.75" x14ac:dyDescent="0.25">
      <c r="A15" s="115"/>
      <c r="B15" s="115"/>
      <c r="C15" s="115"/>
      <c r="D15" s="115"/>
      <c r="E15" s="115"/>
      <c r="F15" s="116"/>
      <c r="G15" s="115"/>
      <c r="H15" s="115"/>
      <c r="I15" s="116"/>
      <c r="J15" s="115"/>
      <c r="K15" s="108"/>
      <c r="L15" s="108" t="s">
        <v>199</v>
      </c>
    </row>
    <row r="16" spans="1:12" ht="204.75" x14ac:dyDescent="0.25">
      <c r="A16" s="113" t="s">
        <v>229</v>
      </c>
      <c r="B16" s="115" t="s">
        <v>230</v>
      </c>
      <c r="C16" s="115" t="s">
        <v>231</v>
      </c>
      <c r="D16" s="115">
        <v>3</v>
      </c>
      <c r="E16" s="115" t="s">
        <v>232</v>
      </c>
      <c r="F16" s="116">
        <v>179.99</v>
      </c>
      <c r="G16" s="115"/>
      <c r="H16" s="116">
        <v>539.97</v>
      </c>
      <c r="I16" s="116">
        <v>3447.96</v>
      </c>
      <c r="J16" s="115" t="s">
        <v>232</v>
      </c>
      <c r="K16" s="117" t="s">
        <v>233</v>
      </c>
      <c r="L16" s="108" t="s">
        <v>199</v>
      </c>
    </row>
    <row r="17" spans="1:12" ht="267.75" x14ac:dyDescent="0.25">
      <c r="A17" s="113" t="s">
        <v>234</v>
      </c>
      <c r="B17" s="115" t="s">
        <v>230</v>
      </c>
      <c r="C17" s="115" t="s">
        <v>235</v>
      </c>
      <c r="D17" s="115">
        <v>3</v>
      </c>
      <c r="E17" s="115" t="s">
        <v>236</v>
      </c>
      <c r="F17" s="116">
        <v>111.99</v>
      </c>
      <c r="G17" s="115"/>
      <c r="H17" s="116">
        <v>335.96999999999997</v>
      </c>
      <c r="I17" s="116">
        <v>3783.93</v>
      </c>
      <c r="J17" s="115" t="s">
        <v>236</v>
      </c>
      <c r="K17" s="119" t="s">
        <v>237</v>
      </c>
      <c r="L17" s="108" t="s">
        <v>199</v>
      </c>
    </row>
    <row r="18" spans="1:12" ht="15.75" x14ac:dyDescent="0.25">
      <c r="A18" s="113"/>
      <c r="B18" s="115"/>
      <c r="C18" s="115"/>
      <c r="D18" s="115"/>
      <c r="E18" s="115"/>
      <c r="F18" s="116"/>
      <c r="G18" s="115"/>
      <c r="H18" s="116"/>
      <c r="I18" s="116"/>
      <c r="J18" s="115"/>
      <c r="K18" s="119"/>
      <c r="L18" s="108"/>
    </row>
    <row r="19" spans="1:12" ht="63" x14ac:dyDescent="0.25">
      <c r="A19" s="113" t="s">
        <v>238</v>
      </c>
      <c r="B19" s="115" t="s">
        <v>239</v>
      </c>
      <c r="C19" s="115"/>
      <c r="D19" s="115">
        <v>1</v>
      </c>
      <c r="E19" s="115" t="s">
        <v>204</v>
      </c>
      <c r="F19" s="116">
        <v>549.99</v>
      </c>
      <c r="G19" s="115"/>
      <c r="H19" s="116">
        <v>549.99</v>
      </c>
      <c r="I19" s="116">
        <v>4333.92</v>
      </c>
      <c r="J19" s="115" t="s">
        <v>197</v>
      </c>
      <c r="K19" s="117" t="s">
        <v>240</v>
      </c>
      <c r="L19" s="108" t="s">
        <v>199</v>
      </c>
    </row>
    <row r="20" spans="1:12" ht="15.75" x14ac:dyDescent="0.25">
      <c r="A20" s="115"/>
      <c r="B20" s="115"/>
      <c r="C20" s="115"/>
      <c r="D20" s="115"/>
      <c r="E20" s="115"/>
      <c r="F20" s="116"/>
      <c r="G20" s="115"/>
      <c r="H20" s="115"/>
      <c r="I20" s="116"/>
      <c r="J20" s="115" t="s">
        <v>204</v>
      </c>
      <c r="K20" s="117" t="s">
        <v>241</v>
      </c>
      <c r="L20" s="108" t="s">
        <v>199</v>
      </c>
    </row>
    <row r="21" spans="1:12" ht="47.25" x14ac:dyDescent="0.25">
      <c r="A21" s="113" t="s">
        <v>242</v>
      </c>
      <c r="B21" s="115" t="s">
        <v>243</v>
      </c>
      <c r="C21" s="115" t="s">
        <v>244</v>
      </c>
      <c r="D21" s="115">
        <v>1</v>
      </c>
      <c r="E21" s="115" t="s">
        <v>195</v>
      </c>
      <c r="F21" s="116">
        <v>1199</v>
      </c>
      <c r="G21" s="115"/>
      <c r="H21" s="116">
        <v>1199</v>
      </c>
      <c r="I21" s="116">
        <v>5532.92</v>
      </c>
      <c r="J21" s="115" t="s">
        <v>197</v>
      </c>
      <c r="K21" s="119" t="s">
        <v>245</v>
      </c>
      <c r="L21" s="108" t="s">
        <v>199</v>
      </c>
    </row>
    <row r="22" spans="1:12" ht="15.75" x14ac:dyDescent="0.25">
      <c r="A22" s="113"/>
      <c r="B22" s="115"/>
      <c r="C22" s="115"/>
      <c r="D22" s="115"/>
      <c r="E22" s="115"/>
      <c r="F22" s="116"/>
      <c r="G22" s="115"/>
      <c r="H22" s="116"/>
      <c r="I22" s="116"/>
      <c r="J22" s="115" t="s">
        <v>195</v>
      </c>
      <c r="K22" s="119" t="s">
        <v>246</v>
      </c>
      <c r="L22" s="108" t="s">
        <v>199</v>
      </c>
    </row>
    <row r="23" spans="1:12" ht="60.75" x14ac:dyDescent="0.3">
      <c r="A23" s="121" t="s">
        <v>247</v>
      </c>
      <c r="B23" s="121"/>
      <c r="C23" s="121"/>
      <c r="D23" s="122"/>
      <c r="E23" s="122"/>
      <c r="F23" s="123"/>
      <c r="G23" s="122"/>
      <c r="H23" s="122"/>
      <c r="I23" s="120">
        <v>5532.92</v>
      </c>
      <c r="J23" s="122"/>
      <c r="K23" s="124"/>
      <c r="L23" s="124" t="s">
        <v>199</v>
      </c>
    </row>
    <row r="24" spans="1:12" ht="15.75" x14ac:dyDescent="0.25">
      <c r="A24" s="108"/>
      <c r="B24" s="108"/>
      <c r="C24" s="108"/>
      <c r="D24" s="108"/>
      <c r="E24" s="108"/>
      <c r="F24" s="108"/>
      <c r="G24" s="108"/>
      <c r="H24" s="108"/>
      <c r="I24" s="108"/>
      <c r="J24" s="108"/>
      <c r="K24" s="108"/>
      <c r="L24" s="108" t="s">
        <v>199</v>
      </c>
    </row>
  </sheetData>
  <hyperlinks>
    <hyperlink ref="K2" r:id="rId1" xr:uid="{00000000-0004-0000-0100-000000000000}"/>
    <hyperlink ref="K3" r:id="rId2" xr:uid="{00000000-0004-0000-0100-000001000000}"/>
    <hyperlink ref="K5" r:id="rId3" xr:uid="{00000000-0004-0000-0100-000002000000}"/>
    <hyperlink ref="K7" r:id="rId4" xr:uid="{00000000-0004-0000-0100-000003000000}"/>
    <hyperlink ref="K6" r:id="rId5" xr:uid="{00000000-0004-0000-0100-000004000000}"/>
    <hyperlink ref="K4" r:id="rId6" xr:uid="{00000000-0004-0000-0100-000005000000}"/>
    <hyperlink ref="K8" r:id="rId7" xr:uid="{00000000-0004-0000-0100-000006000000}"/>
    <hyperlink ref="K9" r:id="rId8" xr:uid="{00000000-0004-0000-0100-000007000000}"/>
    <hyperlink ref="K10" r:id="rId9" xr:uid="{00000000-0004-0000-0100-000008000000}"/>
    <hyperlink ref="K11" r:id="rId10" xr:uid="{00000000-0004-0000-0100-000009000000}"/>
    <hyperlink ref="K12" r:id="rId11" xr:uid="{00000000-0004-0000-0100-00000A000000}"/>
    <hyperlink ref="K13" r:id="rId12" xr:uid="{00000000-0004-0000-0100-00000B000000}"/>
    <hyperlink ref="K14" r:id="rId13" xr:uid="{00000000-0004-0000-0100-00000C000000}"/>
    <hyperlink ref="K20" r:id="rId14" xr:uid="{00000000-0004-0000-0100-00000D000000}"/>
    <hyperlink ref="K19" r:id="rId15" xr:uid="{00000000-0004-0000-0100-00000E000000}"/>
    <hyperlink ref="K16" r:id="rId16" xr:uid="{00000000-0004-0000-0100-00000F000000}"/>
    <hyperlink ref="K21" r:id="rId17" location="subtypes%3A200364%3Bfeatures%3A%7B%2210916%22%3A%22Yes%22%7D%3Brated%3A1102%3B" xr:uid="{00000000-0004-0000-0100-000010000000}"/>
    <hyperlink ref="K22" r:id="rId18" xr:uid="{00000000-0004-0000-0100-000011000000}"/>
    <hyperlink ref="K17" r:id="rId19" xr:uid="{00000000-0004-0000-0100-00001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SWORN</vt:lpstr>
      <vt:lpstr>Est-Build+Electrical</vt:lpstr>
      <vt:lpstr>Est-Heating-Plumbing-Propane</vt:lpstr>
      <vt:lpstr>Est-Well</vt:lpstr>
      <vt:lpstr>Est-Insurance</vt:lpstr>
      <vt:lpstr>Est-Appliances(Owner)</vt:lpstr>
      <vt:lpstr>TABLE_BUILDER</vt:lpstr>
    </vt:vector>
  </TitlesOfParts>
  <Company>Defenbaugh Law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Denise Case</cp:lastModifiedBy>
  <cp:lastPrinted>2023-09-08T15:16:47Z</cp:lastPrinted>
  <dcterms:created xsi:type="dcterms:W3CDTF">2005-01-25T20:55:16Z</dcterms:created>
  <dcterms:modified xsi:type="dcterms:W3CDTF">2023-09-08T15:16:48Z</dcterms:modified>
</cp:coreProperties>
</file>