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_me" sheetId="1" r:id="rId3"/>
    <sheet state="visible" name="ok_example" sheetId="2" r:id="rId4"/>
    <sheet state="visible" name="bad_example_1" sheetId="3" r:id="rId5"/>
    <sheet state="visible" name="Rosters" sheetId="4" r:id="rId6"/>
  </sheets>
  <definedNames/>
  <calcPr/>
</workbook>
</file>

<file path=xl/sharedStrings.xml><?xml version="1.0" encoding="utf-8"?>
<sst xmlns="http://schemas.openxmlformats.org/spreadsheetml/2006/main" count="153" uniqueCount="48">
  <si>
    <t>Mod:</t>
  </si>
  <si>
    <t>Ahwatukee</t>
  </si>
  <si>
    <t>TU NO.</t>
  </si>
  <si>
    <t>Hamilton A</t>
  </si>
  <si>
    <t xml:space="preserve">
</t>
  </si>
  <si>
    <t>Scorekeeper:</t>
  </si>
  <si>
    <t>Verify Packet# (check-off w/ any character):</t>
  </si>
  <si>
    <t>BONUS</t>
  </si>
  <si>
    <t>TU + B</t>
  </si>
  <si>
    <t>SUM</t>
  </si>
  <si>
    <t>Round Number:</t>
  </si>
  <si>
    <t>Check if Overtime:</t>
  </si>
  <si>
    <t>Brophy</t>
  </si>
  <si>
    <t>Issues (indicate any in B6):</t>
  </si>
  <si>
    <t>Hamilton B</t>
  </si>
  <si>
    <t>Herberger</t>
  </si>
  <si>
    <t>John</t>
  </si>
  <si>
    <t>ABCD</t>
  </si>
  <si>
    <t>BCFD</t>
  </si>
  <si>
    <t>TIE BREAKER</t>
  </si>
  <si>
    <t>--------------</t>
  </si>
  <si>
    <t>TUH</t>
  </si>
  <si>
    <t>BONUS TOT</t>
  </si>
  <si>
    <t>TOT</t>
  </si>
  <si>
    <t>FINAL</t>
  </si>
  <si>
    <t>created by Dana Lansigan</t>
  </si>
  <si>
    <t>Irvine Quiz Bowl, 2014</t>
  </si>
  <si>
    <t>Revised by Jonathan Luck and Alistair Gray, UCSD Quiz Bowl</t>
  </si>
  <si>
    <t>Andy</t>
  </si>
  <si>
    <t>Brian</t>
  </si>
  <si>
    <t>x</t>
  </si>
  <si>
    <t>Andy Kim</t>
  </si>
  <si>
    <t>James O'Reilly</t>
  </si>
  <si>
    <t>Alex Winfield</t>
  </si>
  <si>
    <t>Srivastan Swaminathan</t>
  </si>
  <si>
    <t>Arjun Modi</t>
  </si>
  <si>
    <t>Omkar Arasaiah</t>
  </si>
  <si>
    <t>Arthur Yang</t>
  </si>
  <si>
    <t>Aditya Mehta</t>
  </si>
  <si>
    <t>Sylvia Plath</t>
  </si>
  <si>
    <t>Georges Bizet</t>
  </si>
  <si>
    <t>Banjo Paterson</t>
  </si>
  <si>
    <t>Felix Guattari</t>
  </si>
  <si>
    <t>John Adams</t>
  </si>
  <si>
    <t>Jerry Adams</t>
  </si>
  <si>
    <t>John F. Adams</t>
  </si>
  <si>
    <t>Barry Bottom</t>
  </si>
  <si>
    <t>has two bizets &amp; no round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</si>
</sst>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8.0"/>
      <color rgb="FF000000"/>
    </font>
    <font>
      <sz val="8.0"/>
      <color rgb="FF000000"/>
    </font>
    <font>
      <b/>
      <sz val="12.0"/>
      <color rgb="FFFFFFFF"/>
    </font>
    <font/>
    <font>
      <b/>
      <sz val="9.0"/>
    </font>
    <font>
      <sz val="12.0"/>
      <color rgb="FFFFFFFF"/>
    </font>
    <font>
      <b/>
      <sz val="11.0"/>
      <color rgb="FFFFFFFF"/>
    </font>
    <font>
      <sz val="12.0"/>
    </font>
    <font>
      <b/>
      <sz val="7.0"/>
    </font>
    <font>
      <b/>
      <sz val="8.0"/>
    </font>
    <font>
      <b/>
    </font>
    <font>
      <i/>
      <sz val="9.0"/>
    </font>
    <font>
      <sz val="12.0"/>
      <color rgb="FFFFFFFF"/>
      <name val="Arial"/>
    </font>
    <font>
      <b/>
      <sz val="7.0"/>
      <name val="Arial"/>
    </font>
    <font>
      <name val="Arial"/>
    </font>
    <font>
      <sz val="7.0"/>
    </font>
    <font>
      <color rgb="FF000000"/>
    </font>
    <font>
      <sz val="9.0"/>
    </font>
    <font>
      <sz val="14.0"/>
    </font>
    <font>
      <color rgb="FFFFFFFF"/>
    </font>
    <font>
      <sz val="36.0"/>
      <color rgb="FFFFFFFF"/>
    </font>
    <font>
      <b/>
      <sz val="36.0"/>
    </font>
    <font>
      <i/>
      <sz val="6.0"/>
    </font>
    <font>
      <sz val="9.0"/>
      <color rgb="FF000000"/>
      <name val="&quot;Google Sans Mono&quot;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3D85C6"/>
        <bgColor rgb="FF3D85C6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center"/>
    </xf>
    <xf borderId="0" fillId="2" fontId="2" numFmtId="0" xfId="0" applyAlignment="1" applyFont="1">
      <alignment horizontal="center" readingOrder="0" shrinkToFit="0" vertical="center" wrapText="0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4" fontId="5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0" fillId="2" fontId="4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6" fontId="7" numFmtId="0" xfId="0" applyAlignment="1" applyBorder="1" applyFill="1" applyFont="1">
      <alignment horizontal="center" readingOrder="0" vertical="center"/>
    </xf>
    <xf borderId="5" fillId="0" fontId="4" numFmtId="0" xfId="0" applyBorder="1" applyFont="1"/>
    <xf borderId="6" fillId="7" fontId="7" numFmtId="0" xfId="0" applyAlignment="1" applyBorder="1" applyFill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0" fillId="2" fontId="4" numFmtId="0" xfId="0" applyFont="1"/>
    <xf borderId="0" fillId="2" fontId="8" numFmtId="0" xfId="0" applyAlignment="1" applyFont="1">
      <alignment vertical="bottom"/>
    </xf>
    <xf borderId="0" fillId="2" fontId="9" numFmtId="0" xfId="0" applyAlignment="1" applyFont="1">
      <alignment horizontal="center" readingOrder="0" shrinkToFit="0" vertical="center" wrapText="1"/>
    </xf>
    <xf borderId="5" fillId="6" fontId="10" numFmtId="0" xfId="0" applyAlignment="1" applyBorder="1" applyFont="1">
      <alignment horizontal="left" readingOrder="0" vertical="center"/>
    </xf>
    <xf borderId="0" fillId="8" fontId="10" numFmtId="0" xfId="0" applyAlignment="1" applyFill="1" applyFont="1">
      <alignment horizontal="left" readingOrder="0" vertical="center"/>
    </xf>
    <xf borderId="0" fillId="6" fontId="10" numFmtId="0" xfId="0" applyAlignment="1" applyFont="1">
      <alignment horizontal="left" readingOrder="0" vertical="center"/>
    </xf>
    <xf borderId="0" fillId="9" fontId="4" numFmtId="0" xfId="0" applyAlignment="1" applyFill="1" applyFont="1">
      <alignment horizontal="center" readingOrder="0" vertical="center"/>
    </xf>
    <xf borderId="0" fillId="10" fontId="4" numFmtId="0" xfId="0" applyAlignment="1" applyFill="1" applyFont="1">
      <alignment horizontal="center" readingOrder="0" vertical="center"/>
    </xf>
    <xf borderId="0" fillId="8" fontId="11" numFmtId="0" xfId="0" applyAlignment="1" applyFont="1">
      <alignment horizontal="center" readingOrder="0" vertical="center"/>
    </xf>
    <xf borderId="5" fillId="7" fontId="10" numFmtId="0" xfId="0" applyAlignment="1" applyBorder="1" applyFont="1">
      <alignment horizontal="left" readingOrder="0" vertical="center"/>
    </xf>
    <xf borderId="0" fillId="7" fontId="10" numFmtId="0" xfId="0" applyAlignment="1" applyFont="1">
      <alignment horizontal="left" readingOrder="0" vertical="center"/>
    </xf>
    <xf borderId="9" fillId="8" fontId="11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5" fillId="11" fontId="4" numFmtId="0" xfId="0" applyAlignment="1" applyBorder="1" applyFill="1" applyFont="1">
      <alignment horizontal="right" readingOrder="0" vertical="center"/>
    </xf>
    <xf borderId="0" fillId="12" fontId="4" numFmtId="0" xfId="0" applyAlignment="1" applyFill="1" applyFont="1">
      <alignment readingOrder="0"/>
    </xf>
    <xf borderId="0" fillId="11" fontId="4" numFmtId="0" xfId="0" applyAlignment="1" applyFont="1">
      <alignment readingOrder="0"/>
    </xf>
    <xf borderId="0" fillId="12" fontId="4" numFmtId="0" xfId="0" applyFont="1"/>
    <xf borderId="0" fillId="13" fontId="4" numFmtId="0" xfId="0" applyAlignment="1" applyFill="1" applyFont="1">
      <alignment readingOrder="0"/>
    </xf>
    <xf borderId="0" fillId="14" fontId="4" numFmtId="0" xfId="0" applyFill="1" applyFont="1"/>
    <xf borderId="0" fillId="12" fontId="11" numFmtId="0" xfId="0" applyAlignment="1" applyFont="1">
      <alignment readingOrder="0"/>
    </xf>
    <xf borderId="5" fillId="8" fontId="12" numFmtId="0" xfId="0" applyAlignment="1" applyBorder="1" applyFont="1">
      <alignment horizontal="center" readingOrder="0"/>
    </xf>
    <xf borderId="5" fillId="15" fontId="4" numFmtId="0" xfId="0" applyAlignment="1" applyBorder="1" applyFill="1" applyFont="1">
      <alignment horizontal="right" readingOrder="0" vertical="center"/>
    </xf>
    <xf borderId="0" fillId="15" fontId="4" numFmtId="0" xfId="0" applyAlignment="1" applyFont="1">
      <alignment readingOrder="0"/>
    </xf>
    <xf borderId="9" fillId="12" fontId="11" numFmtId="0" xfId="0" applyAlignment="1" applyBorder="1" applyFont="1">
      <alignment readingOrder="0"/>
    </xf>
    <xf borderId="0" fillId="2" fontId="8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horizontal="center" shrinkToFit="0" wrapText="1"/>
    </xf>
    <xf borderId="8" fillId="0" fontId="15" numFmtId="0" xfId="0" applyAlignment="1" applyBorder="1" applyFont="1">
      <alignment horizontal="center" readingOrder="0"/>
    </xf>
    <xf borderId="0" fillId="15" fontId="4" numFmtId="0" xfId="0" applyFont="1"/>
    <xf borderId="9" fillId="12" fontId="4" numFmtId="0" xfId="0" applyAlignment="1" applyBorder="1" applyFont="1">
      <alignment readingOrder="0"/>
    </xf>
    <xf borderId="0" fillId="2" fontId="14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shrinkToFit="0" vertical="center" wrapText="1"/>
    </xf>
    <xf borderId="0" fillId="11" fontId="4" numFmtId="0" xfId="0" applyFont="1"/>
    <xf borderId="5" fillId="15" fontId="4" numFmtId="0" xfId="0" applyAlignment="1" applyBorder="1" applyFont="1">
      <alignment horizontal="right" vertical="center"/>
    </xf>
    <xf borderId="5" fillId="16" fontId="4" numFmtId="0" xfId="0" applyAlignment="1" applyBorder="1" applyFill="1" applyFont="1">
      <alignment horizontal="right" readingOrder="0" vertical="center"/>
    </xf>
    <xf borderId="0" fillId="16" fontId="4" numFmtId="0" xfId="0" applyAlignment="1" applyFont="1">
      <alignment readingOrder="0"/>
    </xf>
    <xf borderId="0" fillId="17" fontId="4" numFmtId="0" xfId="0" applyAlignment="1" applyFill="1" applyFont="1">
      <alignment readingOrder="0"/>
    </xf>
    <xf borderId="5" fillId="12" fontId="12" numFmtId="0" xfId="0" applyAlignment="1" applyBorder="1" applyFont="1">
      <alignment horizontal="center" readingOrder="0"/>
    </xf>
    <xf borderId="5" fillId="18" fontId="4" numFmtId="0" xfId="0" applyAlignment="1" applyBorder="1" applyFill="1" applyFont="1">
      <alignment horizontal="right" readingOrder="0" vertical="center"/>
    </xf>
    <xf borderId="0" fillId="18" fontId="4" numFmtId="0" xfId="0" applyAlignment="1" applyFont="1">
      <alignment readingOrder="0"/>
    </xf>
    <xf borderId="0" fillId="18" fontId="4" numFmtId="0" xfId="0" applyFont="1"/>
    <xf borderId="9" fillId="2" fontId="4" numFmtId="0" xfId="0" applyAlignment="1" applyBorder="1" applyFont="1">
      <alignment readingOrder="0"/>
    </xf>
    <xf borderId="0" fillId="2" fontId="15" numFmtId="0" xfId="0" applyFont="1"/>
    <xf borderId="9" fillId="2" fontId="15" numFmtId="0" xfId="0" applyBorder="1" applyFont="1"/>
    <xf borderId="0" fillId="16" fontId="4" numFmtId="0" xfId="0" applyFont="1"/>
    <xf borderId="5" fillId="18" fontId="4" numFmtId="0" xfId="0" applyAlignment="1" applyBorder="1" applyFont="1">
      <alignment horizontal="right" vertical="center"/>
    </xf>
    <xf borderId="0" fillId="2" fontId="4" numFmtId="0" xfId="0" applyAlignment="1" applyFont="1">
      <alignment horizontal="center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0" fillId="16" fontId="4" numFmtId="0" xfId="0" applyAlignment="1" applyBorder="1" applyFont="1">
      <alignment horizontal="right" readingOrder="0" vertical="center"/>
    </xf>
    <xf borderId="11" fillId="0" fontId="4" numFmtId="0" xfId="0" applyBorder="1" applyFont="1"/>
    <xf borderId="11" fillId="16" fontId="4" numFmtId="0" xfId="0" applyBorder="1" applyFont="1"/>
    <xf borderId="11" fillId="0" fontId="4" numFmtId="0" xfId="0" applyAlignment="1" applyBorder="1" applyFont="1">
      <alignment readingOrder="0"/>
    </xf>
    <xf borderId="11" fillId="17" fontId="4" numFmtId="0" xfId="0" applyAlignment="1" applyBorder="1" applyFont="1">
      <alignment readingOrder="0"/>
    </xf>
    <xf borderId="11" fillId="14" fontId="4" numFmtId="0" xfId="0" applyBorder="1" applyFont="1"/>
    <xf borderId="11" fillId="2" fontId="4" numFmtId="0" xfId="0" applyAlignment="1" applyBorder="1" applyFont="1">
      <alignment readingOrder="0"/>
    </xf>
    <xf borderId="10" fillId="12" fontId="12" numFmtId="0" xfId="0" applyAlignment="1" applyBorder="1" applyFont="1">
      <alignment horizontal="center" readingOrder="0"/>
    </xf>
    <xf borderId="10" fillId="18" fontId="4" numFmtId="0" xfId="0" applyAlignment="1" applyBorder="1" applyFont="1">
      <alignment horizontal="right" readingOrder="0" vertical="center"/>
    </xf>
    <xf borderId="11" fillId="18" fontId="4" numFmtId="0" xfId="0" applyAlignment="1" applyBorder="1" applyFont="1">
      <alignment readingOrder="0"/>
    </xf>
    <xf borderId="11" fillId="18" fontId="4" numFmtId="0" xfId="0" applyBorder="1" applyFont="1"/>
    <xf borderId="12" fillId="2" fontId="4" numFmtId="0" xfId="0" applyAlignment="1" applyBorder="1" applyFont="1">
      <alignment readingOrder="0"/>
    </xf>
    <xf borderId="0" fillId="2" fontId="8" numFmtId="0" xfId="0" applyAlignment="1" applyFont="1">
      <alignment readingOrder="0" vertical="bottom"/>
    </xf>
    <xf borderId="5" fillId="15" fontId="4" numFmtId="0" xfId="0" applyAlignment="1" applyBorder="1" applyFont="1">
      <alignment horizontal="right" vertical="center"/>
    </xf>
    <xf borderId="0" fillId="12" fontId="4" numFmtId="0" xfId="0" applyFont="1"/>
    <xf borderId="0" fillId="15" fontId="4" numFmtId="0" xfId="0" applyAlignment="1" applyFont="1">
      <alignment readingOrder="0"/>
    </xf>
    <xf borderId="0" fillId="12" fontId="4" numFmtId="0" xfId="0" applyAlignment="1" applyFont="1">
      <alignment readingOrder="0"/>
    </xf>
    <xf borderId="0" fillId="18" fontId="4" numFmtId="0" xfId="0" applyAlignment="1" applyFont="1">
      <alignment readingOrder="0"/>
    </xf>
    <xf borderId="5" fillId="18" fontId="4" numFmtId="0" xfId="0" applyAlignment="1" applyBorder="1" applyFont="1">
      <alignment horizontal="right" vertical="center"/>
    </xf>
    <xf borderId="5" fillId="16" fontId="4" numFmtId="0" xfId="0" applyAlignment="1" applyBorder="1" applyFont="1">
      <alignment horizontal="right" vertical="center"/>
    </xf>
    <xf borderId="13" fillId="12" fontId="12" numFmtId="0" xfId="0" applyAlignment="1" applyBorder="1" applyFont="1">
      <alignment horizontal="center" readingOrder="0"/>
    </xf>
    <xf borderId="0" fillId="18" fontId="4" numFmtId="0" xfId="0" applyAlignment="1" applyFont="1">
      <alignment horizontal="right" vertical="center"/>
    </xf>
    <xf borderId="0" fillId="15" fontId="4" numFmtId="0" xfId="0" applyFont="1"/>
    <xf borderId="5" fillId="11" fontId="4" numFmtId="0" xfId="0" applyAlignment="1" applyBorder="1" applyFont="1">
      <alignment horizontal="right" vertical="center"/>
    </xf>
    <xf borderId="0" fillId="13" fontId="4" numFmtId="0" xfId="0" applyFont="1"/>
    <xf borderId="0" fillId="13" fontId="4" numFmtId="0" xfId="0" applyAlignment="1" applyFont="1">
      <alignment readingOrder="0"/>
    </xf>
    <xf borderId="0" fillId="17" fontId="4" numFmtId="0" xfId="0" applyFont="1"/>
    <xf borderId="0" fillId="17" fontId="4" numFmtId="0" xfId="0" applyAlignment="1" applyFont="1">
      <alignment readingOrder="0"/>
    </xf>
    <xf borderId="6" fillId="16" fontId="4" numFmtId="0" xfId="0" applyAlignment="1" applyBorder="1" applyFont="1">
      <alignment horizontal="right" vertical="center"/>
    </xf>
    <xf borderId="7" fillId="16" fontId="4" numFmtId="0" xfId="0" applyBorder="1" applyFont="1"/>
    <xf borderId="7" fillId="17" fontId="4" numFmtId="0" xfId="0" applyBorder="1" applyFont="1"/>
    <xf borderId="7" fillId="2" fontId="4" numFmtId="0" xfId="0" applyAlignment="1" applyBorder="1" applyFont="1">
      <alignment readingOrder="0"/>
    </xf>
    <xf borderId="6" fillId="12" fontId="12" numFmtId="0" xfId="0" applyAlignment="1" applyBorder="1" applyFont="1">
      <alignment horizontal="center" readingOrder="0"/>
    </xf>
    <xf borderId="6" fillId="18" fontId="4" numFmtId="0" xfId="0" applyAlignment="1" applyBorder="1" applyFont="1">
      <alignment horizontal="right" readingOrder="0" vertical="center"/>
    </xf>
    <xf borderId="7" fillId="18" fontId="4" numFmtId="0" xfId="0" applyBorder="1" applyFont="1"/>
    <xf borderId="7" fillId="0" fontId="4" numFmtId="0" xfId="0" applyAlignment="1" applyBorder="1" applyFont="1">
      <alignment readingOrder="0"/>
    </xf>
    <xf borderId="7" fillId="17" fontId="4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3" fillId="2" fontId="16" numFmtId="0" xfId="0" applyAlignment="1" applyBorder="1" applyFont="1">
      <alignment horizontal="center" readingOrder="0" shrinkToFit="0" vertical="center" wrapText="1"/>
    </xf>
    <xf borderId="0" fillId="16" fontId="4" numFmtId="0" xfId="0" applyAlignment="1" applyFont="1">
      <alignment horizontal="right" readingOrder="0" vertical="center"/>
    </xf>
    <xf borderId="0" fillId="19" fontId="17" numFmtId="0" xfId="0" applyAlignment="1" applyFill="1" applyFont="1">
      <alignment readingOrder="0"/>
    </xf>
    <xf borderId="14" fillId="14" fontId="4" numFmtId="0" xfId="0" applyBorder="1" applyFont="1"/>
    <xf borderId="5" fillId="2" fontId="18" numFmtId="0" xfId="0" applyAlignment="1" applyBorder="1" applyFont="1">
      <alignment horizontal="center" readingOrder="0" shrinkToFit="0" vertical="center" wrapText="1"/>
    </xf>
    <xf borderId="0" fillId="16" fontId="4" numFmtId="0" xfId="0" applyAlignment="1" applyFont="1">
      <alignment horizontal="right" vertical="center"/>
    </xf>
    <xf borderId="0" fillId="0" fontId="4" numFmtId="0" xfId="0" applyAlignment="1" applyFont="1">
      <alignment readingOrder="0"/>
    </xf>
    <xf borderId="6" fillId="0" fontId="4" numFmtId="0" xfId="0" applyBorder="1" applyFont="1"/>
    <xf borderId="7" fillId="16" fontId="4" numFmtId="0" xfId="0" applyAlignment="1" applyBorder="1" applyFont="1">
      <alignment horizontal="right" vertical="center"/>
    </xf>
    <xf borderId="7" fillId="14" fontId="4" numFmtId="0" xfId="0" applyBorder="1" applyFont="1"/>
    <xf borderId="6" fillId="18" fontId="4" numFmtId="0" xfId="0" applyAlignment="1" applyBorder="1" applyFont="1">
      <alignment horizontal="right" vertical="center"/>
    </xf>
    <xf borderId="9" fillId="2" fontId="4" numFmtId="0" xfId="0" applyAlignment="1" applyBorder="1" applyFont="1">
      <alignment horizontal="center" readingOrder="0" vertical="center"/>
    </xf>
    <xf borderId="0" fillId="11" fontId="11" numFmtId="0" xfId="0" applyAlignment="1" applyFont="1">
      <alignment horizontal="right" readingOrder="0" vertical="center"/>
    </xf>
    <xf borderId="0" fillId="12" fontId="11" numFmtId="0" xfId="0" applyAlignment="1" applyFont="1">
      <alignment horizontal="right" readingOrder="0"/>
    </xf>
    <xf borderId="0" fillId="11" fontId="11" numFmtId="0" xfId="0" applyAlignment="1" applyFont="1">
      <alignment horizontal="right" readingOrder="0"/>
    </xf>
    <xf borderId="3" fillId="13" fontId="19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0" fillId="0" fontId="8" numFmtId="0" xfId="0" applyAlignment="1" applyFont="1">
      <alignment horizontal="center" readingOrder="0" vertical="center"/>
    </xf>
    <xf borderId="5" fillId="8" fontId="5" numFmtId="0" xfId="0" applyAlignment="1" applyBorder="1" applyFont="1">
      <alignment horizontal="center" readingOrder="0" vertical="center"/>
    </xf>
    <xf borderId="0" fillId="15" fontId="11" numFmtId="0" xfId="0" applyAlignment="1" applyFont="1">
      <alignment horizontal="right" readingOrder="0" vertical="center"/>
    </xf>
    <xf borderId="0" fillId="15" fontId="11" numFmtId="0" xfId="0" applyAlignment="1" applyFont="1">
      <alignment horizontal="right" readingOrder="0"/>
    </xf>
    <xf borderId="5" fillId="13" fontId="19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  <xf borderId="0" fillId="11" fontId="4" numFmtId="0" xfId="0" applyAlignment="1" applyFont="1">
      <alignment horizontal="right" vertical="center"/>
    </xf>
    <xf borderId="0" fillId="12" fontId="4" numFmtId="0" xfId="0" applyAlignment="1" applyFont="1">
      <alignment horizontal="right" vertical="center"/>
    </xf>
    <xf borderId="9" fillId="0" fontId="4" numFmtId="0" xfId="0" applyBorder="1" applyFont="1"/>
    <xf borderId="5" fillId="8" fontId="18" numFmtId="0" xfId="0" applyAlignment="1" applyBorder="1" applyFont="1">
      <alignment horizontal="center" readingOrder="0" vertical="center"/>
    </xf>
    <xf borderId="0" fillId="15" fontId="4" numFmtId="0" xfId="0" applyAlignment="1" applyFont="1">
      <alignment horizontal="right" vertical="center"/>
    </xf>
    <xf borderId="0" fillId="20" fontId="4" numFmtId="0" xfId="0" applyAlignment="1" applyFill="1" applyFont="1">
      <alignment horizontal="right" vertical="center"/>
    </xf>
    <xf borderId="9" fillId="2" fontId="11" numFmtId="0" xfId="0" applyAlignment="1" applyBorder="1" applyFont="1">
      <alignment horizontal="center" readingOrder="0" vertical="center"/>
    </xf>
    <xf borderId="7" fillId="8" fontId="11" numFmtId="0" xfId="0" applyAlignment="1" applyBorder="1" applyFont="1">
      <alignment horizontal="center" readingOrder="0" vertical="center"/>
    </xf>
    <xf borderId="7" fillId="11" fontId="11" numFmtId="0" xfId="0" applyAlignment="1" applyBorder="1" applyFont="1">
      <alignment horizontal="right" vertical="center"/>
    </xf>
    <xf borderId="7" fillId="12" fontId="11" numFmtId="0" xfId="0" applyAlignment="1" applyBorder="1" applyFont="1">
      <alignment horizontal="right" vertical="center"/>
    </xf>
    <xf borderId="6" fillId="8" fontId="5" numFmtId="0" xfId="0" applyAlignment="1" applyBorder="1" applyFont="1">
      <alignment horizontal="center" readingOrder="0" vertical="center"/>
    </xf>
    <xf borderId="7" fillId="15" fontId="11" numFmtId="0" xfId="0" applyAlignment="1" applyBorder="1" applyFont="1">
      <alignment horizontal="right" vertical="center"/>
    </xf>
    <xf borderId="0" fillId="2" fontId="20" numFmtId="0" xfId="0" applyFont="1"/>
    <xf borderId="3" fillId="3" fontId="21" numFmtId="0" xfId="0" applyAlignment="1" applyBorder="1" applyFont="1">
      <alignment horizontal="center" readingOrder="0" vertical="center"/>
    </xf>
    <xf borderId="3" fillId="2" fontId="22" numFmtId="0" xfId="0" applyAlignment="1" applyBorder="1" applyFont="1">
      <alignment horizontal="center" readingOrder="0" vertical="center"/>
    </xf>
    <xf borderId="3" fillId="5" fontId="21" numFmtId="0" xfId="0" applyAlignment="1" applyBorder="1" applyFont="1">
      <alignment horizontal="center" readingOrder="0" vertical="center"/>
    </xf>
    <xf borderId="0" fillId="2" fontId="23" numFmtId="0" xfId="0" applyAlignment="1" applyFont="1">
      <alignment horizontal="left" readingOrder="0" vertical="center"/>
    </xf>
    <xf borderId="0" fillId="2" fontId="18" numFmtId="0" xfId="0" applyFont="1"/>
    <xf borderId="0" fillId="0" fontId="4" numFmtId="0" xfId="0" applyAlignment="1" applyFont="1">
      <alignment readingOrder="0"/>
    </xf>
    <xf borderId="0" fillId="2" fontId="4" numFmtId="0" xfId="0" applyAlignment="1" applyFont="1">
      <alignment horizontal="center" readingOrder="0" shrinkToFit="0" vertical="center" wrapText="1"/>
    </xf>
    <xf borderId="0" fillId="2" fontId="24" numFmtId="0" xfId="0" applyFont="1"/>
  </cellXfs>
  <cellStyles count="1">
    <cellStyle xfId="0" name="Normal" builtinId="0"/>
  </cellStyles>
  <dxfs count="9">
    <dxf>
      <font/>
      <fill>
        <patternFill patternType="solid">
          <fgColor rgb="FFD56A1F"/>
          <bgColor rgb="FFD56A1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5757"/>
          <bgColor rgb="FFFF5757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>
        <color rgb="FF000000"/>
      </font>
      <fill>
        <patternFill patternType="solid">
          <fgColor rgb="FFD56A1F"/>
          <bgColor rgb="FFD56A1F"/>
        </patternFill>
      </fill>
      <border/>
    </dxf>
    <dxf>
      <font>
        <color rgb="FF000000"/>
      </font>
      <fill>
        <patternFill patternType="solid">
          <fgColor rgb="FFC7FFBA"/>
          <bgColor rgb="FFC7FFBA"/>
        </patternFill>
      </fill>
      <border/>
    </dxf>
    <dxf>
      <font>
        <color rgb="FF000000"/>
      </font>
      <fill>
        <patternFill patternType="solid">
          <fgColor rgb="FFFF5757"/>
          <bgColor rgb="FFFF5757"/>
        </patternFill>
      </fill>
      <border/>
    </dxf>
    <dxf>
      <font>
        <color rgb="FF000000"/>
      </font>
      <fill>
        <patternFill patternType="solid">
          <fgColor rgb="FFE69138"/>
          <bgColor rgb="FFE6913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0"/>
    <col customWidth="1" min="2" max="2" width="8.88"/>
    <col customWidth="1" min="3" max="8" width="7.13"/>
    <col customWidth="1" min="9" max="11" width="2.63"/>
    <col customWidth="1" min="12" max="13" width="6.25"/>
    <col customWidth="1" min="14" max="14" width="5.88"/>
    <col customWidth="1" min="15" max="20" width="7.13"/>
    <col customWidth="1" min="21" max="23" width="2.63"/>
    <col customWidth="1" min="24" max="25" width="6.25"/>
    <col customWidth="1" min="26" max="27" width="6.75"/>
    <col customWidth="1" min="28" max="28" width="6.8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s">
        <v>3</v>
      </c>
      <c r="P1" s="4"/>
      <c r="Q1" s="4"/>
      <c r="R1" s="4"/>
      <c r="S1" s="4"/>
      <c r="T1" s="4"/>
      <c r="U1" s="4"/>
      <c r="V1" s="4"/>
      <c r="W1" s="4"/>
      <c r="X1" s="4"/>
      <c r="Y1" s="7"/>
      <c r="Z1" s="8" t="s">
        <v>4</v>
      </c>
      <c r="AA1" s="9" t="str">
        <f>IFERROR(__xludf.DUMMYFUNCTION("CONCAT(""Question: "", (MAX(IFERROR(MAX(FILTER(N4:N27, NOT(ISBLANK(L4:L27)))), 0), IFERROR(MAX(FILTER(N4:N27, NOT(ISBLANK(X4:X27)))), 0)) + 1))"),"Question: 1")</f>
        <v>Question: 1</v>
      </c>
      <c r="AB1" s="10"/>
      <c r="AC1" s="10"/>
      <c r="AD1" s="10"/>
      <c r="AE1" s="11"/>
    </row>
    <row r="2" ht="17.25" customHeight="1">
      <c r="A2" s="1" t="s">
        <v>5</v>
      </c>
      <c r="B2" s="2"/>
      <c r="C2" s="12" t="str">
        <f>CONCAT("Score: ", B37)</f>
        <v>Score: 0</v>
      </c>
      <c r="D2" s="4"/>
      <c r="E2" s="4"/>
      <c r="F2" s="4"/>
      <c r="G2" s="4"/>
      <c r="H2" s="4"/>
      <c r="I2" s="4"/>
      <c r="J2" s="4"/>
      <c r="K2" s="4"/>
      <c r="L2" s="4"/>
      <c r="M2" s="7"/>
      <c r="N2" s="13"/>
      <c r="O2" s="14" t="str">
        <f>CONCAT("Score: ",Q37)</f>
        <v>Score: 0</v>
      </c>
      <c r="P2" s="15"/>
      <c r="Q2" s="15"/>
      <c r="R2" s="15"/>
      <c r="S2" s="15"/>
      <c r="T2" s="15"/>
      <c r="U2" s="15"/>
      <c r="V2" s="15"/>
      <c r="W2" s="15"/>
      <c r="X2" s="15"/>
      <c r="Y2" s="16"/>
      <c r="Z2" s="17"/>
      <c r="AA2" s="18"/>
      <c r="AB2" s="10"/>
      <c r="AC2" s="10"/>
      <c r="AD2" s="10"/>
      <c r="AE2" s="11"/>
    </row>
    <row r="3" ht="24.75" customHeight="1">
      <c r="A3" s="19" t="s">
        <v>6</v>
      </c>
      <c r="B3" s="2"/>
      <c r="C3" s="20"/>
      <c r="D3" s="21"/>
      <c r="E3" s="22"/>
      <c r="F3" s="21"/>
      <c r="G3" s="22"/>
      <c r="H3" s="21"/>
      <c r="I3" s="23" t="s">
        <v>7</v>
      </c>
      <c r="L3" s="24" t="s">
        <v>8</v>
      </c>
      <c r="M3" s="25" t="s">
        <v>9</v>
      </c>
      <c r="N3" s="13"/>
      <c r="O3" s="26"/>
      <c r="P3" s="21"/>
      <c r="Q3" s="27"/>
      <c r="R3" s="21"/>
      <c r="S3" s="27"/>
      <c r="T3" s="21"/>
      <c r="U3" s="23" t="s">
        <v>7</v>
      </c>
      <c r="X3" s="24" t="s">
        <v>8</v>
      </c>
      <c r="Y3" s="28" t="s">
        <v>9</v>
      </c>
      <c r="Z3" s="17"/>
      <c r="AA3" s="18"/>
      <c r="AB3" s="10"/>
      <c r="AC3" s="10"/>
      <c r="AD3" s="10"/>
      <c r="AE3" s="11"/>
    </row>
    <row r="4">
      <c r="A4" s="19" t="s">
        <v>10</v>
      </c>
      <c r="B4" s="29"/>
      <c r="C4" s="30"/>
      <c r="D4" s="31"/>
      <c r="E4" s="32"/>
      <c r="F4" s="33"/>
      <c r="G4" s="32"/>
      <c r="H4" s="31"/>
      <c r="I4" s="34" t="b">
        <v>0</v>
      </c>
      <c r="J4" s="34" t="b">
        <v>0</v>
      </c>
      <c r="K4" s="34" t="b">
        <v>0</v>
      </c>
      <c r="L4" s="35" t="str">
        <f t="shared" ref="L4:L27" si="1">IF(OR(C4&lt;&gt;0, D4&lt;&gt;0, E4&lt;&gt;0, F4&lt;&gt;0, G4&lt;&gt;0, H4&lt;&gt;0), SUM(C4:H4) + 10 * COUNTIF(I4:K4, "=true"),)</f>
        <v/>
      </c>
      <c r="M4" s="36" t="str">
        <f>L4</f>
        <v/>
      </c>
      <c r="N4" s="37">
        <v>1.0</v>
      </c>
      <c r="O4" s="38"/>
      <c r="P4" s="33"/>
      <c r="Q4" s="39"/>
      <c r="R4" s="31"/>
      <c r="S4" s="39"/>
      <c r="T4" s="31"/>
      <c r="U4" s="34" t="b">
        <v>0</v>
      </c>
      <c r="V4" s="34" t="b">
        <v>0</v>
      </c>
      <c r="W4" s="34" t="b">
        <v>0</v>
      </c>
      <c r="X4" s="35" t="str">
        <f t="shared" ref="X4:X27" si="2">IF(OR(O4&lt;&gt;0, P4&lt;&gt;0, Q4&lt;&gt;0, R4&lt;&gt;0, S4&lt;&gt;0, T4&lt;&gt;0), SUM(O4:T4) + 10 * COUNTIF(U4:W4, "=true"),)</f>
        <v/>
      </c>
      <c r="Y4" s="40" t="str">
        <f>X4</f>
        <v/>
      </c>
      <c r="Z4" s="17"/>
      <c r="AA4" s="41"/>
      <c r="AB4" s="42" t="str">
        <f t="array" ref="AB4:AB1001">Rosters!A:A</f>
        <v>Ahwatukee</v>
      </c>
      <c r="AC4" s="42" t="str">
        <f>IFERROR(__xludf.DUMMYFUNCTION("TRANSPOSE(FILTER(Rosters!B:G, Rosters!A:A = C1))"),"Andy Kim")</f>
        <v>Andy Kim</v>
      </c>
      <c r="AD4" s="42" t="str">
        <f>IFERROR(__xludf.DUMMYFUNCTION("TRANSPOSE(FILTER(Rosters!B:G, Rosters!A:A = O1))"),"Omkar Arasaiah")</f>
        <v>Omkar Arasaiah</v>
      </c>
      <c r="AE4" s="11"/>
    </row>
    <row r="5">
      <c r="A5" s="43" t="s">
        <v>11</v>
      </c>
      <c r="B5" s="44" t="b">
        <v>0</v>
      </c>
      <c r="C5" s="30"/>
      <c r="D5" s="31"/>
      <c r="E5" s="32"/>
      <c r="F5" s="31"/>
      <c r="G5" s="32"/>
      <c r="H5" s="31"/>
      <c r="I5" s="34" t="b">
        <v>0</v>
      </c>
      <c r="J5" s="34" t="b">
        <v>0</v>
      </c>
      <c r="K5" s="34" t="b">
        <v>0</v>
      </c>
      <c r="L5" s="35" t="str">
        <f t="shared" si="1"/>
        <v/>
      </c>
      <c r="M5" s="31">
        <f t="shared" ref="M5:M31" si="3">M4+L5</f>
        <v>0</v>
      </c>
      <c r="N5" s="37">
        <v>2.0</v>
      </c>
      <c r="O5" s="38"/>
      <c r="P5" s="31"/>
      <c r="Q5" s="39"/>
      <c r="R5" s="33"/>
      <c r="S5" s="45"/>
      <c r="T5" s="31"/>
      <c r="U5" s="34" t="b">
        <v>0</v>
      </c>
      <c r="V5" s="34" t="b">
        <v>0</v>
      </c>
      <c r="W5" s="34" t="b">
        <v>0</v>
      </c>
      <c r="X5" s="35" t="str">
        <f t="shared" si="2"/>
        <v/>
      </c>
      <c r="Y5" s="46">
        <f t="shared" ref="Y5:Y31" si="4">Y4+X5</f>
        <v>0</v>
      </c>
      <c r="Z5" s="17"/>
      <c r="AA5" s="41"/>
      <c r="AB5" s="10" t="s">
        <v>12</v>
      </c>
      <c r="AC5" s="10" t="str">
        <f>IFERROR(__xludf.DUMMYFUNCTION("""COMPUTED_VALUE"""),"Arjun Modi")</f>
        <v>Arjun Modi</v>
      </c>
      <c r="AD5" s="10" t="str">
        <f>IFERROR(__xludf.DUMMYFUNCTION("""COMPUTED_VALUE"""),"Aditya Mehta")</f>
        <v>Aditya Mehta</v>
      </c>
      <c r="AE5" s="11"/>
    </row>
    <row r="6">
      <c r="A6" s="47" t="s">
        <v>13</v>
      </c>
      <c r="B6" s="48"/>
      <c r="C6" s="30"/>
      <c r="D6" s="31"/>
      <c r="E6" s="49"/>
      <c r="F6" s="31"/>
      <c r="G6" s="32"/>
      <c r="H6" s="31"/>
      <c r="I6" s="34" t="b">
        <v>0</v>
      </c>
      <c r="J6" s="34" t="b">
        <v>0</v>
      </c>
      <c r="K6" s="34" t="b">
        <v>0</v>
      </c>
      <c r="L6" s="35" t="str">
        <f t="shared" si="1"/>
        <v/>
      </c>
      <c r="M6" s="31">
        <f t="shared" si="3"/>
        <v>0</v>
      </c>
      <c r="N6" s="37">
        <v>3.0</v>
      </c>
      <c r="O6" s="50"/>
      <c r="P6" s="31"/>
      <c r="Q6" s="39"/>
      <c r="R6" s="31"/>
      <c r="S6" s="39"/>
      <c r="T6" s="31"/>
      <c r="U6" s="34" t="b">
        <v>0</v>
      </c>
      <c r="V6" s="34" t="b">
        <v>0</v>
      </c>
      <c r="W6" s="34" t="b">
        <v>0</v>
      </c>
      <c r="X6" s="35" t="str">
        <f t="shared" si="2"/>
        <v/>
      </c>
      <c r="Y6" s="46">
        <f t="shared" si="4"/>
        <v>0</v>
      </c>
      <c r="Z6" s="17"/>
      <c r="AA6" s="41"/>
      <c r="AB6" s="10" t="s">
        <v>3</v>
      </c>
      <c r="AC6" s="10" t="str">
        <f>IFERROR(__xludf.DUMMYFUNCTION("""COMPUTED_VALUE"""),"James O'Reilly")</f>
        <v>James O'Reilly</v>
      </c>
      <c r="AD6" s="10" t="str">
        <f>IFERROR(__xludf.DUMMYFUNCTION("""COMPUTED_VALUE"""),"Arthur Yang")</f>
        <v>Arthur Yang</v>
      </c>
      <c r="AE6" s="11"/>
    </row>
    <row r="7">
      <c r="C7" s="51"/>
      <c r="E7" s="52"/>
      <c r="G7" s="52"/>
      <c r="I7" s="53" t="b">
        <v>0</v>
      </c>
      <c r="J7" s="53" t="b">
        <v>0</v>
      </c>
      <c r="K7" s="53" t="b">
        <v>0</v>
      </c>
      <c r="L7" s="35" t="str">
        <f t="shared" si="1"/>
        <v/>
      </c>
      <c r="M7" s="8">
        <f t="shared" si="3"/>
        <v>0</v>
      </c>
      <c r="N7" s="54">
        <v>4.0</v>
      </c>
      <c r="O7" s="55"/>
      <c r="Q7" s="56"/>
      <c r="S7" s="57"/>
      <c r="U7" s="53" t="b">
        <v>0</v>
      </c>
      <c r="V7" s="53" t="b">
        <v>0</v>
      </c>
      <c r="W7" s="53" t="b">
        <v>0</v>
      </c>
      <c r="X7" s="35" t="str">
        <f t="shared" si="2"/>
        <v/>
      </c>
      <c r="Y7" s="58">
        <f t="shared" si="4"/>
        <v>0</v>
      </c>
      <c r="Z7" s="17"/>
      <c r="AA7" s="41"/>
      <c r="AB7" s="10" t="s">
        <v>14</v>
      </c>
      <c r="AC7" s="10" t="str">
        <f>IFERROR(__xludf.DUMMYFUNCTION("""COMPUTED_VALUE"""),"Srivastan Swaminathan")</f>
        <v>Srivastan Swaminathan</v>
      </c>
      <c r="AD7" s="10"/>
      <c r="AE7" s="11"/>
    </row>
    <row r="8">
      <c r="A8" s="59"/>
      <c r="B8" s="60"/>
      <c r="C8" s="51"/>
      <c r="E8" s="61"/>
      <c r="G8" s="52"/>
      <c r="I8" s="53" t="b">
        <v>0</v>
      </c>
      <c r="J8" s="53" t="b">
        <v>0</v>
      </c>
      <c r="K8" s="53" t="b">
        <v>0</v>
      </c>
      <c r="L8" s="35" t="str">
        <f t="shared" si="1"/>
        <v/>
      </c>
      <c r="M8" s="8">
        <f t="shared" si="3"/>
        <v>0</v>
      </c>
      <c r="N8" s="54">
        <v>5.0</v>
      </c>
      <c r="O8" s="62"/>
      <c r="Q8" s="56"/>
      <c r="S8" s="56"/>
      <c r="U8" s="53" t="b">
        <v>0</v>
      </c>
      <c r="V8" s="53" t="b">
        <v>0</v>
      </c>
      <c r="W8" s="53" t="b">
        <v>0</v>
      </c>
      <c r="X8" s="35" t="str">
        <f t="shared" si="2"/>
        <v/>
      </c>
      <c r="Y8" s="58">
        <f t="shared" si="4"/>
        <v>0</v>
      </c>
      <c r="Z8" s="17"/>
      <c r="AA8" s="41"/>
      <c r="AB8" s="10" t="s">
        <v>15</v>
      </c>
      <c r="AC8" s="10" t="str">
        <f>IFERROR(__xludf.DUMMYFUNCTION("""COMPUTED_VALUE"""),"Alex Winfield")</f>
        <v>Alex Winfield</v>
      </c>
      <c r="AD8" s="10"/>
      <c r="AE8" s="11"/>
    </row>
    <row r="9">
      <c r="A9" s="63"/>
      <c r="B9" s="63"/>
      <c r="C9" s="51"/>
      <c r="E9" s="52"/>
      <c r="G9" s="52"/>
      <c r="I9" s="53" t="b">
        <v>0</v>
      </c>
      <c r="J9" s="53" t="b">
        <v>0</v>
      </c>
      <c r="K9" s="53" t="b">
        <v>0</v>
      </c>
      <c r="L9" s="35" t="str">
        <f t="shared" si="1"/>
        <v/>
      </c>
      <c r="M9" s="8">
        <f t="shared" si="3"/>
        <v>0</v>
      </c>
      <c r="N9" s="54">
        <v>6.0</v>
      </c>
      <c r="O9" s="55"/>
      <c r="Q9" s="57"/>
      <c r="S9" s="57"/>
      <c r="U9" s="53" t="b">
        <v>0</v>
      </c>
      <c r="V9" s="53" t="b">
        <v>0</v>
      </c>
      <c r="W9" s="53" t="b">
        <v>0</v>
      </c>
      <c r="X9" s="35" t="str">
        <f t="shared" si="2"/>
        <v/>
      </c>
      <c r="Y9" s="58">
        <f t="shared" si="4"/>
        <v>0</v>
      </c>
      <c r="Z9" s="17"/>
      <c r="AA9" s="41"/>
      <c r="AB9" s="10" t="s">
        <v>16</v>
      </c>
      <c r="AC9" s="10"/>
      <c r="AD9" s="10"/>
      <c r="AE9" s="11"/>
    </row>
    <row r="10">
      <c r="A10" s="29"/>
      <c r="B10" s="29"/>
      <c r="C10" s="30"/>
      <c r="D10" s="31"/>
      <c r="E10" s="32"/>
      <c r="F10" s="33"/>
      <c r="G10" s="32"/>
      <c r="H10" s="31"/>
      <c r="I10" s="34" t="b">
        <v>0</v>
      </c>
      <c r="J10" s="34" t="b">
        <v>0</v>
      </c>
      <c r="K10" s="34" t="b">
        <v>0</v>
      </c>
      <c r="L10" s="35" t="str">
        <f t="shared" si="1"/>
        <v/>
      </c>
      <c r="M10" s="31">
        <f t="shared" si="3"/>
        <v>0</v>
      </c>
      <c r="N10" s="37">
        <v>7.0</v>
      </c>
      <c r="O10" s="38"/>
      <c r="P10" s="33"/>
      <c r="Q10" s="39"/>
      <c r="R10" s="31"/>
      <c r="S10" s="45"/>
      <c r="T10" s="31"/>
      <c r="U10" s="34" t="b">
        <v>0</v>
      </c>
      <c r="V10" s="34" t="b">
        <v>0</v>
      </c>
      <c r="W10" s="34" t="b">
        <v>0</v>
      </c>
      <c r="X10" s="35" t="str">
        <f t="shared" si="2"/>
        <v/>
      </c>
      <c r="Y10" s="46">
        <f t="shared" si="4"/>
        <v>0</v>
      </c>
      <c r="Z10" s="17"/>
      <c r="AA10" s="41"/>
      <c r="AB10" s="10" t="s">
        <v>17</v>
      </c>
      <c r="AC10" s="10"/>
      <c r="AD10" s="10"/>
      <c r="AE10" s="11"/>
    </row>
    <row r="11">
      <c r="A11" s="29"/>
      <c r="B11" s="29"/>
      <c r="C11" s="30"/>
      <c r="D11" s="33"/>
      <c r="E11" s="32"/>
      <c r="F11" s="33"/>
      <c r="G11" s="32"/>
      <c r="H11" s="31"/>
      <c r="I11" s="34" t="b">
        <v>0</v>
      </c>
      <c r="J11" s="34" t="b">
        <v>0</v>
      </c>
      <c r="K11" s="34" t="b">
        <v>0</v>
      </c>
      <c r="L11" s="35" t="str">
        <f t="shared" si="1"/>
        <v/>
      </c>
      <c r="M11" s="31">
        <f t="shared" si="3"/>
        <v>0</v>
      </c>
      <c r="N11" s="37">
        <v>8.0</v>
      </c>
      <c r="O11" s="38"/>
      <c r="P11" s="31"/>
      <c r="Q11" s="45"/>
      <c r="R11" s="33"/>
      <c r="S11" s="45"/>
      <c r="T11" s="31"/>
      <c r="U11" s="34" t="b">
        <v>0</v>
      </c>
      <c r="V11" s="34" t="b">
        <v>0</v>
      </c>
      <c r="W11" s="34" t="b">
        <v>0</v>
      </c>
      <c r="X11" s="35" t="str">
        <f t="shared" si="2"/>
        <v/>
      </c>
      <c r="Y11" s="46">
        <f t="shared" si="4"/>
        <v>0</v>
      </c>
      <c r="Z11" s="17"/>
      <c r="AA11" s="64"/>
      <c r="AB11" s="10" t="s">
        <v>18</v>
      </c>
      <c r="AC11" s="10"/>
      <c r="AD11" s="10"/>
      <c r="AE11" s="11"/>
    </row>
    <row r="12">
      <c r="A12" s="63"/>
      <c r="B12" s="63"/>
      <c r="C12" s="30"/>
      <c r="D12" s="33"/>
      <c r="E12" s="32"/>
      <c r="F12" s="33"/>
      <c r="G12" s="32"/>
      <c r="H12" s="31"/>
      <c r="I12" s="34" t="b">
        <v>0</v>
      </c>
      <c r="J12" s="34" t="b">
        <v>0</v>
      </c>
      <c r="K12" s="34" t="b">
        <v>0</v>
      </c>
      <c r="L12" s="35" t="str">
        <f t="shared" si="1"/>
        <v/>
      </c>
      <c r="M12" s="31">
        <f t="shared" si="3"/>
        <v>0</v>
      </c>
      <c r="N12" s="37">
        <v>9.0</v>
      </c>
      <c r="O12" s="38"/>
      <c r="P12" s="31"/>
      <c r="Q12" s="45"/>
      <c r="R12" s="33"/>
      <c r="S12" s="45"/>
      <c r="T12" s="31"/>
      <c r="U12" s="34" t="b">
        <v>0</v>
      </c>
      <c r="V12" s="34" t="b">
        <v>0</v>
      </c>
      <c r="W12" s="34" t="b">
        <v>0</v>
      </c>
      <c r="X12" s="35" t="str">
        <f t="shared" si="2"/>
        <v/>
      </c>
      <c r="Y12" s="46">
        <f t="shared" si="4"/>
        <v>0</v>
      </c>
      <c r="Z12" s="17"/>
      <c r="AA12" s="65"/>
      <c r="AB12" s="10"/>
      <c r="AC12" s="10"/>
      <c r="AD12" s="10"/>
      <c r="AE12" s="11"/>
    </row>
    <row r="13">
      <c r="A13" s="63"/>
      <c r="B13" s="63"/>
      <c r="C13" s="66"/>
      <c r="D13" s="67"/>
      <c r="E13" s="68"/>
      <c r="F13" s="67"/>
      <c r="G13" s="68"/>
      <c r="H13" s="69"/>
      <c r="I13" s="70" t="b">
        <v>0</v>
      </c>
      <c r="J13" s="70" t="b">
        <v>0</v>
      </c>
      <c r="K13" s="70" t="b">
        <v>0</v>
      </c>
      <c r="L13" s="71" t="str">
        <f t="shared" si="1"/>
        <v/>
      </c>
      <c r="M13" s="72">
        <f t="shared" si="3"/>
        <v>0</v>
      </c>
      <c r="N13" s="73">
        <v>10.0</v>
      </c>
      <c r="O13" s="74"/>
      <c r="P13" s="69"/>
      <c r="Q13" s="75"/>
      <c r="R13" s="69"/>
      <c r="S13" s="76"/>
      <c r="T13" s="69"/>
      <c r="U13" s="70" t="b">
        <v>0</v>
      </c>
      <c r="V13" s="70" t="b">
        <v>0</v>
      </c>
      <c r="W13" s="70" t="b">
        <v>0</v>
      </c>
      <c r="X13" s="71" t="str">
        <f t="shared" si="2"/>
        <v/>
      </c>
      <c r="Y13" s="77">
        <f t="shared" si="4"/>
        <v>0</v>
      </c>
      <c r="Z13" s="17"/>
      <c r="AA13" s="78"/>
      <c r="AB13" s="10"/>
      <c r="AC13" s="10"/>
      <c r="AD13" s="10"/>
      <c r="AE13" s="11"/>
    </row>
    <row r="14">
      <c r="A14" s="29"/>
      <c r="B14" s="29"/>
      <c r="C14" s="51"/>
      <c r="E14" s="52"/>
      <c r="G14" s="61"/>
      <c r="I14" s="53" t="b">
        <v>0</v>
      </c>
      <c r="J14" s="53" t="b">
        <v>0</v>
      </c>
      <c r="K14" s="53" t="b">
        <v>0</v>
      </c>
      <c r="L14" s="35" t="str">
        <f t="shared" si="1"/>
        <v/>
      </c>
      <c r="M14" s="8">
        <f t="shared" si="3"/>
        <v>0</v>
      </c>
      <c r="N14" s="54">
        <v>11.0</v>
      </c>
      <c r="O14" s="55"/>
      <c r="Q14" s="57"/>
      <c r="S14" s="57"/>
      <c r="U14" s="53" t="b">
        <v>0</v>
      </c>
      <c r="V14" s="53" t="b">
        <v>0</v>
      </c>
      <c r="W14" s="53" t="b">
        <v>0</v>
      </c>
      <c r="X14" s="35" t="str">
        <f t="shared" si="2"/>
        <v/>
      </c>
      <c r="Y14" s="58">
        <f t="shared" si="4"/>
        <v>0</v>
      </c>
      <c r="Z14" s="17"/>
      <c r="AA14" s="41"/>
      <c r="AB14" s="10"/>
      <c r="AD14" s="10"/>
      <c r="AE14" s="11"/>
    </row>
    <row r="15">
      <c r="A15" s="63"/>
      <c r="B15" s="63"/>
      <c r="C15" s="51"/>
      <c r="E15" s="61"/>
      <c r="G15" s="52"/>
      <c r="I15" s="53" t="b">
        <v>0</v>
      </c>
      <c r="J15" s="53" t="b">
        <v>0</v>
      </c>
      <c r="K15" s="53" t="b">
        <v>0</v>
      </c>
      <c r="L15" s="35" t="str">
        <f t="shared" si="1"/>
        <v/>
      </c>
      <c r="M15" s="8">
        <f t="shared" si="3"/>
        <v>0</v>
      </c>
      <c r="N15" s="54">
        <v>12.0</v>
      </c>
      <c r="O15" s="62"/>
      <c r="Q15" s="57"/>
      <c r="S15" s="57"/>
      <c r="U15" s="53" t="b">
        <v>0</v>
      </c>
      <c r="V15" s="53" t="b">
        <v>0</v>
      </c>
      <c r="W15" s="53" t="b">
        <v>0</v>
      </c>
      <c r="X15" s="35" t="str">
        <f t="shared" si="2"/>
        <v/>
      </c>
      <c r="Y15" s="58">
        <f t="shared" si="4"/>
        <v>0</v>
      </c>
      <c r="Z15" s="17"/>
      <c r="AA15" s="41"/>
      <c r="AB15" s="10"/>
      <c r="AC15" s="10"/>
      <c r="AD15" s="10"/>
      <c r="AE15" s="11"/>
    </row>
    <row r="16">
      <c r="A16" s="63"/>
      <c r="B16" s="63"/>
      <c r="C16" s="30"/>
      <c r="D16" s="31"/>
      <c r="E16" s="49"/>
      <c r="F16" s="33"/>
      <c r="G16" s="49"/>
      <c r="H16" s="31"/>
      <c r="I16" s="34" t="b">
        <v>0</v>
      </c>
      <c r="J16" s="34" t="b">
        <v>0</v>
      </c>
      <c r="K16" s="34" t="b">
        <v>0</v>
      </c>
      <c r="L16" s="35" t="str">
        <f t="shared" si="1"/>
        <v/>
      </c>
      <c r="M16" s="31">
        <f t="shared" si="3"/>
        <v>0</v>
      </c>
      <c r="N16" s="37">
        <v>13.0</v>
      </c>
      <c r="O16" s="38"/>
      <c r="P16" s="31"/>
      <c r="Q16" s="45"/>
      <c r="R16" s="31"/>
      <c r="S16" s="45"/>
      <c r="T16" s="31"/>
      <c r="U16" s="34" t="b">
        <v>0</v>
      </c>
      <c r="V16" s="34" t="b">
        <v>0</v>
      </c>
      <c r="W16" s="34" t="b">
        <v>0</v>
      </c>
      <c r="X16" s="35" t="str">
        <f t="shared" si="2"/>
        <v/>
      </c>
      <c r="Y16" s="46">
        <f t="shared" si="4"/>
        <v>0</v>
      </c>
      <c r="Z16" s="17"/>
      <c r="AA16" s="41"/>
      <c r="AB16" s="10"/>
      <c r="AC16" s="10"/>
      <c r="AD16" s="10"/>
      <c r="AE16" s="11"/>
    </row>
    <row r="17">
      <c r="A17" s="63"/>
      <c r="B17" s="63"/>
      <c r="C17" s="30"/>
      <c r="D17" s="33"/>
      <c r="E17" s="49"/>
      <c r="F17" s="33"/>
      <c r="G17" s="49"/>
      <c r="H17" s="33"/>
      <c r="I17" s="34" t="b">
        <v>0</v>
      </c>
      <c r="J17" s="34" t="b">
        <v>0</v>
      </c>
      <c r="K17" s="34" t="b">
        <v>0</v>
      </c>
      <c r="L17" s="35" t="str">
        <f t="shared" si="1"/>
        <v/>
      </c>
      <c r="M17" s="31">
        <f t="shared" si="3"/>
        <v>0</v>
      </c>
      <c r="N17" s="37">
        <v>14.0</v>
      </c>
      <c r="O17" s="79"/>
      <c r="P17" s="80"/>
      <c r="Q17" s="81"/>
      <c r="R17" s="33"/>
      <c r="S17" s="45"/>
      <c r="T17" s="33"/>
      <c r="U17" s="34" t="b">
        <v>0</v>
      </c>
      <c r="V17" s="34" t="b">
        <v>0</v>
      </c>
      <c r="W17" s="34" t="b">
        <v>0</v>
      </c>
      <c r="X17" s="35" t="str">
        <f t="shared" si="2"/>
        <v/>
      </c>
      <c r="Y17" s="46">
        <f t="shared" si="4"/>
        <v>0</v>
      </c>
      <c r="Z17" s="17"/>
      <c r="AA17" s="18"/>
      <c r="AB17" s="10"/>
      <c r="AC17" s="10"/>
      <c r="AD17" s="10"/>
      <c r="AE17" s="11"/>
    </row>
    <row r="18">
      <c r="A18" s="63"/>
      <c r="B18" s="63"/>
      <c r="C18" s="30"/>
      <c r="D18" s="31"/>
      <c r="E18" s="32"/>
      <c r="F18" s="33"/>
      <c r="G18" s="49"/>
      <c r="H18" s="31"/>
      <c r="I18" s="34" t="b">
        <v>0</v>
      </c>
      <c r="J18" s="34" t="b">
        <v>0</v>
      </c>
      <c r="K18" s="34" t="b">
        <v>0</v>
      </c>
      <c r="L18" s="35" t="str">
        <f t="shared" si="1"/>
        <v/>
      </c>
      <c r="M18" s="31">
        <f t="shared" si="3"/>
        <v>0</v>
      </c>
      <c r="N18" s="37">
        <v>15.0</v>
      </c>
      <c r="O18" s="38"/>
      <c r="P18" s="80"/>
      <c r="Q18" s="81"/>
      <c r="R18" s="82"/>
      <c r="S18" s="45"/>
      <c r="T18" s="31"/>
      <c r="U18" s="34" t="b">
        <v>0</v>
      </c>
      <c r="V18" s="34" t="b">
        <v>0</v>
      </c>
      <c r="W18" s="34" t="b">
        <v>0</v>
      </c>
      <c r="X18" s="35" t="str">
        <f t="shared" si="2"/>
        <v/>
      </c>
      <c r="Y18" s="46">
        <f t="shared" si="4"/>
        <v>0</v>
      </c>
      <c r="Z18" s="17"/>
      <c r="AA18" s="41"/>
      <c r="AB18" s="10"/>
      <c r="AC18" s="10"/>
      <c r="AD18" s="10"/>
      <c r="AE18" s="11"/>
    </row>
    <row r="19">
      <c r="A19" s="63"/>
      <c r="B19" s="63"/>
      <c r="C19" s="51"/>
      <c r="E19" s="61"/>
      <c r="G19" s="61"/>
      <c r="I19" s="53" t="b">
        <v>0</v>
      </c>
      <c r="J19" s="53" t="b">
        <v>0</v>
      </c>
      <c r="K19" s="53" t="b">
        <v>0</v>
      </c>
      <c r="L19" s="35" t="str">
        <f t="shared" si="1"/>
        <v/>
      </c>
      <c r="M19" s="8">
        <f t="shared" si="3"/>
        <v>0</v>
      </c>
      <c r="N19" s="54">
        <v>16.0</v>
      </c>
      <c r="O19" s="55"/>
      <c r="Q19" s="83"/>
      <c r="S19" s="57"/>
      <c r="U19" s="53" t="b">
        <v>0</v>
      </c>
      <c r="V19" s="53" t="b">
        <v>0</v>
      </c>
      <c r="W19" s="53" t="b">
        <v>0</v>
      </c>
      <c r="X19" s="35" t="str">
        <f t="shared" si="2"/>
        <v/>
      </c>
      <c r="Y19" s="58">
        <f t="shared" si="4"/>
        <v>0</v>
      </c>
      <c r="Z19" s="17"/>
      <c r="AA19" s="41"/>
      <c r="AB19" s="10"/>
      <c r="AC19" s="10"/>
      <c r="AD19" s="10"/>
      <c r="AE19" s="11"/>
    </row>
    <row r="20">
      <c r="A20" s="63"/>
      <c r="B20" s="63"/>
      <c r="C20" s="51"/>
      <c r="E20" s="52"/>
      <c r="G20" s="61"/>
      <c r="I20" s="53" t="b">
        <v>0</v>
      </c>
      <c r="J20" s="53" t="b">
        <v>0</v>
      </c>
      <c r="K20" s="53" t="b">
        <v>0</v>
      </c>
      <c r="L20" s="35" t="str">
        <f t="shared" si="1"/>
        <v/>
      </c>
      <c r="M20" s="8">
        <f t="shared" si="3"/>
        <v>0</v>
      </c>
      <c r="N20" s="54">
        <v>17.0</v>
      </c>
      <c r="O20" s="84"/>
      <c r="Q20" s="83"/>
      <c r="S20" s="57"/>
      <c r="U20" s="53" t="b">
        <v>0</v>
      </c>
      <c r="V20" s="53" t="b">
        <v>0</v>
      </c>
      <c r="W20" s="53" t="b">
        <v>0</v>
      </c>
      <c r="X20" s="35" t="str">
        <f t="shared" si="2"/>
        <v/>
      </c>
      <c r="Y20" s="58">
        <f t="shared" si="4"/>
        <v>0</v>
      </c>
      <c r="Z20" s="17"/>
      <c r="AA20" s="41"/>
      <c r="AB20" s="10"/>
      <c r="AC20" s="10"/>
      <c r="AD20" s="10"/>
      <c r="AE20" s="11"/>
    </row>
    <row r="21">
      <c r="A21" s="63"/>
      <c r="B21" s="63"/>
      <c r="C21" s="85"/>
      <c r="E21" s="61"/>
      <c r="G21" s="61"/>
      <c r="I21" s="53" t="b">
        <v>0</v>
      </c>
      <c r="J21" s="53" t="b">
        <v>0</v>
      </c>
      <c r="K21" s="53" t="b">
        <v>0</v>
      </c>
      <c r="L21" s="35" t="str">
        <f t="shared" si="1"/>
        <v/>
      </c>
      <c r="M21" s="58">
        <f t="shared" si="3"/>
        <v>0</v>
      </c>
      <c r="N21" s="86">
        <v>18.0</v>
      </c>
      <c r="O21" s="87"/>
      <c r="Q21" s="56"/>
      <c r="S21" s="56"/>
      <c r="U21" s="53" t="b">
        <v>0</v>
      </c>
      <c r="V21" s="53" t="b">
        <v>0</v>
      </c>
      <c r="W21" s="53" t="b">
        <v>0</v>
      </c>
      <c r="X21" s="35" t="str">
        <f t="shared" si="2"/>
        <v/>
      </c>
      <c r="Y21" s="58">
        <f t="shared" si="4"/>
        <v>0</v>
      </c>
      <c r="Z21" s="17"/>
      <c r="AA21" s="41"/>
      <c r="AB21" s="10"/>
      <c r="AC21" s="10"/>
      <c r="AD21" s="10"/>
      <c r="AE21" s="11"/>
    </row>
    <row r="22">
      <c r="A22" s="29"/>
      <c r="B22" s="29"/>
      <c r="C22" s="30"/>
      <c r="D22" s="33"/>
      <c r="E22" s="49"/>
      <c r="F22" s="33"/>
      <c r="G22" s="49"/>
      <c r="H22" s="31"/>
      <c r="I22" s="34" t="b">
        <v>0</v>
      </c>
      <c r="J22" s="34" t="b">
        <v>0</v>
      </c>
      <c r="K22" s="34" t="b">
        <v>0</v>
      </c>
      <c r="L22" s="35" t="str">
        <f t="shared" si="1"/>
        <v/>
      </c>
      <c r="M22" s="31">
        <f t="shared" si="3"/>
        <v>0</v>
      </c>
      <c r="N22" s="37">
        <v>19.0</v>
      </c>
      <c r="O22" s="79"/>
      <c r="P22" s="33"/>
      <c r="Q22" s="39"/>
      <c r="R22" s="31"/>
      <c r="S22" s="45"/>
      <c r="T22" s="31"/>
      <c r="U22" s="34" t="b">
        <v>0</v>
      </c>
      <c r="V22" s="34" t="b">
        <v>0</v>
      </c>
      <c r="W22" s="34" t="b">
        <v>0</v>
      </c>
      <c r="X22" s="35" t="str">
        <f t="shared" si="2"/>
        <v/>
      </c>
      <c r="Y22" s="46">
        <f t="shared" si="4"/>
        <v>0</v>
      </c>
      <c r="Z22" s="17"/>
      <c r="AA22" s="41"/>
      <c r="AB22" s="10"/>
      <c r="AC22" s="10"/>
      <c r="AD22" s="10"/>
      <c r="AE22" s="11"/>
    </row>
    <row r="23">
      <c r="A23" s="29"/>
      <c r="B23" s="29"/>
      <c r="C23" s="30"/>
      <c r="D23" s="31"/>
      <c r="E23" s="32"/>
      <c r="F23" s="31"/>
      <c r="G23" s="32"/>
      <c r="H23" s="31"/>
      <c r="I23" s="34" t="b">
        <v>0</v>
      </c>
      <c r="J23" s="34" t="b">
        <v>0</v>
      </c>
      <c r="K23" s="34" t="b">
        <v>0</v>
      </c>
      <c r="L23" s="35" t="str">
        <f t="shared" si="1"/>
        <v/>
      </c>
      <c r="M23" s="31">
        <f t="shared" si="3"/>
        <v>0</v>
      </c>
      <c r="N23" s="37">
        <v>20.0</v>
      </c>
      <c r="O23" s="38"/>
      <c r="P23" s="80"/>
      <c r="Q23" s="88"/>
      <c r="R23" s="31"/>
      <c r="S23" s="39"/>
      <c r="T23" s="31"/>
      <c r="U23" s="34" t="b">
        <v>0</v>
      </c>
      <c r="V23" s="34" t="b">
        <v>0</v>
      </c>
      <c r="W23" s="34" t="b">
        <v>0</v>
      </c>
      <c r="X23" s="35" t="str">
        <f t="shared" si="2"/>
        <v/>
      </c>
      <c r="Y23" s="46">
        <f t="shared" si="4"/>
        <v>0</v>
      </c>
      <c r="Z23" s="17"/>
      <c r="AA23" s="41"/>
      <c r="AB23" s="10"/>
      <c r="AC23" s="10"/>
      <c r="AD23" s="10"/>
      <c r="AE23" s="11"/>
    </row>
    <row r="24">
      <c r="A24" s="63"/>
      <c r="B24" s="63"/>
      <c r="C24" s="89"/>
      <c r="D24" s="33"/>
      <c r="E24" s="32"/>
      <c r="F24" s="33"/>
      <c r="G24" s="49"/>
      <c r="H24" s="33"/>
      <c r="I24" s="90" t="b">
        <v>0</v>
      </c>
      <c r="J24" s="90" t="b">
        <v>0</v>
      </c>
      <c r="K24" s="90" t="b">
        <v>0</v>
      </c>
      <c r="L24" s="35" t="str">
        <f t="shared" si="1"/>
        <v/>
      </c>
      <c r="M24" s="31">
        <f t="shared" si="3"/>
        <v>0</v>
      </c>
      <c r="N24" s="37">
        <v>21.0</v>
      </c>
      <c r="O24" s="38"/>
      <c r="P24" s="33"/>
      <c r="Q24" s="45"/>
      <c r="R24" s="82"/>
      <c r="S24" s="45"/>
      <c r="T24" s="33"/>
      <c r="U24" s="91" t="b">
        <v>0</v>
      </c>
      <c r="V24" s="34" t="b">
        <v>0</v>
      </c>
      <c r="W24" s="34" t="b">
        <v>0</v>
      </c>
      <c r="X24" s="35" t="str">
        <f t="shared" si="2"/>
        <v/>
      </c>
      <c r="Y24" s="46">
        <f t="shared" si="4"/>
        <v>0</v>
      </c>
      <c r="Z24" s="17"/>
      <c r="AA24" s="18"/>
      <c r="AB24" s="10"/>
      <c r="AC24" s="10"/>
      <c r="AD24" s="10"/>
      <c r="AE24" s="11"/>
    </row>
    <row r="25">
      <c r="A25" s="63"/>
      <c r="B25" s="63"/>
      <c r="C25" s="51"/>
      <c r="E25" s="61"/>
      <c r="G25" s="61"/>
      <c r="I25" s="53" t="b">
        <v>0</v>
      </c>
      <c r="J25" s="53" t="b">
        <v>0</v>
      </c>
      <c r="K25" s="53" t="b">
        <v>0</v>
      </c>
      <c r="L25" s="35" t="str">
        <f t="shared" si="1"/>
        <v/>
      </c>
      <c r="M25" s="8">
        <f t="shared" si="3"/>
        <v>0</v>
      </c>
      <c r="N25" s="54">
        <v>22.0</v>
      </c>
      <c r="O25" s="62"/>
      <c r="Q25" s="57"/>
      <c r="S25" s="57"/>
      <c r="U25" s="53" t="b">
        <v>0</v>
      </c>
      <c r="V25" s="53" t="b">
        <v>0</v>
      </c>
      <c r="W25" s="53" t="b">
        <v>0</v>
      </c>
      <c r="X25" s="35" t="str">
        <f t="shared" si="2"/>
        <v/>
      </c>
      <c r="Y25" s="58">
        <f t="shared" si="4"/>
        <v>0</v>
      </c>
      <c r="Z25" s="17"/>
      <c r="AA25" s="18"/>
      <c r="AB25" s="10"/>
      <c r="AC25" s="10"/>
      <c r="AD25" s="10"/>
      <c r="AE25" s="11"/>
    </row>
    <row r="26">
      <c r="A26" s="63"/>
      <c r="B26" s="63"/>
      <c r="C26" s="85"/>
      <c r="E26" s="61"/>
      <c r="G26" s="61"/>
      <c r="I26" s="92" t="b">
        <v>0</v>
      </c>
      <c r="J26" s="92" t="b">
        <v>0</v>
      </c>
      <c r="K26" s="92" t="b">
        <v>0</v>
      </c>
      <c r="L26" s="35" t="str">
        <f t="shared" si="1"/>
        <v/>
      </c>
      <c r="M26" s="8">
        <f t="shared" si="3"/>
        <v>0</v>
      </c>
      <c r="N26" s="54">
        <v>23.0</v>
      </c>
      <c r="O26" s="62"/>
      <c r="Q26" s="57"/>
      <c r="S26" s="57"/>
      <c r="U26" s="93" t="b">
        <v>0</v>
      </c>
      <c r="V26" s="93" t="b">
        <v>0</v>
      </c>
      <c r="W26" s="93" t="b">
        <v>0</v>
      </c>
      <c r="X26" s="35" t="str">
        <f t="shared" si="2"/>
        <v/>
      </c>
      <c r="Y26" s="58">
        <f t="shared" si="4"/>
        <v>0</v>
      </c>
      <c r="Z26" s="17"/>
      <c r="AA26" s="18"/>
      <c r="AB26" s="10"/>
      <c r="AC26" s="10"/>
      <c r="AD26" s="10"/>
      <c r="AE26" s="11"/>
    </row>
    <row r="27">
      <c r="A27" s="63"/>
      <c r="B27" s="63"/>
      <c r="C27" s="94"/>
      <c r="D27" s="15"/>
      <c r="E27" s="95"/>
      <c r="F27" s="15"/>
      <c r="G27" s="95"/>
      <c r="H27" s="15"/>
      <c r="I27" s="96" t="b">
        <v>0</v>
      </c>
      <c r="J27" s="92" t="b">
        <v>0</v>
      </c>
      <c r="K27" s="92" t="b">
        <v>0</v>
      </c>
      <c r="L27" s="35" t="str">
        <f t="shared" si="1"/>
        <v/>
      </c>
      <c r="M27" s="97">
        <f t="shared" si="3"/>
        <v>0</v>
      </c>
      <c r="N27" s="98">
        <v>24.0</v>
      </c>
      <c r="O27" s="99"/>
      <c r="P27" s="15"/>
      <c r="Q27" s="100"/>
      <c r="R27" s="101"/>
      <c r="S27" s="100"/>
      <c r="T27" s="15"/>
      <c r="U27" s="102" t="b">
        <v>0</v>
      </c>
      <c r="V27" s="93" t="b">
        <v>0</v>
      </c>
      <c r="W27" s="93" t="b">
        <v>0</v>
      </c>
      <c r="X27" s="35" t="str">
        <f t="shared" si="2"/>
        <v/>
      </c>
      <c r="Y27" s="103">
        <f t="shared" si="4"/>
        <v>0</v>
      </c>
      <c r="Z27" s="17"/>
      <c r="AA27" s="18"/>
      <c r="AB27" s="10"/>
      <c r="AC27" s="10"/>
      <c r="AD27" s="10"/>
      <c r="AE27" s="11"/>
    </row>
    <row r="28">
      <c r="A28" s="63"/>
      <c r="B28" s="104" t="s">
        <v>19</v>
      </c>
      <c r="C28" s="105"/>
      <c r="E28" s="61"/>
      <c r="G28" s="61"/>
      <c r="I28" s="106" t="s">
        <v>20</v>
      </c>
      <c r="J28" s="106"/>
      <c r="K28" s="106"/>
      <c r="L28" s="107" t="str">
        <f t="shared" ref="L28:L31" si="5">IF(OR(C28&lt;&gt;0, D28&lt;&gt;0, E28&lt;&gt;0, F28&lt;&gt;0, G28&lt;&gt;0), SUM(C28:H28), )</f>
        <v/>
      </c>
      <c r="M28" s="8">
        <f t="shared" si="3"/>
        <v>0</v>
      </c>
      <c r="N28" s="108" t="s">
        <v>19</v>
      </c>
      <c r="O28" s="62"/>
      <c r="Q28" s="83"/>
      <c r="S28" s="57"/>
      <c r="U28" s="106" t="s">
        <v>20</v>
      </c>
      <c r="V28" s="106"/>
      <c r="W28" s="106"/>
      <c r="X28" s="107" t="str">
        <f t="shared" ref="X28:X31" si="6">IF(OR(O28&lt;&gt;0, P28&lt;&gt;0, Q28&lt;&gt;0, R28&lt;&gt;0, S28&lt;&gt;0), SUM(O28:T28), )</f>
        <v/>
      </c>
      <c r="Y28" s="58">
        <f t="shared" si="4"/>
        <v>0</v>
      </c>
      <c r="Z28" s="17"/>
      <c r="AA28" s="18"/>
      <c r="AB28" s="10"/>
      <c r="AC28" s="10"/>
      <c r="AD28" s="10"/>
      <c r="AE28" s="11"/>
    </row>
    <row r="29">
      <c r="A29" s="63"/>
      <c r="B29" s="13"/>
      <c r="C29" s="109"/>
      <c r="E29" s="61"/>
      <c r="G29" s="61"/>
      <c r="I29" s="106" t="s">
        <v>20</v>
      </c>
      <c r="J29" s="106"/>
      <c r="K29" s="106"/>
      <c r="L29" s="35" t="str">
        <f t="shared" si="5"/>
        <v/>
      </c>
      <c r="M29" s="8">
        <f t="shared" si="3"/>
        <v>0</v>
      </c>
      <c r="N29" s="13"/>
      <c r="O29" s="62"/>
      <c r="Q29" s="57"/>
      <c r="R29" s="110"/>
      <c r="S29" s="57"/>
      <c r="U29" s="106" t="s">
        <v>20</v>
      </c>
      <c r="V29" s="106"/>
      <c r="W29" s="106"/>
      <c r="X29" s="35" t="str">
        <f t="shared" si="6"/>
        <v/>
      </c>
      <c r="Y29" s="58">
        <f t="shared" si="4"/>
        <v>0</v>
      </c>
      <c r="Z29" s="17"/>
      <c r="AA29" s="18"/>
      <c r="AB29" s="10"/>
      <c r="AC29" s="10"/>
      <c r="AD29" s="10"/>
      <c r="AE29" s="11"/>
    </row>
    <row r="30">
      <c r="A30" s="63"/>
      <c r="B30" s="13"/>
      <c r="C30" s="109"/>
      <c r="E30" s="61"/>
      <c r="G30" s="61"/>
      <c r="I30" s="106" t="s">
        <v>20</v>
      </c>
      <c r="J30" s="106"/>
      <c r="K30" s="106"/>
      <c r="L30" s="35" t="str">
        <f t="shared" si="5"/>
        <v/>
      </c>
      <c r="M30" s="8">
        <f t="shared" si="3"/>
        <v>0</v>
      </c>
      <c r="N30" s="13"/>
      <c r="O30" s="62"/>
      <c r="Q30" s="57"/>
      <c r="S30" s="57"/>
      <c r="U30" s="106" t="s">
        <v>20</v>
      </c>
      <c r="V30" s="106"/>
      <c r="W30" s="106"/>
      <c r="X30" s="35" t="str">
        <f t="shared" si="6"/>
        <v/>
      </c>
      <c r="Y30" s="58">
        <f t="shared" si="4"/>
        <v>0</v>
      </c>
      <c r="Z30" s="17"/>
      <c r="AA30" s="18"/>
      <c r="AB30" s="10"/>
      <c r="AC30" s="10"/>
      <c r="AD30" s="10"/>
      <c r="AE30" s="11"/>
    </row>
    <row r="31">
      <c r="A31" s="63"/>
      <c r="B31" s="111"/>
      <c r="C31" s="112"/>
      <c r="D31" s="15"/>
      <c r="E31" s="95"/>
      <c r="F31" s="15"/>
      <c r="G31" s="95"/>
      <c r="H31" s="15"/>
      <c r="I31" s="106" t="s">
        <v>20</v>
      </c>
      <c r="J31" s="106"/>
      <c r="K31" s="106"/>
      <c r="L31" s="113" t="str">
        <f t="shared" si="5"/>
        <v/>
      </c>
      <c r="M31" s="97">
        <f t="shared" si="3"/>
        <v>0</v>
      </c>
      <c r="N31" s="111"/>
      <c r="O31" s="114"/>
      <c r="P31" s="15"/>
      <c r="Q31" s="100"/>
      <c r="R31" s="15"/>
      <c r="S31" s="100"/>
      <c r="T31" s="15"/>
      <c r="U31" s="106" t="s">
        <v>20</v>
      </c>
      <c r="V31" s="106"/>
      <c r="W31" s="106"/>
      <c r="X31" s="35" t="str">
        <f t="shared" si="6"/>
        <v/>
      </c>
      <c r="Y31" s="58">
        <f t="shared" si="4"/>
        <v>0</v>
      </c>
      <c r="Z31" s="17"/>
      <c r="AA31" s="18"/>
      <c r="AB31" s="10"/>
      <c r="AC31" s="10"/>
      <c r="AD31" s="10"/>
      <c r="AE31" s="11"/>
    </row>
    <row r="32">
      <c r="A32" s="115"/>
      <c r="B32" s="25" t="s">
        <v>21</v>
      </c>
      <c r="C32" s="116"/>
      <c r="D32" s="117"/>
      <c r="E32" s="118"/>
      <c r="F32" s="117"/>
      <c r="G32" s="118"/>
      <c r="H32" s="117"/>
      <c r="I32" s="119">
        <f>M31 - SUM(C36:H36)</f>
        <v>0</v>
      </c>
      <c r="J32" s="120"/>
      <c r="K32" s="121"/>
      <c r="L32" s="122" t="s">
        <v>22</v>
      </c>
      <c r="N32" s="123" t="s">
        <v>21</v>
      </c>
      <c r="O32" s="124"/>
      <c r="P32" s="117"/>
      <c r="Q32" s="125"/>
      <c r="R32" s="117"/>
      <c r="S32" s="125"/>
      <c r="T32" s="117"/>
      <c r="U32" s="126">
        <f>Y31 - SUM(O36:T36)</f>
        <v>0</v>
      </c>
      <c r="X32" s="127" t="s">
        <v>22</v>
      </c>
      <c r="Y32" s="121"/>
      <c r="Z32" s="17"/>
      <c r="AA32" s="18"/>
      <c r="AB32" s="10"/>
      <c r="AC32" s="10"/>
      <c r="AD32" s="10"/>
      <c r="AE32" s="11"/>
    </row>
    <row r="33">
      <c r="A33" s="115"/>
      <c r="B33" s="128">
        <v>15.0</v>
      </c>
      <c r="C33" s="129">
        <f t="shared" ref="C33:H33" si="7">COUNTIF(C4:C31, "="&amp;$B$33)</f>
        <v>0</v>
      </c>
      <c r="D33" s="130">
        <f t="shared" si="7"/>
        <v>0</v>
      </c>
      <c r="E33" s="129">
        <f t="shared" si="7"/>
        <v>0</v>
      </c>
      <c r="F33" s="130">
        <f t="shared" si="7"/>
        <v>0</v>
      </c>
      <c r="G33" s="129">
        <f t="shared" si="7"/>
        <v>0</v>
      </c>
      <c r="H33" s="130">
        <f t="shared" si="7"/>
        <v>0</v>
      </c>
      <c r="I33" s="13"/>
      <c r="K33" s="131"/>
      <c r="N33" s="132">
        <v>15.0</v>
      </c>
      <c r="O33" s="133">
        <f t="shared" ref="O33:T33" si="8">COUNTIF(O4:O31, "="&amp;$N$33)</f>
        <v>0</v>
      </c>
      <c r="P33" s="130">
        <f t="shared" si="8"/>
        <v>0</v>
      </c>
      <c r="Q33" s="133">
        <f t="shared" si="8"/>
        <v>0</v>
      </c>
      <c r="R33" s="130">
        <f t="shared" si="8"/>
        <v>0</v>
      </c>
      <c r="S33" s="133">
        <f t="shared" si="8"/>
        <v>0</v>
      </c>
      <c r="T33" s="130">
        <f t="shared" si="8"/>
        <v>0</v>
      </c>
      <c r="U33" s="13"/>
      <c r="Y33" s="131"/>
      <c r="Z33" s="17"/>
      <c r="AA33" s="18"/>
      <c r="AB33" s="10"/>
      <c r="AC33" s="10"/>
      <c r="AD33" s="10"/>
      <c r="AE33" s="11"/>
    </row>
    <row r="34">
      <c r="A34" s="115"/>
      <c r="B34" s="128">
        <v>10.0</v>
      </c>
      <c r="C34" s="129">
        <f t="shared" ref="C34:H34" si="9">COUNTIF(C4:C31, "="&amp;$B$34)</f>
        <v>0</v>
      </c>
      <c r="D34" s="130">
        <f t="shared" si="9"/>
        <v>0</v>
      </c>
      <c r="E34" s="129">
        <f t="shared" si="9"/>
        <v>0</v>
      </c>
      <c r="F34" s="130">
        <f t="shared" si="9"/>
        <v>0</v>
      </c>
      <c r="G34" s="129">
        <f t="shared" si="9"/>
        <v>0</v>
      </c>
      <c r="H34" s="130">
        <f t="shared" si="9"/>
        <v>0</v>
      </c>
      <c r="I34" s="13"/>
      <c r="K34" s="131"/>
      <c r="N34" s="132">
        <v>10.0</v>
      </c>
      <c r="O34" s="133">
        <f t="shared" ref="O34:T34" si="10">COUNTIF(O4:O31, "="&amp;$N$34)</f>
        <v>0</v>
      </c>
      <c r="P34" s="130">
        <f t="shared" si="10"/>
        <v>0</v>
      </c>
      <c r="Q34" s="133">
        <f t="shared" si="10"/>
        <v>0</v>
      </c>
      <c r="R34" s="130">
        <f t="shared" si="10"/>
        <v>0</v>
      </c>
      <c r="S34" s="133">
        <f t="shared" si="10"/>
        <v>0</v>
      </c>
      <c r="T34" s="130">
        <f t="shared" si="10"/>
        <v>0</v>
      </c>
      <c r="U34" s="13"/>
      <c r="Y34" s="131"/>
      <c r="Z34" s="17"/>
      <c r="AA34" s="18"/>
      <c r="AB34" s="10"/>
      <c r="AC34" s="10"/>
      <c r="AD34" s="10"/>
      <c r="AE34" s="11"/>
    </row>
    <row r="35">
      <c r="A35" s="115"/>
      <c r="B35" s="128">
        <v>-5.0</v>
      </c>
      <c r="C35" s="129">
        <f t="shared" ref="C35:H35" si="11">COUNTIF(C4:C31, "="&amp;$B$35)</f>
        <v>0</v>
      </c>
      <c r="D35" s="130">
        <f t="shared" si="11"/>
        <v>0</v>
      </c>
      <c r="E35" s="129">
        <f t="shared" si="11"/>
        <v>0</v>
      </c>
      <c r="F35" s="130">
        <f t="shared" si="11"/>
        <v>0</v>
      </c>
      <c r="G35" s="129">
        <f t="shared" si="11"/>
        <v>0</v>
      </c>
      <c r="H35" s="130">
        <f t="shared" si="11"/>
        <v>0</v>
      </c>
      <c r="I35" s="13"/>
      <c r="K35" s="131"/>
      <c r="N35" s="132">
        <v>-5.0</v>
      </c>
      <c r="O35" s="134">
        <f t="shared" ref="O35:T35" si="12">COUNTIF(O4:O31, "="&amp;$N$35)</f>
        <v>0</v>
      </c>
      <c r="P35" s="130">
        <f t="shared" si="12"/>
        <v>0</v>
      </c>
      <c r="Q35" s="134">
        <f t="shared" si="12"/>
        <v>0</v>
      </c>
      <c r="R35" s="130">
        <f t="shared" si="12"/>
        <v>0</v>
      </c>
      <c r="S35" s="134">
        <f t="shared" si="12"/>
        <v>0</v>
      </c>
      <c r="T35" s="130">
        <f t="shared" si="12"/>
        <v>0</v>
      </c>
      <c r="U35" s="13"/>
      <c r="Y35" s="131"/>
      <c r="Z35" s="17"/>
      <c r="AA35" s="18"/>
      <c r="AB35" s="10"/>
      <c r="AC35" s="10"/>
      <c r="AD35" s="10"/>
      <c r="AE35" s="11"/>
    </row>
    <row r="36">
      <c r="A36" s="135"/>
      <c r="B36" s="136" t="s">
        <v>23</v>
      </c>
      <c r="C36" s="137">
        <f t="shared" ref="C36:H36" si="13">(C33*$B$33+C34*$B$34+C35*$B$35)</f>
        <v>0</v>
      </c>
      <c r="D36" s="138">
        <f t="shared" si="13"/>
        <v>0</v>
      </c>
      <c r="E36" s="137">
        <f t="shared" si="13"/>
        <v>0</v>
      </c>
      <c r="F36" s="138">
        <f t="shared" si="13"/>
        <v>0</v>
      </c>
      <c r="G36" s="137">
        <f t="shared" si="13"/>
        <v>0</v>
      </c>
      <c r="H36" s="138">
        <f t="shared" si="13"/>
        <v>0</v>
      </c>
      <c r="I36" s="111"/>
      <c r="J36" s="15"/>
      <c r="K36" s="16"/>
      <c r="L36" s="15"/>
      <c r="M36" s="15"/>
      <c r="N36" s="139" t="s">
        <v>23</v>
      </c>
      <c r="O36" s="140">
        <f t="shared" ref="O36:T36" si="14">(O33*$N$33+O34*$N$34+O35*$N$35)</f>
        <v>0</v>
      </c>
      <c r="P36" s="138">
        <f t="shared" si="14"/>
        <v>0</v>
      </c>
      <c r="Q36" s="140">
        <f t="shared" si="14"/>
        <v>0</v>
      </c>
      <c r="R36" s="138">
        <f t="shared" si="14"/>
        <v>0</v>
      </c>
      <c r="S36" s="140">
        <f t="shared" si="14"/>
        <v>0</v>
      </c>
      <c r="T36" s="138">
        <f t="shared" si="14"/>
        <v>0</v>
      </c>
      <c r="U36" s="111"/>
      <c r="V36" s="15"/>
      <c r="W36" s="15"/>
      <c r="X36" s="15"/>
      <c r="Y36" s="16"/>
      <c r="Z36" s="17"/>
      <c r="AA36" s="17"/>
      <c r="AB36" s="141"/>
      <c r="AC36" s="141"/>
      <c r="AD36" s="141"/>
      <c r="AE36" s="17"/>
    </row>
    <row r="37">
      <c r="A37" s="63"/>
      <c r="B37" s="142">
        <f>M31</f>
        <v>0</v>
      </c>
      <c r="C37" s="120"/>
      <c r="D37" s="120"/>
      <c r="E37" s="120"/>
      <c r="F37" s="120"/>
      <c r="G37" s="120"/>
      <c r="H37" s="121"/>
      <c r="I37" s="143" t="s">
        <v>24</v>
      </c>
      <c r="J37" s="120"/>
      <c r="K37" s="120"/>
      <c r="L37" s="120"/>
      <c r="M37" s="120"/>
      <c r="N37" s="120"/>
      <c r="O37" s="120"/>
      <c r="P37" s="121"/>
      <c r="Q37" s="144">
        <f>Y31</f>
        <v>0</v>
      </c>
      <c r="R37" s="120"/>
      <c r="S37" s="120"/>
      <c r="T37" s="120"/>
      <c r="U37" s="120"/>
      <c r="V37" s="120"/>
      <c r="W37" s="120"/>
      <c r="X37" s="120"/>
      <c r="Y37" s="121"/>
      <c r="Z37" s="17"/>
      <c r="AA37" s="17"/>
      <c r="AB37" s="141"/>
      <c r="AC37" s="141"/>
      <c r="AD37" s="141"/>
      <c r="AE37" s="17"/>
    </row>
    <row r="38">
      <c r="A38" s="63"/>
      <c r="B38" s="13"/>
      <c r="H38" s="131"/>
      <c r="I38" s="13"/>
      <c r="P38" s="131"/>
      <c r="Q38" s="13"/>
      <c r="Y38" s="131"/>
      <c r="Z38" s="17"/>
      <c r="AA38" s="17"/>
      <c r="AB38" s="141"/>
      <c r="AC38" s="141"/>
      <c r="AD38" s="141"/>
      <c r="AE38" s="17"/>
    </row>
    <row r="39">
      <c r="A39" s="63"/>
      <c r="B39" s="13"/>
      <c r="H39" s="131"/>
      <c r="I39" s="13"/>
      <c r="P39" s="131"/>
      <c r="Q39" s="13"/>
      <c r="Y39" s="131"/>
      <c r="Z39" s="145" t="s">
        <v>25</v>
      </c>
      <c r="AB39" s="141"/>
      <c r="AC39" s="141"/>
      <c r="AD39" s="141"/>
      <c r="AE39" s="17"/>
    </row>
    <row r="40">
      <c r="A40" s="63"/>
      <c r="B40" s="111"/>
      <c r="C40" s="15"/>
      <c r="D40" s="15"/>
      <c r="E40" s="15"/>
      <c r="F40" s="15"/>
      <c r="G40" s="15"/>
      <c r="H40" s="16"/>
      <c r="I40" s="111"/>
      <c r="J40" s="15"/>
      <c r="K40" s="15"/>
      <c r="L40" s="15"/>
      <c r="M40" s="15"/>
      <c r="N40" s="15"/>
      <c r="O40" s="15"/>
      <c r="P40" s="16"/>
      <c r="Q40" s="111"/>
      <c r="R40" s="15"/>
      <c r="S40" s="15"/>
      <c r="T40" s="15"/>
      <c r="U40" s="15"/>
      <c r="V40" s="15"/>
      <c r="W40" s="15"/>
      <c r="X40" s="15"/>
      <c r="Y40" s="16"/>
      <c r="Z40" s="145" t="s">
        <v>26</v>
      </c>
      <c r="AB40" s="141"/>
      <c r="AC40" s="141"/>
      <c r="AD40" s="141"/>
      <c r="AE40" s="17"/>
    </row>
    <row r="41">
      <c r="A41" s="63"/>
      <c r="B41" s="63"/>
      <c r="C41" s="6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46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45" t="s">
        <v>27</v>
      </c>
      <c r="AB41" s="141"/>
      <c r="AC41" s="141"/>
      <c r="AD41" s="141"/>
      <c r="AE41" s="17"/>
    </row>
    <row r="42">
      <c r="A42" s="63"/>
      <c r="B42" s="63"/>
      <c r="C42" s="6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46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41"/>
      <c r="AC42" s="141"/>
      <c r="AD42" s="141"/>
      <c r="AE42" s="17"/>
    </row>
    <row r="43">
      <c r="A43" s="63"/>
      <c r="B43" s="63"/>
      <c r="C43" s="6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4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41"/>
      <c r="AC43" s="141"/>
      <c r="AD43" s="141"/>
      <c r="AE43" s="17"/>
    </row>
    <row r="44">
      <c r="A44" s="63"/>
      <c r="B44" s="63"/>
      <c r="C44" s="6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46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41"/>
      <c r="AC44" s="141"/>
      <c r="AD44" s="141"/>
      <c r="AE44" s="17"/>
    </row>
  </sheetData>
  <mergeCells count="19">
    <mergeCell ref="N1:N3"/>
    <mergeCell ref="N28:N31"/>
    <mergeCell ref="C1:M1"/>
    <mergeCell ref="O1:Y1"/>
    <mergeCell ref="C2:M2"/>
    <mergeCell ref="O2:Y2"/>
    <mergeCell ref="I3:K3"/>
    <mergeCell ref="U3:W3"/>
    <mergeCell ref="B28:B31"/>
    <mergeCell ref="Z39:AA39"/>
    <mergeCell ref="Z40:AA40"/>
    <mergeCell ref="Z41:AA41"/>
    <mergeCell ref="I32:K36"/>
    <mergeCell ref="L32:M36"/>
    <mergeCell ref="U32:W36"/>
    <mergeCell ref="X32:Y36"/>
    <mergeCell ref="B37:H40"/>
    <mergeCell ref="I37:P40"/>
    <mergeCell ref="Q37:Y40"/>
  </mergeCells>
  <conditionalFormatting sqref="A4">
    <cfRule type="expression" dxfId="0" priority="1">
      <formula>(ISBLANK(B4))</formula>
    </cfRule>
  </conditionalFormatting>
  <conditionalFormatting sqref="A4">
    <cfRule type="expression" dxfId="1" priority="2">
      <formula>NOT(ISBLANK(B4))</formula>
    </cfRule>
  </conditionalFormatting>
  <conditionalFormatting sqref="I4:I27">
    <cfRule type="expression" dxfId="2" priority="3">
      <formula>AND(I4, NOT(OR(C4&gt;0, D4&gt;0, E4&gt;0, F4&gt;0, G4&gt;0, H4&gt;0)))</formula>
    </cfRule>
  </conditionalFormatting>
  <conditionalFormatting sqref="I4:K27">
    <cfRule type="expression" dxfId="3" priority="4">
      <formula>AND(OR(C4&gt;0, D4&gt;0, E4&gt;0, F4&gt;0, G4&gt;0, H4&gt;0), ISBLANK(I4))</formula>
    </cfRule>
  </conditionalFormatting>
  <conditionalFormatting sqref="C4:L27">
    <cfRule type="expression" dxfId="2" priority="5">
      <formula>OR(AND($L4&gt;0, $X4&gt;0), AND($L4&lt;0, $X4&lt;0))</formula>
    </cfRule>
  </conditionalFormatting>
  <conditionalFormatting sqref="O4:X27">
    <cfRule type="expression" dxfId="2" priority="6">
      <formula>OR(AND($L4&gt;0, $X4&gt;0), AND($L4&lt;0, $X4&lt;0))</formula>
    </cfRule>
  </conditionalFormatting>
  <conditionalFormatting sqref="U4:W27">
    <cfRule type="expression" dxfId="3" priority="7">
      <formula>AND(OR(O4&gt;0, P4&gt;0, Q4&gt;0, R4&gt;0, S4&gt;0, T4&gt;0), ISBLANK(U4))</formula>
    </cfRule>
  </conditionalFormatting>
  <conditionalFormatting sqref="C32:H32">
    <cfRule type="expression" dxfId="4" priority="8">
      <formula>COUNTBLANK($C32:$H32) &gt; COUNTIF($C3:$H3,"Player ?")</formula>
    </cfRule>
  </conditionalFormatting>
  <conditionalFormatting sqref="O32:T32">
    <cfRule type="expression" dxfId="4" priority="9">
      <formula>COUNTBLANK($O32:$T32) &gt; COUNTIF($O3:$T3,"Player ?")</formula>
    </cfRule>
  </conditionalFormatting>
  <conditionalFormatting sqref="A1:A3">
    <cfRule type="expression" dxfId="5" priority="10">
      <formula>ISBLANK(B1)</formula>
    </cfRule>
  </conditionalFormatting>
  <conditionalFormatting sqref="A1:A3">
    <cfRule type="expression" dxfId="6" priority="11">
      <formula>NOT(ISBLANK(B1))</formula>
    </cfRule>
  </conditionalFormatting>
  <conditionalFormatting sqref="N4:N27">
    <cfRule type="expression" dxfId="1" priority="12">
      <formula>(N4=((MAX(IFERROR(MAX(FILTER(N$4:N$27, NOT(ISBLANK(L$4:L$27)))), 0), IFERROR(MAX(FILTER(N$4:N$27, NOT(ISBLANK(X$4:X$27)))), 0))) + 1))</formula>
    </cfRule>
  </conditionalFormatting>
  <conditionalFormatting sqref="C4:H27">
    <cfRule type="expression" dxfId="2" priority="13">
      <formula>COUNTBLANK($C4:$H4) &lt; 5</formula>
    </cfRule>
  </conditionalFormatting>
  <conditionalFormatting sqref="O4:T27">
    <cfRule type="expression" dxfId="7" priority="14">
      <formula>COUNTBLANK($O4:$T4) &lt; 5</formula>
    </cfRule>
  </conditionalFormatting>
  <conditionalFormatting sqref="O3:T3">
    <cfRule type="expression" dxfId="4" priority="15">
      <formula>COUNTBLANK($O32:$T32) &gt; COUNTIF($O3:$T3,"Player ?")</formula>
    </cfRule>
  </conditionalFormatting>
  <conditionalFormatting sqref="C3:H3">
    <cfRule type="expression" dxfId="8" priority="16">
      <formula>COUNTBLANK($C32:$H32) &gt; COUNTIF($C3:$H3,"Player ?")</formula>
    </cfRule>
  </conditionalFormatting>
  <conditionalFormatting sqref="C4:H27">
    <cfRule type="expression" dxfId="7" priority="17">
      <formula>NOT(OR(C4 = 10, C4 = 15, C4=-5, OR(ISBLANK(C4))))</formula>
    </cfRule>
  </conditionalFormatting>
  <conditionalFormatting sqref="O4:T27">
    <cfRule type="expression" dxfId="2" priority="18">
      <formula>NOT(OR(O4 = 10, O4 = 15, O4=-5, OR(ISBLANK(O4))))</formula>
    </cfRule>
  </conditionalFormatting>
  <conditionalFormatting sqref="U4:U27">
    <cfRule type="expression" dxfId="2" priority="19">
      <formula>AND(U4, NOT(OR(O4&gt;0, P4&gt;0, Q4&gt;0, R4&gt;0, S4&gt;0, T4&gt;0)))</formula>
    </cfRule>
  </conditionalFormatting>
  <conditionalFormatting sqref="AC3">
    <cfRule type="notContainsBlanks" dxfId="1" priority="20">
      <formula>LEN(TRIM(AC3))&gt;0</formula>
    </cfRule>
  </conditionalFormatting>
  <conditionalFormatting sqref="M43">
    <cfRule type="notContainsBlanks" dxfId="1" priority="21">
      <formula>LEN(TRIM(M43))&gt;0</formula>
    </cfRule>
  </conditionalFormatting>
  <conditionalFormatting sqref="V4:V27">
    <cfRule type="expression" dxfId="2" priority="22">
      <formula>AND(V4, NOT(OR(O4&gt;0, P4&gt;0, Q4&gt;0, R4&gt;0, S4&gt;0, T4&gt;0)))</formula>
    </cfRule>
  </conditionalFormatting>
  <conditionalFormatting sqref="W4:W27">
    <cfRule type="expression" dxfId="2" priority="23">
      <formula>AND(W4, NOT(OR(O4&gt;0, P4&gt;0, Q4&gt;0, R4&gt;0, S4&gt;0, T4&gt;0)))</formula>
    </cfRule>
  </conditionalFormatting>
  <conditionalFormatting sqref="J4:J27">
    <cfRule type="expression" dxfId="2" priority="24">
      <formula>AND(J4, NOT(OR(C4&gt;0, D4&gt;0, E4&gt;0, F4&gt;0, G4&gt;0, H4&gt;0)))</formula>
    </cfRule>
  </conditionalFormatting>
  <conditionalFormatting sqref="K4:K27">
    <cfRule type="expression" dxfId="2" priority="25">
      <formula>AND(K4, NOT(OR(C4&gt;0, D4&gt;0, E4&gt;0, F4&gt;0, G4&gt;0, H4&gt;0)))</formula>
    </cfRule>
  </conditionalFormatting>
  <dataValidations>
    <dataValidation type="list" allowBlank="1" showInputMessage="1" prompt="Choose one from dropdown" sqref="C3:H3">
      <formula1>duplicate_me!$AC:$AC</formula1>
    </dataValidation>
    <dataValidation type="list" allowBlank="1" showInputMessage="1" prompt="Choose one from dropdown" sqref="O3:T3">
      <formula1>duplicate_me!$AD:$AD</formula1>
    </dataValidation>
    <dataValidation type="list" allowBlank="1" showInputMessage="1" prompt="Choose one from dropdown" sqref="C1 O1">
      <formula1>duplicate_me!$AB:$AB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0"/>
    <col customWidth="1" min="2" max="2" width="8.88"/>
    <col customWidth="1" min="3" max="8" width="7.13"/>
    <col customWidth="1" min="9" max="11" width="2.63"/>
    <col customWidth="1" min="12" max="13" width="6.25"/>
    <col customWidth="1" min="14" max="14" width="5.88"/>
    <col customWidth="1" min="15" max="20" width="7.13"/>
    <col customWidth="1" min="21" max="23" width="2.63"/>
    <col customWidth="1" min="24" max="25" width="6.25"/>
    <col customWidth="1" min="26" max="27" width="6.75"/>
    <col customWidth="1" min="28" max="28" width="6.88"/>
  </cols>
  <sheetData>
    <row r="1">
      <c r="A1" s="1" t="s">
        <v>0</v>
      </c>
      <c r="B1" s="2" t="s">
        <v>28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s">
        <v>3</v>
      </c>
      <c r="P1" s="4"/>
      <c r="Q1" s="4"/>
      <c r="R1" s="4"/>
      <c r="S1" s="4"/>
      <c r="T1" s="4"/>
      <c r="U1" s="4"/>
      <c r="V1" s="4"/>
      <c r="W1" s="4"/>
      <c r="X1" s="4"/>
      <c r="Y1" s="7"/>
      <c r="Z1" s="8" t="s">
        <v>4</v>
      </c>
      <c r="AA1" s="9" t="str">
        <f>IFERROR(__xludf.DUMMYFUNCTION("CONCAT(""Question: "", (MAX(IFERROR(MAX(FILTER(N4:N27, NOT(ISBLANK(L4:L27)))), 0), IFERROR(MAX(FILTER(N4:N27, NOT(ISBLANK(X4:X27)))), 0)) + 1))"),"Question: 23")</f>
        <v>Question: 23</v>
      </c>
      <c r="AB1" s="10"/>
      <c r="AC1" s="10"/>
      <c r="AD1" s="10"/>
      <c r="AE1" s="11"/>
    </row>
    <row r="2" ht="17.25" customHeight="1">
      <c r="A2" s="1" t="s">
        <v>5</v>
      </c>
      <c r="B2" s="2" t="s">
        <v>29</v>
      </c>
      <c r="C2" s="12" t="str">
        <f>CONCAT("Score: ", B37)</f>
        <v>Score: 400</v>
      </c>
      <c r="D2" s="4"/>
      <c r="E2" s="4"/>
      <c r="F2" s="4"/>
      <c r="G2" s="4"/>
      <c r="H2" s="4"/>
      <c r="I2" s="4"/>
      <c r="J2" s="4"/>
      <c r="K2" s="4"/>
      <c r="L2" s="4"/>
      <c r="M2" s="7"/>
      <c r="N2" s="13"/>
      <c r="O2" s="14" t="str">
        <f>CONCAT("Score: ",Q37)</f>
        <v>Score: 280</v>
      </c>
      <c r="P2" s="15"/>
      <c r="Q2" s="15"/>
      <c r="R2" s="15"/>
      <c r="S2" s="15"/>
      <c r="T2" s="15"/>
      <c r="U2" s="15"/>
      <c r="V2" s="15"/>
      <c r="W2" s="15"/>
      <c r="X2" s="15"/>
      <c r="Y2" s="16"/>
      <c r="Z2" s="17"/>
      <c r="AA2" s="18"/>
      <c r="AB2" s="10"/>
      <c r="AC2" s="10"/>
      <c r="AD2" s="10"/>
      <c r="AE2" s="11"/>
    </row>
    <row r="3" ht="24.75" customHeight="1">
      <c r="A3" s="19" t="s">
        <v>6</v>
      </c>
      <c r="B3" s="2" t="s">
        <v>30</v>
      </c>
      <c r="C3" s="20" t="s">
        <v>31</v>
      </c>
      <c r="D3" s="21" t="s">
        <v>32</v>
      </c>
      <c r="E3" s="22" t="s">
        <v>33</v>
      </c>
      <c r="F3" s="21" t="s">
        <v>34</v>
      </c>
      <c r="G3" s="22" t="s">
        <v>35</v>
      </c>
      <c r="H3" s="21"/>
      <c r="I3" s="23" t="s">
        <v>7</v>
      </c>
      <c r="L3" s="24" t="s">
        <v>8</v>
      </c>
      <c r="M3" s="25" t="s">
        <v>9</v>
      </c>
      <c r="N3" s="13"/>
      <c r="O3" s="26" t="s">
        <v>36</v>
      </c>
      <c r="P3" s="21" t="s">
        <v>37</v>
      </c>
      <c r="Q3" s="27" t="s">
        <v>38</v>
      </c>
      <c r="R3" s="21"/>
      <c r="S3" s="27"/>
      <c r="T3" s="21"/>
      <c r="U3" s="23" t="s">
        <v>7</v>
      </c>
      <c r="X3" s="24" t="s">
        <v>8</v>
      </c>
      <c r="Y3" s="28" t="s">
        <v>9</v>
      </c>
      <c r="Z3" s="17"/>
      <c r="AA3" s="18"/>
      <c r="AB3" s="10"/>
      <c r="AC3" s="10"/>
      <c r="AD3" s="10"/>
      <c r="AE3" s="11"/>
    </row>
    <row r="4">
      <c r="A4" s="19" t="s">
        <v>10</v>
      </c>
      <c r="B4" s="29">
        <v>1.0</v>
      </c>
      <c r="C4" s="30"/>
      <c r="D4" s="31"/>
      <c r="E4" s="32"/>
      <c r="F4" s="33"/>
      <c r="G4" s="32"/>
      <c r="H4" s="31"/>
      <c r="I4" s="34" t="b">
        <v>0</v>
      </c>
      <c r="J4" s="34" t="b">
        <v>0</v>
      </c>
      <c r="K4" s="34" t="b">
        <v>0</v>
      </c>
      <c r="L4" s="35" t="str">
        <f t="shared" ref="L4:L27" si="1">IF(OR(C4&lt;&gt;0, D4&lt;&gt;0, E4&lt;&gt;0, F4&lt;&gt;0, G4&lt;&gt;0, H4&lt;&gt;0), SUM(C4:H4) + 10 * COUNTIF(I4:K4, "=true"),)</f>
        <v/>
      </c>
      <c r="M4" s="36" t="str">
        <f>L4</f>
        <v/>
      </c>
      <c r="N4" s="37">
        <v>1.0</v>
      </c>
      <c r="O4" s="38"/>
      <c r="P4" s="33"/>
      <c r="Q4" s="39">
        <v>10.0</v>
      </c>
      <c r="R4" s="31"/>
      <c r="S4" s="39"/>
      <c r="T4" s="31"/>
      <c r="U4" s="34" t="b">
        <v>1</v>
      </c>
      <c r="V4" s="34" t="b">
        <v>1</v>
      </c>
      <c r="W4" s="34" t="b">
        <v>0</v>
      </c>
      <c r="X4" s="35">
        <f t="shared" ref="X4:X27" si="2">IF(OR(O4&lt;&gt;0, P4&lt;&gt;0, Q4&lt;&gt;0, R4&lt;&gt;0, S4&lt;&gt;0, T4&lt;&gt;0), SUM(O4:T4) + 10 * COUNTIF(U4:W4, "=true"),)</f>
        <v>30</v>
      </c>
      <c r="Y4" s="40">
        <f>X4</f>
        <v>30</v>
      </c>
      <c r="Z4" s="17"/>
      <c r="AA4" s="41"/>
      <c r="AB4" s="42" t="str">
        <f t="array" ref="AB4:AB1001">Rosters!A:A</f>
        <v>Ahwatukee</v>
      </c>
      <c r="AC4" s="42" t="str">
        <f>IFERROR(__xludf.DUMMYFUNCTION("TRANSPOSE(FILTER(Rosters!B:G, Rosters!A:A = C1))"),"Andy Kim")</f>
        <v>Andy Kim</v>
      </c>
      <c r="AD4" s="42" t="str">
        <f>IFERROR(__xludf.DUMMYFUNCTION("TRANSPOSE(FILTER(Rosters!B:G, Rosters!A:A = O1))"),"Omkar Arasaiah")</f>
        <v>Omkar Arasaiah</v>
      </c>
      <c r="AE4" s="11"/>
    </row>
    <row r="5">
      <c r="A5" s="43" t="s">
        <v>11</v>
      </c>
      <c r="B5" s="44" t="b">
        <v>0</v>
      </c>
      <c r="C5" s="30">
        <v>10.0</v>
      </c>
      <c r="D5" s="31"/>
      <c r="E5" s="32"/>
      <c r="F5" s="31"/>
      <c r="G5" s="32"/>
      <c r="H5" s="31"/>
      <c r="I5" s="34" t="b">
        <v>0</v>
      </c>
      <c r="J5" s="34" t="b">
        <v>0</v>
      </c>
      <c r="K5" s="34" t="b">
        <v>1</v>
      </c>
      <c r="L5" s="35">
        <f t="shared" si="1"/>
        <v>20</v>
      </c>
      <c r="M5" s="31">
        <f t="shared" ref="M5:M31" si="3">M4+L5</f>
        <v>20</v>
      </c>
      <c r="N5" s="37">
        <v>2.0</v>
      </c>
      <c r="O5" s="38"/>
      <c r="P5" s="31"/>
      <c r="Q5" s="39"/>
      <c r="R5" s="33"/>
      <c r="S5" s="45"/>
      <c r="T5" s="31"/>
      <c r="U5" s="34" t="b">
        <v>0</v>
      </c>
      <c r="V5" s="34" t="b">
        <v>0</v>
      </c>
      <c r="W5" s="34" t="b">
        <v>0</v>
      </c>
      <c r="X5" s="35" t="str">
        <f t="shared" si="2"/>
        <v/>
      </c>
      <c r="Y5" s="46">
        <f t="shared" ref="Y5:Y31" si="4">Y4+X5</f>
        <v>30</v>
      </c>
      <c r="Z5" s="17"/>
      <c r="AA5" s="41"/>
      <c r="AB5" s="10" t="s">
        <v>12</v>
      </c>
      <c r="AC5" s="10" t="str">
        <f>IFERROR(__xludf.DUMMYFUNCTION("""COMPUTED_VALUE"""),"Arjun Modi")</f>
        <v>Arjun Modi</v>
      </c>
      <c r="AD5" s="10" t="str">
        <f>IFERROR(__xludf.DUMMYFUNCTION("""COMPUTED_VALUE"""),"Aditya Mehta")</f>
        <v>Aditya Mehta</v>
      </c>
      <c r="AE5" s="11"/>
    </row>
    <row r="6">
      <c r="A6" s="47" t="s">
        <v>13</v>
      </c>
      <c r="B6" s="63"/>
      <c r="C6" s="30"/>
      <c r="D6" s="31">
        <v>15.0</v>
      </c>
      <c r="E6" s="49"/>
      <c r="F6" s="31"/>
      <c r="G6" s="32"/>
      <c r="H6" s="31"/>
      <c r="I6" s="34" t="b">
        <v>1</v>
      </c>
      <c r="J6" s="34" t="b">
        <v>0</v>
      </c>
      <c r="K6" s="34" t="b">
        <v>1</v>
      </c>
      <c r="L6" s="35">
        <f t="shared" si="1"/>
        <v>35</v>
      </c>
      <c r="M6" s="31">
        <f t="shared" si="3"/>
        <v>55</v>
      </c>
      <c r="N6" s="37">
        <v>3.0</v>
      </c>
      <c r="O6" s="50"/>
      <c r="P6" s="31"/>
      <c r="Q6" s="39"/>
      <c r="R6" s="31"/>
      <c r="S6" s="39"/>
      <c r="T6" s="31"/>
      <c r="U6" s="34" t="b">
        <v>0</v>
      </c>
      <c r="V6" s="34" t="b">
        <v>0</v>
      </c>
      <c r="W6" s="34" t="b">
        <v>0</v>
      </c>
      <c r="X6" s="35" t="str">
        <f t="shared" si="2"/>
        <v/>
      </c>
      <c r="Y6" s="46">
        <f t="shared" si="4"/>
        <v>30</v>
      </c>
      <c r="Z6" s="17"/>
      <c r="AA6" s="41"/>
      <c r="AB6" s="10" t="s">
        <v>3</v>
      </c>
      <c r="AC6" s="10" t="str">
        <f>IFERROR(__xludf.DUMMYFUNCTION("""COMPUTED_VALUE"""),"James O'Reilly")</f>
        <v>James O'Reilly</v>
      </c>
      <c r="AD6" s="10" t="str">
        <f>IFERROR(__xludf.DUMMYFUNCTION("""COMPUTED_VALUE"""),"Arthur Yang")</f>
        <v>Arthur Yang</v>
      </c>
      <c r="AE6" s="11"/>
    </row>
    <row r="7">
      <c r="C7" s="51">
        <v>-5.0</v>
      </c>
      <c r="D7" s="147"/>
      <c r="E7" s="52"/>
      <c r="F7" s="147"/>
      <c r="G7" s="52"/>
      <c r="H7" s="147"/>
      <c r="I7" s="53" t="b">
        <v>0</v>
      </c>
      <c r="J7" s="53" t="b">
        <v>0</v>
      </c>
      <c r="K7" s="53" t="b">
        <v>0</v>
      </c>
      <c r="L7" s="35">
        <f t="shared" si="1"/>
        <v>-5</v>
      </c>
      <c r="M7" s="8">
        <f t="shared" si="3"/>
        <v>50</v>
      </c>
      <c r="N7" s="54">
        <v>4.0</v>
      </c>
      <c r="O7" s="55"/>
      <c r="Q7" s="56">
        <v>10.0</v>
      </c>
      <c r="R7" s="147"/>
      <c r="S7" s="57"/>
      <c r="T7" s="147"/>
      <c r="U7" s="53" t="b">
        <v>0</v>
      </c>
      <c r="V7" s="53" t="b">
        <v>0</v>
      </c>
      <c r="W7" s="53" t="b">
        <v>0</v>
      </c>
      <c r="X7" s="35">
        <f t="shared" si="2"/>
        <v>10</v>
      </c>
      <c r="Y7" s="58">
        <f t="shared" si="4"/>
        <v>40</v>
      </c>
      <c r="Z7" s="17"/>
      <c r="AA7" s="41"/>
      <c r="AB7" s="10" t="s">
        <v>14</v>
      </c>
      <c r="AC7" s="10" t="str">
        <f>IFERROR(__xludf.DUMMYFUNCTION("""COMPUTED_VALUE"""),"Srivastan Swaminathan")</f>
        <v>Srivastan Swaminathan</v>
      </c>
      <c r="AD7" s="10"/>
      <c r="AE7" s="11"/>
    </row>
    <row r="8">
      <c r="A8" s="59"/>
      <c r="B8" s="60"/>
      <c r="C8" s="51"/>
      <c r="D8" s="147">
        <v>10.0</v>
      </c>
      <c r="E8" s="61"/>
      <c r="F8" s="147"/>
      <c r="G8" s="52"/>
      <c r="H8" s="147"/>
      <c r="I8" s="53" t="b">
        <v>1</v>
      </c>
      <c r="J8" s="53" t="b">
        <v>1</v>
      </c>
      <c r="K8" s="53" t="b">
        <v>0</v>
      </c>
      <c r="L8" s="35">
        <f t="shared" si="1"/>
        <v>30</v>
      </c>
      <c r="M8" s="8">
        <f t="shared" si="3"/>
        <v>80</v>
      </c>
      <c r="N8" s="54">
        <v>5.0</v>
      </c>
      <c r="O8" s="62"/>
      <c r="Q8" s="56"/>
      <c r="R8" s="147"/>
      <c r="S8" s="56"/>
      <c r="T8" s="147"/>
      <c r="U8" s="53" t="b">
        <v>0</v>
      </c>
      <c r="V8" s="53" t="b">
        <v>0</v>
      </c>
      <c r="W8" s="53" t="b">
        <v>0</v>
      </c>
      <c r="X8" s="35" t="str">
        <f t="shared" si="2"/>
        <v/>
      </c>
      <c r="Y8" s="58">
        <f t="shared" si="4"/>
        <v>40</v>
      </c>
      <c r="Z8" s="17"/>
      <c r="AA8" s="41"/>
      <c r="AB8" s="10" t="s">
        <v>15</v>
      </c>
      <c r="AC8" s="10" t="str">
        <f>IFERROR(__xludf.DUMMYFUNCTION("""COMPUTED_VALUE"""),"Alex Winfield")</f>
        <v>Alex Winfield</v>
      </c>
      <c r="AD8" s="10"/>
      <c r="AE8" s="11"/>
    </row>
    <row r="9">
      <c r="A9" s="63"/>
      <c r="B9" s="63"/>
      <c r="C9" s="51">
        <v>15.0</v>
      </c>
      <c r="E9" s="52"/>
      <c r="G9" s="52"/>
      <c r="H9" s="147"/>
      <c r="I9" s="53" t="b">
        <v>0</v>
      </c>
      <c r="J9" s="53" t="b">
        <v>1</v>
      </c>
      <c r="K9" s="53" t="b">
        <v>1</v>
      </c>
      <c r="L9" s="35">
        <f t="shared" si="1"/>
        <v>35</v>
      </c>
      <c r="M9" s="8">
        <f t="shared" si="3"/>
        <v>115</v>
      </c>
      <c r="N9" s="54">
        <v>6.0</v>
      </c>
      <c r="O9" s="55"/>
      <c r="P9" s="147"/>
      <c r="Q9" s="57"/>
      <c r="R9" s="147"/>
      <c r="S9" s="57"/>
      <c r="T9" s="147"/>
      <c r="U9" s="53" t="b">
        <v>0</v>
      </c>
      <c r="V9" s="53" t="b">
        <v>0</v>
      </c>
      <c r="W9" s="53" t="b">
        <v>0</v>
      </c>
      <c r="X9" s="35" t="str">
        <f t="shared" si="2"/>
        <v/>
      </c>
      <c r="Y9" s="58">
        <f t="shared" si="4"/>
        <v>40</v>
      </c>
      <c r="Z9" s="17"/>
      <c r="AA9" s="41"/>
      <c r="AB9" s="10" t="s">
        <v>16</v>
      </c>
      <c r="AC9" s="10"/>
      <c r="AD9" s="10"/>
      <c r="AE9" s="11"/>
    </row>
    <row r="10">
      <c r="A10" s="29"/>
      <c r="B10" s="29"/>
      <c r="C10" s="30"/>
      <c r="D10" s="31">
        <v>-5.0</v>
      </c>
      <c r="E10" s="32"/>
      <c r="F10" s="33"/>
      <c r="G10" s="32"/>
      <c r="H10" s="31"/>
      <c r="I10" s="34" t="b">
        <v>0</v>
      </c>
      <c r="J10" s="34" t="b">
        <v>0</v>
      </c>
      <c r="K10" s="34" t="b">
        <v>0</v>
      </c>
      <c r="L10" s="35">
        <f t="shared" si="1"/>
        <v>-5</v>
      </c>
      <c r="M10" s="31">
        <f t="shared" si="3"/>
        <v>110</v>
      </c>
      <c r="N10" s="37">
        <v>7.0</v>
      </c>
      <c r="O10" s="38"/>
      <c r="P10" s="33"/>
      <c r="Q10" s="39">
        <v>10.0</v>
      </c>
      <c r="R10" s="31"/>
      <c r="S10" s="45"/>
      <c r="T10" s="31"/>
      <c r="U10" s="34" t="b">
        <v>1</v>
      </c>
      <c r="V10" s="34" t="b">
        <v>1</v>
      </c>
      <c r="W10" s="34" t="b">
        <v>1</v>
      </c>
      <c r="X10" s="35">
        <f t="shared" si="2"/>
        <v>40</v>
      </c>
      <c r="Y10" s="46">
        <f t="shared" si="4"/>
        <v>80</v>
      </c>
      <c r="Z10" s="17"/>
      <c r="AA10" s="41"/>
      <c r="AB10" s="10" t="s">
        <v>17</v>
      </c>
      <c r="AC10" s="10"/>
      <c r="AD10" s="10"/>
      <c r="AE10" s="11"/>
    </row>
    <row r="11">
      <c r="A11" s="29"/>
      <c r="B11" s="29"/>
      <c r="C11" s="30">
        <v>10.0</v>
      </c>
      <c r="D11" s="33"/>
      <c r="E11" s="32"/>
      <c r="F11" s="33"/>
      <c r="G11" s="32"/>
      <c r="H11" s="31"/>
      <c r="I11" s="34" t="b">
        <v>1</v>
      </c>
      <c r="J11" s="34" t="b">
        <v>0</v>
      </c>
      <c r="K11" s="34" t="b">
        <v>0</v>
      </c>
      <c r="L11" s="35">
        <f t="shared" si="1"/>
        <v>20</v>
      </c>
      <c r="M11" s="31">
        <f t="shared" si="3"/>
        <v>130</v>
      </c>
      <c r="N11" s="37">
        <v>8.0</v>
      </c>
      <c r="O11" s="38"/>
      <c r="P11" s="31"/>
      <c r="Q11" s="45"/>
      <c r="R11" s="33"/>
      <c r="S11" s="45"/>
      <c r="T11" s="31"/>
      <c r="U11" s="34" t="b">
        <v>0</v>
      </c>
      <c r="V11" s="34" t="b">
        <v>0</v>
      </c>
      <c r="W11" s="34" t="b">
        <v>0</v>
      </c>
      <c r="X11" s="35" t="str">
        <f t="shared" si="2"/>
        <v/>
      </c>
      <c r="Y11" s="46">
        <f t="shared" si="4"/>
        <v>80</v>
      </c>
      <c r="Z11" s="17"/>
      <c r="AA11" s="64"/>
      <c r="AB11" s="10" t="s">
        <v>18</v>
      </c>
      <c r="AC11" s="10"/>
      <c r="AD11" s="10"/>
      <c r="AE11" s="11"/>
    </row>
    <row r="12">
      <c r="A12" s="63"/>
      <c r="B12" s="63"/>
      <c r="C12" s="30">
        <v>10.0</v>
      </c>
      <c r="D12" s="33"/>
      <c r="E12" s="32"/>
      <c r="F12" s="33"/>
      <c r="G12" s="32"/>
      <c r="H12" s="31"/>
      <c r="I12" s="34" t="b">
        <v>1</v>
      </c>
      <c r="J12" s="34" t="b">
        <v>1</v>
      </c>
      <c r="K12" s="34" t="b">
        <v>1</v>
      </c>
      <c r="L12" s="35">
        <f t="shared" si="1"/>
        <v>40</v>
      </c>
      <c r="M12" s="31">
        <f t="shared" si="3"/>
        <v>170</v>
      </c>
      <c r="N12" s="37">
        <v>9.0</v>
      </c>
      <c r="O12" s="38">
        <v>-5.0</v>
      </c>
      <c r="P12" s="31"/>
      <c r="Q12" s="45"/>
      <c r="R12" s="33"/>
      <c r="S12" s="45"/>
      <c r="T12" s="31"/>
      <c r="U12" s="34" t="b">
        <v>0</v>
      </c>
      <c r="V12" s="34" t="b">
        <v>0</v>
      </c>
      <c r="W12" s="34" t="b">
        <v>0</v>
      </c>
      <c r="X12" s="35">
        <f t="shared" si="2"/>
        <v>-5</v>
      </c>
      <c r="Y12" s="46">
        <f t="shared" si="4"/>
        <v>75</v>
      </c>
      <c r="Z12" s="17"/>
      <c r="AA12" s="65"/>
      <c r="AB12" s="10"/>
      <c r="AC12" s="10"/>
      <c r="AD12" s="10"/>
      <c r="AE12" s="11"/>
    </row>
    <row r="13">
      <c r="A13" s="63"/>
      <c r="B13" s="63"/>
      <c r="C13" s="66"/>
      <c r="D13" s="67"/>
      <c r="E13" s="68"/>
      <c r="F13" s="67"/>
      <c r="G13" s="68"/>
      <c r="H13" s="69"/>
      <c r="I13" s="70" t="b">
        <v>0</v>
      </c>
      <c r="J13" s="70" t="b">
        <v>0</v>
      </c>
      <c r="K13" s="70" t="b">
        <v>0</v>
      </c>
      <c r="L13" s="71" t="str">
        <f t="shared" si="1"/>
        <v/>
      </c>
      <c r="M13" s="72">
        <f t="shared" si="3"/>
        <v>170</v>
      </c>
      <c r="N13" s="73">
        <v>10.0</v>
      </c>
      <c r="O13" s="74">
        <v>15.0</v>
      </c>
      <c r="P13" s="69"/>
      <c r="Q13" s="75"/>
      <c r="R13" s="69"/>
      <c r="S13" s="76"/>
      <c r="T13" s="69"/>
      <c r="U13" s="70" t="b">
        <v>1</v>
      </c>
      <c r="V13" s="70" t="b">
        <v>0</v>
      </c>
      <c r="W13" s="70" t="b">
        <v>1</v>
      </c>
      <c r="X13" s="71">
        <f t="shared" si="2"/>
        <v>35</v>
      </c>
      <c r="Y13" s="77">
        <f t="shared" si="4"/>
        <v>110</v>
      </c>
      <c r="Z13" s="17"/>
      <c r="AA13" s="78"/>
      <c r="AB13" s="10"/>
      <c r="AC13" s="10"/>
      <c r="AD13" s="10"/>
      <c r="AE13" s="11"/>
    </row>
    <row r="14">
      <c r="A14" s="29"/>
      <c r="B14" s="29"/>
      <c r="C14" s="51">
        <v>15.0</v>
      </c>
      <c r="E14" s="52"/>
      <c r="G14" s="61"/>
      <c r="H14" s="147"/>
      <c r="I14" s="53" t="b">
        <v>0</v>
      </c>
      <c r="J14" s="53" t="b">
        <v>0</v>
      </c>
      <c r="K14" s="53" t="b">
        <v>0</v>
      </c>
      <c r="L14" s="35">
        <f t="shared" si="1"/>
        <v>15</v>
      </c>
      <c r="M14" s="8">
        <f t="shared" si="3"/>
        <v>185</v>
      </c>
      <c r="N14" s="54">
        <v>11.0</v>
      </c>
      <c r="O14" s="55"/>
      <c r="Q14" s="57"/>
      <c r="S14" s="57"/>
      <c r="T14" s="147"/>
      <c r="U14" s="53" t="b">
        <v>0</v>
      </c>
      <c r="V14" s="53" t="b">
        <v>0</v>
      </c>
      <c r="W14" s="53" t="b">
        <v>0</v>
      </c>
      <c r="X14" s="35" t="str">
        <f t="shared" si="2"/>
        <v/>
      </c>
      <c r="Y14" s="58">
        <f t="shared" si="4"/>
        <v>110</v>
      </c>
      <c r="Z14" s="17"/>
      <c r="AA14" s="41"/>
      <c r="AB14" s="10"/>
      <c r="AD14" s="10"/>
      <c r="AE14" s="11"/>
    </row>
    <row r="15">
      <c r="A15" s="63"/>
      <c r="B15" s="63"/>
      <c r="C15" s="51"/>
      <c r="D15" s="147">
        <v>15.0</v>
      </c>
      <c r="E15" s="61"/>
      <c r="G15" s="52"/>
      <c r="I15" s="53" t="b">
        <v>1</v>
      </c>
      <c r="J15" s="53" t="b">
        <v>1</v>
      </c>
      <c r="K15" s="53" t="b">
        <v>1</v>
      </c>
      <c r="L15" s="35">
        <f t="shared" si="1"/>
        <v>45</v>
      </c>
      <c r="M15" s="8">
        <f t="shared" si="3"/>
        <v>230</v>
      </c>
      <c r="N15" s="54">
        <v>12.0</v>
      </c>
      <c r="O15" s="62"/>
      <c r="P15" s="147"/>
      <c r="Q15" s="57"/>
      <c r="S15" s="57"/>
      <c r="T15" s="147"/>
      <c r="U15" s="53" t="b">
        <v>0</v>
      </c>
      <c r="V15" s="53" t="b">
        <v>0</v>
      </c>
      <c r="W15" s="53" t="b">
        <v>0</v>
      </c>
      <c r="X15" s="35" t="str">
        <f t="shared" si="2"/>
        <v/>
      </c>
      <c r="Y15" s="58">
        <f t="shared" si="4"/>
        <v>110</v>
      </c>
      <c r="Z15" s="17"/>
      <c r="AA15" s="41"/>
      <c r="AB15" s="10"/>
      <c r="AC15" s="10"/>
      <c r="AD15" s="10"/>
      <c r="AE15" s="11"/>
    </row>
    <row r="16">
      <c r="A16" s="63"/>
      <c r="B16" s="63"/>
      <c r="C16" s="30">
        <v>-5.0</v>
      </c>
      <c r="D16" s="31"/>
      <c r="E16" s="49"/>
      <c r="F16" s="33"/>
      <c r="G16" s="49"/>
      <c r="H16" s="31"/>
      <c r="I16" s="34" t="b">
        <v>0</v>
      </c>
      <c r="J16" s="34" t="b">
        <v>0</v>
      </c>
      <c r="K16" s="34" t="b">
        <v>0</v>
      </c>
      <c r="L16" s="35">
        <f t="shared" si="1"/>
        <v>-5</v>
      </c>
      <c r="M16" s="31">
        <f t="shared" si="3"/>
        <v>225</v>
      </c>
      <c r="N16" s="37">
        <v>13.0</v>
      </c>
      <c r="O16" s="38"/>
      <c r="P16" s="31">
        <v>10.0</v>
      </c>
      <c r="Q16" s="45"/>
      <c r="R16" s="31"/>
      <c r="S16" s="45"/>
      <c r="T16" s="31"/>
      <c r="U16" s="34" t="b">
        <v>0</v>
      </c>
      <c r="V16" s="34" t="b">
        <v>1</v>
      </c>
      <c r="W16" s="34" t="b">
        <v>0</v>
      </c>
      <c r="X16" s="35">
        <f t="shared" si="2"/>
        <v>20</v>
      </c>
      <c r="Y16" s="46">
        <f t="shared" si="4"/>
        <v>130</v>
      </c>
      <c r="Z16" s="17"/>
      <c r="AA16" s="41"/>
      <c r="AB16" s="10"/>
      <c r="AC16" s="10"/>
      <c r="AD16" s="10"/>
      <c r="AE16" s="11"/>
    </row>
    <row r="17">
      <c r="A17" s="63"/>
      <c r="B17" s="63"/>
      <c r="C17" s="30">
        <v>15.0</v>
      </c>
      <c r="D17" s="33"/>
      <c r="E17" s="49"/>
      <c r="F17" s="33"/>
      <c r="G17" s="49"/>
      <c r="H17" s="33"/>
      <c r="I17" s="34" t="b">
        <v>1</v>
      </c>
      <c r="J17" s="34" t="b">
        <v>1</v>
      </c>
      <c r="K17" s="34" t="b">
        <v>1</v>
      </c>
      <c r="L17" s="35">
        <f t="shared" si="1"/>
        <v>45</v>
      </c>
      <c r="M17" s="31">
        <f t="shared" si="3"/>
        <v>270</v>
      </c>
      <c r="N17" s="37">
        <v>14.0</v>
      </c>
      <c r="O17" s="79"/>
      <c r="P17" s="80"/>
      <c r="Q17" s="81"/>
      <c r="R17" s="33"/>
      <c r="S17" s="45"/>
      <c r="T17" s="33"/>
      <c r="U17" s="34" t="b">
        <v>0</v>
      </c>
      <c r="V17" s="34" t="b">
        <v>0</v>
      </c>
      <c r="W17" s="34" t="b">
        <v>0</v>
      </c>
      <c r="X17" s="35" t="str">
        <f t="shared" si="2"/>
        <v/>
      </c>
      <c r="Y17" s="46">
        <f t="shared" si="4"/>
        <v>130</v>
      </c>
      <c r="Z17" s="17"/>
      <c r="AA17" s="18"/>
      <c r="AB17" s="10"/>
      <c r="AC17" s="10"/>
      <c r="AD17" s="10"/>
      <c r="AE17" s="11"/>
    </row>
    <row r="18">
      <c r="A18" s="63"/>
      <c r="B18" s="63"/>
      <c r="C18" s="30">
        <v>-5.0</v>
      </c>
      <c r="D18" s="31"/>
      <c r="E18" s="32"/>
      <c r="F18" s="33"/>
      <c r="G18" s="49"/>
      <c r="H18" s="31"/>
      <c r="I18" s="34" t="b">
        <v>0</v>
      </c>
      <c r="J18" s="34" t="b">
        <v>0</v>
      </c>
      <c r="K18" s="34" t="b">
        <v>0</v>
      </c>
      <c r="L18" s="35">
        <f t="shared" si="1"/>
        <v>-5</v>
      </c>
      <c r="M18" s="31">
        <f t="shared" si="3"/>
        <v>265</v>
      </c>
      <c r="N18" s="37">
        <v>15.0</v>
      </c>
      <c r="O18" s="38">
        <v>10.0</v>
      </c>
      <c r="P18" s="80"/>
      <c r="Q18" s="81"/>
      <c r="R18" s="82"/>
      <c r="S18" s="45"/>
      <c r="T18" s="31"/>
      <c r="U18" s="34" t="b">
        <v>1</v>
      </c>
      <c r="V18" s="34" t="b">
        <v>0</v>
      </c>
      <c r="W18" s="34" t="b">
        <v>0</v>
      </c>
      <c r="X18" s="35">
        <f t="shared" si="2"/>
        <v>20</v>
      </c>
      <c r="Y18" s="46">
        <f t="shared" si="4"/>
        <v>150</v>
      </c>
      <c r="Z18" s="17"/>
      <c r="AA18" s="41"/>
      <c r="AB18" s="10"/>
      <c r="AC18" s="10"/>
      <c r="AD18" s="10"/>
      <c r="AE18" s="11"/>
    </row>
    <row r="19">
      <c r="A19" s="63"/>
      <c r="B19" s="63"/>
      <c r="C19" s="51">
        <v>15.0</v>
      </c>
      <c r="E19" s="61"/>
      <c r="G19" s="61"/>
      <c r="H19" s="147"/>
      <c r="I19" s="53" t="b">
        <v>1</v>
      </c>
      <c r="J19" s="53" t="b">
        <v>1</v>
      </c>
      <c r="K19" s="53" t="b">
        <v>1</v>
      </c>
      <c r="L19" s="35">
        <f t="shared" si="1"/>
        <v>45</v>
      </c>
      <c r="M19" s="8">
        <f t="shared" si="3"/>
        <v>310</v>
      </c>
      <c r="N19" s="54">
        <v>16.0</v>
      </c>
      <c r="O19" s="55"/>
      <c r="P19" s="110"/>
      <c r="Q19" s="83"/>
      <c r="R19" s="147"/>
      <c r="S19" s="57"/>
      <c r="T19" s="147"/>
      <c r="U19" s="53" t="b">
        <v>0</v>
      </c>
      <c r="V19" s="53" t="b">
        <v>0</v>
      </c>
      <c r="W19" s="53" t="b">
        <v>0</v>
      </c>
      <c r="X19" s="35" t="str">
        <f t="shared" si="2"/>
        <v/>
      </c>
      <c r="Y19" s="58">
        <f t="shared" si="4"/>
        <v>150</v>
      </c>
      <c r="Z19" s="17"/>
      <c r="AA19" s="41"/>
      <c r="AB19" s="10"/>
      <c r="AC19" s="10"/>
      <c r="AD19" s="10"/>
      <c r="AE19" s="11"/>
    </row>
    <row r="20">
      <c r="A20" s="63"/>
      <c r="B20" s="63"/>
      <c r="C20" s="51">
        <v>15.0</v>
      </c>
      <c r="E20" s="52"/>
      <c r="G20" s="61"/>
      <c r="I20" s="53" t="b">
        <v>1</v>
      </c>
      <c r="J20" s="53" t="b">
        <v>1</v>
      </c>
      <c r="K20" s="53" t="b">
        <v>1</v>
      </c>
      <c r="L20" s="35">
        <f t="shared" si="1"/>
        <v>45</v>
      </c>
      <c r="M20" s="8">
        <f t="shared" si="3"/>
        <v>355</v>
      </c>
      <c r="N20" s="54">
        <v>17.0</v>
      </c>
      <c r="O20" s="84"/>
      <c r="Q20" s="83"/>
      <c r="R20" s="110"/>
      <c r="S20" s="57"/>
      <c r="T20" s="147"/>
      <c r="U20" s="53" t="b">
        <v>0</v>
      </c>
      <c r="V20" s="53" t="b">
        <v>0</v>
      </c>
      <c r="W20" s="53" t="b">
        <v>0</v>
      </c>
      <c r="X20" s="35" t="str">
        <f t="shared" si="2"/>
        <v/>
      </c>
      <c r="Y20" s="58">
        <f t="shared" si="4"/>
        <v>150</v>
      </c>
      <c r="Z20" s="17"/>
      <c r="AA20" s="41"/>
      <c r="AB20" s="10"/>
      <c r="AC20" s="10"/>
      <c r="AD20" s="10"/>
      <c r="AE20" s="11"/>
    </row>
    <row r="21">
      <c r="A21" s="63"/>
      <c r="B21" s="63"/>
      <c r="C21" s="85"/>
      <c r="E21" s="61"/>
      <c r="G21" s="61"/>
      <c r="H21" s="147"/>
      <c r="I21" s="53" t="b">
        <v>0</v>
      </c>
      <c r="J21" s="53" t="b">
        <v>0</v>
      </c>
      <c r="K21" s="53" t="b">
        <v>0</v>
      </c>
      <c r="L21" s="35" t="str">
        <f t="shared" si="1"/>
        <v/>
      </c>
      <c r="M21" s="58">
        <f t="shared" si="3"/>
        <v>355</v>
      </c>
      <c r="N21" s="86">
        <v>18.0</v>
      </c>
      <c r="O21" s="87"/>
      <c r="P21" s="147"/>
      <c r="Q21" s="56">
        <v>10.0</v>
      </c>
      <c r="S21" s="56"/>
      <c r="T21" s="147"/>
      <c r="U21" s="53" t="b">
        <v>1</v>
      </c>
      <c r="V21" s="53" t="b">
        <v>1</v>
      </c>
      <c r="W21" s="53" t="b">
        <v>1</v>
      </c>
      <c r="X21" s="35">
        <f t="shared" si="2"/>
        <v>40</v>
      </c>
      <c r="Y21" s="58">
        <f t="shared" si="4"/>
        <v>190</v>
      </c>
      <c r="Z21" s="17"/>
      <c r="AA21" s="41"/>
      <c r="AB21" s="10"/>
      <c r="AC21" s="10"/>
      <c r="AD21" s="10"/>
      <c r="AE21" s="11"/>
    </row>
    <row r="22">
      <c r="A22" s="29"/>
      <c r="B22" s="29"/>
      <c r="C22" s="30"/>
      <c r="D22" s="33"/>
      <c r="E22" s="49"/>
      <c r="F22" s="33"/>
      <c r="G22" s="49"/>
      <c r="H22" s="31"/>
      <c r="I22" s="34" t="b">
        <v>0</v>
      </c>
      <c r="J22" s="34" t="b">
        <v>0</v>
      </c>
      <c r="K22" s="34" t="b">
        <v>0</v>
      </c>
      <c r="L22" s="35" t="str">
        <f t="shared" si="1"/>
        <v/>
      </c>
      <c r="M22" s="31">
        <f t="shared" si="3"/>
        <v>355</v>
      </c>
      <c r="N22" s="37">
        <v>19.0</v>
      </c>
      <c r="O22" s="79"/>
      <c r="P22" s="33"/>
      <c r="Q22" s="39">
        <v>10.0</v>
      </c>
      <c r="R22" s="31"/>
      <c r="S22" s="45"/>
      <c r="T22" s="31"/>
      <c r="U22" s="34" t="b">
        <v>1</v>
      </c>
      <c r="V22" s="34" t="b">
        <v>1</v>
      </c>
      <c r="W22" s="34" t="b">
        <v>0</v>
      </c>
      <c r="X22" s="35">
        <f t="shared" si="2"/>
        <v>30</v>
      </c>
      <c r="Y22" s="46">
        <f t="shared" si="4"/>
        <v>220</v>
      </c>
      <c r="Z22" s="17"/>
      <c r="AA22" s="41"/>
      <c r="AB22" s="10"/>
      <c r="AC22" s="10"/>
      <c r="AD22" s="10"/>
      <c r="AE22" s="11"/>
    </row>
    <row r="23">
      <c r="A23" s="29"/>
      <c r="B23" s="29"/>
      <c r="C23" s="30"/>
      <c r="D23" s="31"/>
      <c r="E23" s="32"/>
      <c r="F23" s="31"/>
      <c r="G23" s="32"/>
      <c r="H23" s="31"/>
      <c r="I23" s="34" t="b">
        <v>0</v>
      </c>
      <c r="J23" s="34" t="b">
        <v>0</v>
      </c>
      <c r="K23" s="34" t="b">
        <v>0</v>
      </c>
      <c r="L23" s="35" t="str">
        <f t="shared" si="1"/>
        <v/>
      </c>
      <c r="M23" s="31">
        <f t="shared" si="3"/>
        <v>355</v>
      </c>
      <c r="N23" s="37">
        <v>20.0</v>
      </c>
      <c r="O23" s="38">
        <v>10.0</v>
      </c>
      <c r="P23" s="80"/>
      <c r="Q23" s="88"/>
      <c r="R23" s="31"/>
      <c r="S23" s="39"/>
      <c r="T23" s="31"/>
      <c r="U23" s="34" t="b">
        <v>1</v>
      </c>
      <c r="V23" s="34" t="b">
        <v>1</v>
      </c>
      <c r="W23" s="34" t="b">
        <v>0</v>
      </c>
      <c r="X23" s="35">
        <f t="shared" si="2"/>
        <v>30</v>
      </c>
      <c r="Y23" s="46">
        <f t="shared" si="4"/>
        <v>250</v>
      </c>
      <c r="Z23" s="17"/>
      <c r="AA23" s="41"/>
      <c r="AB23" s="10"/>
      <c r="AC23" s="10"/>
      <c r="AD23" s="10"/>
      <c r="AE23" s="11"/>
    </row>
    <row r="24">
      <c r="A24" s="63"/>
      <c r="B24" s="63"/>
      <c r="C24" s="89"/>
      <c r="D24" s="33"/>
      <c r="E24" s="32"/>
      <c r="F24" s="33"/>
      <c r="G24" s="49"/>
      <c r="H24" s="33"/>
      <c r="I24" s="90" t="b">
        <v>0</v>
      </c>
      <c r="J24" s="90" t="b">
        <v>0</v>
      </c>
      <c r="K24" s="90" t="b">
        <v>0</v>
      </c>
      <c r="L24" s="35" t="str">
        <f t="shared" si="1"/>
        <v/>
      </c>
      <c r="M24" s="31">
        <f t="shared" si="3"/>
        <v>355</v>
      </c>
      <c r="N24" s="37">
        <v>21.0</v>
      </c>
      <c r="O24" s="38">
        <v>10.0</v>
      </c>
      <c r="P24" s="33"/>
      <c r="Q24" s="45"/>
      <c r="R24" s="82"/>
      <c r="S24" s="45"/>
      <c r="T24" s="33"/>
      <c r="U24" s="91" t="b">
        <v>0</v>
      </c>
      <c r="V24" s="34" t="b">
        <v>1</v>
      </c>
      <c r="W24" s="34" t="b">
        <v>1</v>
      </c>
      <c r="X24" s="35">
        <f t="shared" si="2"/>
        <v>30</v>
      </c>
      <c r="Y24" s="46">
        <f t="shared" si="4"/>
        <v>280</v>
      </c>
      <c r="Z24" s="17"/>
      <c r="AA24" s="18"/>
      <c r="AB24" s="10"/>
      <c r="AC24" s="10"/>
      <c r="AD24" s="10"/>
      <c r="AE24" s="11"/>
    </row>
    <row r="25">
      <c r="A25" s="63"/>
      <c r="B25" s="63"/>
      <c r="C25" s="51">
        <v>15.0</v>
      </c>
      <c r="E25" s="61"/>
      <c r="G25" s="61"/>
      <c r="I25" s="53" t="b">
        <v>1</v>
      </c>
      <c r="J25" s="53" t="b">
        <v>1</v>
      </c>
      <c r="K25" s="53" t="b">
        <v>1</v>
      </c>
      <c r="L25" s="35">
        <f t="shared" si="1"/>
        <v>45</v>
      </c>
      <c r="M25" s="8">
        <f t="shared" si="3"/>
        <v>400</v>
      </c>
      <c r="N25" s="54">
        <v>22.0</v>
      </c>
      <c r="O25" s="62"/>
      <c r="Q25" s="57"/>
      <c r="R25" s="110"/>
      <c r="S25" s="57"/>
      <c r="U25" s="53" t="b">
        <v>0</v>
      </c>
      <c r="V25" s="53" t="b">
        <v>0</v>
      </c>
      <c r="W25" s="53" t="b">
        <v>0</v>
      </c>
      <c r="X25" s="35" t="str">
        <f t="shared" si="2"/>
        <v/>
      </c>
      <c r="Y25" s="58">
        <f t="shared" si="4"/>
        <v>280</v>
      </c>
      <c r="Z25" s="17"/>
      <c r="AA25" s="18"/>
      <c r="AB25" s="10"/>
      <c r="AC25" s="10"/>
      <c r="AD25" s="10"/>
      <c r="AE25" s="11"/>
    </row>
    <row r="26">
      <c r="A26" s="63"/>
      <c r="B26" s="63"/>
      <c r="C26" s="85"/>
      <c r="E26" s="61"/>
      <c r="G26" s="61"/>
      <c r="I26" s="92" t="b">
        <v>0</v>
      </c>
      <c r="J26" s="92" t="b">
        <v>0</v>
      </c>
      <c r="K26" s="92" t="b">
        <v>0</v>
      </c>
      <c r="L26" s="35" t="str">
        <f t="shared" si="1"/>
        <v/>
      </c>
      <c r="M26" s="8">
        <f t="shared" si="3"/>
        <v>400</v>
      </c>
      <c r="N26" s="54">
        <v>23.0</v>
      </c>
      <c r="O26" s="62"/>
      <c r="Q26" s="57"/>
      <c r="R26" s="110"/>
      <c r="S26" s="57"/>
      <c r="U26" s="93" t="b">
        <v>0</v>
      </c>
      <c r="V26" s="93" t="b">
        <v>0</v>
      </c>
      <c r="W26" s="93" t="b">
        <v>0</v>
      </c>
      <c r="X26" s="35" t="str">
        <f t="shared" si="2"/>
        <v/>
      </c>
      <c r="Y26" s="58">
        <f t="shared" si="4"/>
        <v>280</v>
      </c>
      <c r="Z26" s="17"/>
      <c r="AA26" s="18"/>
      <c r="AB26" s="10"/>
      <c r="AC26" s="10"/>
      <c r="AD26" s="10"/>
      <c r="AE26" s="11"/>
    </row>
    <row r="27">
      <c r="A27" s="63"/>
      <c r="B27" s="63"/>
      <c r="C27" s="94"/>
      <c r="D27" s="15"/>
      <c r="E27" s="95"/>
      <c r="F27" s="15"/>
      <c r="G27" s="95"/>
      <c r="H27" s="15"/>
      <c r="I27" s="96" t="b">
        <v>0</v>
      </c>
      <c r="J27" s="92" t="b">
        <v>0</v>
      </c>
      <c r="K27" s="92" t="b">
        <v>0</v>
      </c>
      <c r="L27" s="35" t="str">
        <f t="shared" si="1"/>
        <v/>
      </c>
      <c r="M27" s="97">
        <f t="shared" si="3"/>
        <v>400</v>
      </c>
      <c r="N27" s="98">
        <v>24.0</v>
      </c>
      <c r="O27" s="99"/>
      <c r="P27" s="15"/>
      <c r="Q27" s="100"/>
      <c r="R27" s="101"/>
      <c r="S27" s="100"/>
      <c r="T27" s="15"/>
      <c r="U27" s="102" t="b">
        <v>0</v>
      </c>
      <c r="V27" s="93" t="b">
        <v>0</v>
      </c>
      <c r="W27" s="93" t="b">
        <v>0</v>
      </c>
      <c r="X27" s="35" t="str">
        <f t="shared" si="2"/>
        <v/>
      </c>
      <c r="Y27" s="103">
        <f t="shared" si="4"/>
        <v>280</v>
      </c>
      <c r="Z27" s="17"/>
      <c r="AA27" s="18"/>
      <c r="AB27" s="10"/>
      <c r="AC27" s="10"/>
      <c r="AD27" s="10"/>
      <c r="AE27" s="11"/>
    </row>
    <row r="28">
      <c r="A28" s="63"/>
      <c r="B28" s="104" t="s">
        <v>19</v>
      </c>
      <c r="C28" s="105"/>
      <c r="E28" s="61"/>
      <c r="G28" s="61"/>
      <c r="I28" s="106" t="s">
        <v>20</v>
      </c>
      <c r="J28" s="106"/>
      <c r="K28" s="106"/>
      <c r="L28" s="107" t="str">
        <f t="shared" ref="L28:L31" si="5">IF(OR(C28&lt;&gt;0, D28&lt;&gt;0, E28&lt;&gt;0, F28&lt;&gt;0, G28&lt;&gt;0), SUM(C28:H28), )</f>
        <v/>
      </c>
      <c r="M28" s="8">
        <f t="shared" si="3"/>
        <v>400</v>
      </c>
      <c r="N28" s="108" t="s">
        <v>19</v>
      </c>
      <c r="O28" s="62"/>
      <c r="Q28" s="83"/>
      <c r="S28" s="57"/>
      <c r="U28" s="106" t="s">
        <v>20</v>
      </c>
      <c r="V28" s="106"/>
      <c r="W28" s="106"/>
      <c r="X28" s="107" t="str">
        <f t="shared" ref="X28:X31" si="6">IF(OR(O28&lt;&gt;0, P28&lt;&gt;0, Q28&lt;&gt;0, R28&lt;&gt;0, S28&lt;&gt;0), SUM(O28:T28), )</f>
        <v/>
      </c>
      <c r="Y28" s="58">
        <f t="shared" si="4"/>
        <v>280</v>
      </c>
      <c r="Z28" s="17"/>
      <c r="AA28" s="18"/>
      <c r="AB28" s="10"/>
      <c r="AC28" s="10"/>
      <c r="AD28" s="10"/>
      <c r="AE28" s="11"/>
    </row>
    <row r="29">
      <c r="A29" s="63"/>
      <c r="B29" s="13"/>
      <c r="C29" s="109"/>
      <c r="E29" s="61"/>
      <c r="G29" s="61"/>
      <c r="I29" s="106" t="s">
        <v>20</v>
      </c>
      <c r="J29" s="106"/>
      <c r="K29" s="106"/>
      <c r="L29" s="35" t="str">
        <f t="shared" si="5"/>
        <v/>
      </c>
      <c r="M29" s="8">
        <f t="shared" si="3"/>
        <v>400</v>
      </c>
      <c r="N29" s="13"/>
      <c r="O29" s="62"/>
      <c r="Q29" s="57"/>
      <c r="R29" s="110"/>
      <c r="S29" s="57"/>
      <c r="U29" s="106" t="s">
        <v>20</v>
      </c>
      <c r="V29" s="106"/>
      <c r="W29" s="106"/>
      <c r="X29" s="35" t="str">
        <f t="shared" si="6"/>
        <v/>
      </c>
      <c r="Y29" s="58">
        <f t="shared" si="4"/>
        <v>280</v>
      </c>
      <c r="Z29" s="17"/>
      <c r="AA29" s="18"/>
      <c r="AB29" s="10"/>
      <c r="AC29" s="10"/>
      <c r="AD29" s="10"/>
      <c r="AE29" s="11"/>
    </row>
    <row r="30">
      <c r="A30" s="63"/>
      <c r="B30" s="13"/>
      <c r="C30" s="109"/>
      <c r="E30" s="61"/>
      <c r="G30" s="61"/>
      <c r="I30" s="106" t="s">
        <v>20</v>
      </c>
      <c r="J30" s="106"/>
      <c r="K30" s="106"/>
      <c r="L30" s="35" t="str">
        <f t="shared" si="5"/>
        <v/>
      </c>
      <c r="M30" s="8">
        <f t="shared" si="3"/>
        <v>400</v>
      </c>
      <c r="N30" s="13"/>
      <c r="O30" s="62"/>
      <c r="Q30" s="57"/>
      <c r="S30" s="57"/>
      <c r="U30" s="106" t="s">
        <v>20</v>
      </c>
      <c r="V30" s="106"/>
      <c r="W30" s="106"/>
      <c r="X30" s="35" t="str">
        <f t="shared" si="6"/>
        <v/>
      </c>
      <c r="Y30" s="58">
        <f t="shared" si="4"/>
        <v>280</v>
      </c>
      <c r="Z30" s="17"/>
      <c r="AA30" s="18"/>
      <c r="AB30" s="10"/>
      <c r="AC30" s="10"/>
      <c r="AD30" s="10"/>
      <c r="AE30" s="11"/>
    </row>
    <row r="31">
      <c r="A31" s="63"/>
      <c r="B31" s="111"/>
      <c r="C31" s="112"/>
      <c r="D31" s="15"/>
      <c r="E31" s="95"/>
      <c r="F31" s="15"/>
      <c r="G31" s="95"/>
      <c r="H31" s="15"/>
      <c r="I31" s="106" t="s">
        <v>20</v>
      </c>
      <c r="J31" s="106"/>
      <c r="K31" s="106"/>
      <c r="L31" s="113" t="str">
        <f t="shared" si="5"/>
        <v/>
      </c>
      <c r="M31" s="97">
        <f t="shared" si="3"/>
        <v>400</v>
      </c>
      <c r="N31" s="111"/>
      <c r="O31" s="114"/>
      <c r="P31" s="15"/>
      <c r="Q31" s="100"/>
      <c r="R31" s="15"/>
      <c r="S31" s="100"/>
      <c r="T31" s="15"/>
      <c r="U31" s="106" t="s">
        <v>20</v>
      </c>
      <c r="V31" s="106"/>
      <c r="W31" s="106"/>
      <c r="X31" s="35" t="str">
        <f t="shared" si="6"/>
        <v/>
      </c>
      <c r="Y31" s="58">
        <f t="shared" si="4"/>
        <v>280</v>
      </c>
      <c r="Z31" s="17"/>
      <c r="AA31" s="18"/>
      <c r="AB31" s="10"/>
      <c r="AC31" s="10"/>
      <c r="AD31" s="10"/>
      <c r="AE31" s="11"/>
    </row>
    <row r="32">
      <c r="A32" s="115"/>
      <c r="B32" s="25" t="s">
        <v>21</v>
      </c>
      <c r="C32" s="116">
        <v>20.0</v>
      </c>
      <c r="D32" s="117">
        <v>20.0</v>
      </c>
      <c r="E32" s="118">
        <v>20.0</v>
      </c>
      <c r="F32" s="117">
        <v>0.0</v>
      </c>
      <c r="G32" s="118">
        <v>0.0</v>
      </c>
      <c r="H32" s="117">
        <v>0.0</v>
      </c>
      <c r="I32" s="119">
        <f>M31 - SUM(C36:H36)</f>
        <v>260</v>
      </c>
      <c r="J32" s="120"/>
      <c r="K32" s="121"/>
      <c r="L32" s="122" t="s">
        <v>22</v>
      </c>
      <c r="N32" s="123" t="s">
        <v>21</v>
      </c>
      <c r="O32" s="124">
        <v>20.0</v>
      </c>
      <c r="P32" s="117">
        <v>20.0</v>
      </c>
      <c r="Q32" s="125">
        <v>20.0</v>
      </c>
      <c r="R32" s="117">
        <v>0.0</v>
      </c>
      <c r="S32" s="125">
        <v>0.0</v>
      </c>
      <c r="T32" s="117">
        <v>0.0</v>
      </c>
      <c r="U32" s="126">
        <f>Y31 - SUM(O36:T36)</f>
        <v>180</v>
      </c>
      <c r="X32" s="127" t="s">
        <v>22</v>
      </c>
      <c r="Y32" s="121"/>
      <c r="Z32" s="17"/>
      <c r="AA32" s="18"/>
      <c r="AB32" s="10"/>
      <c r="AC32" s="10"/>
      <c r="AD32" s="10"/>
      <c r="AE32" s="11"/>
    </row>
    <row r="33">
      <c r="A33" s="115"/>
      <c r="B33" s="128">
        <v>15.0</v>
      </c>
      <c r="C33" s="129">
        <f t="shared" ref="C33:H33" si="7">COUNTIF(C4:C31, "="&amp;$B$33)</f>
        <v>6</v>
      </c>
      <c r="D33" s="130">
        <f t="shared" si="7"/>
        <v>2</v>
      </c>
      <c r="E33" s="129">
        <f t="shared" si="7"/>
        <v>0</v>
      </c>
      <c r="F33" s="130">
        <f t="shared" si="7"/>
        <v>0</v>
      </c>
      <c r="G33" s="129">
        <f t="shared" si="7"/>
        <v>0</v>
      </c>
      <c r="H33" s="130">
        <f t="shared" si="7"/>
        <v>0</v>
      </c>
      <c r="I33" s="13"/>
      <c r="K33" s="131"/>
      <c r="N33" s="132">
        <v>15.0</v>
      </c>
      <c r="O33" s="133">
        <f t="shared" ref="O33:T33" si="8">COUNTIF(O4:O31, "="&amp;$N$33)</f>
        <v>1</v>
      </c>
      <c r="P33" s="130">
        <f t="shared" si="8"/>
        <v>0</v>
      </c>
      <c r="Q33" s="133">
        <f t="shared" si="8"/>
        <v>0</v>
      </c>
      <c r="R33" s="130">
        <f t="shared" si="8"/>
        <v>0</v>
      </c>
      <c r="S33" s="133">
        <f t="shared" si="8"/>
        <v>0</v>
      </c>
      <c r="T33" s="130">
        <f t="shared" si="8"/>
        <v>0</v>
      </c>
      <c r="U33" s="13"/>
      <c r="Y33" s="131"/>
      <c r="Z33" s="17"/>
      <c r="AA33" s="18"/>
      <c r="AB33" s="10"/>
      <c r="AC33" s="10"/>
      <c r="AD33" s="10"/>
      <c r="AE33" s="11"/>
    </row>
    <row r="34">
      <c r="A34" s="115"/>
      <c r="B34" s="128">
        <v>10.0</v>
      </c>
      <c r="C34" s="129">
        <f t="shared" ref="C34:H34" si="9">COUNTIF(C4:C31, "="&amp;$B$34)</f>
        <v>3</v>
      </c>
      <c r="D34" s="130">
        <f t="shared" si="9"/>
        <v>1</v>
      </c>
      <c r="E34" s="129">
        <f t="shared" si="9"/>
        <v>0</v>
      </c>
      <c r="F34" s="130">
        <f t="shared" si="9"/>
        <v>0</v>
      </c>
      <c r="G34" s="129">
        <f t="shared" si="9"/>
        <v>0</v>
      </c>
      <c r="H34" s="130">
        <f t="shared" si="9"/>
        <v>0</v>
      </c>
      <c r="I34" s="13"/>
      <c r="K34" s="131"/>
      <c r="N34" s="132">
        <v>10.0</v>
      </c>
      <c r="O34" s="133">
        <f t="shared" ref="O34:T34" si="10">COUNTIF(O4:O31, "="&amp;$N$34)</f>
        <v>3</v>
      </c>
      <c r="P34" s="130">
        <f t="shared" si="10"/>
        <v>1</v>
      </c>
      <c r="Q34" s="133">
        <f t="shared" si="10"/>
        <v>5</v>
      </c>
      <c r="R34" s="130">
        <f t="shared" si="10"/>
        <v>0</v>
      </c>
      <c r="S34" s="133">
        <f t="shared" si="10"/>
        <v>0</v>
      </c>
      <c r="T34" s="130">
        <f t="shared" si="10"/>
        <v>0</v>
      </c>
      <c r="U34" s="13"/>
      <c r="Y34" s="131"/>
      <c r="Z34" s="17"/>
      <c r="AA34" s="18"/>
      <c r="AB34" s="10"/>
      <c r="AC34" s="10"/>
      <c r="AD34" s="10"/>
      <c r="AE34" s="11"/>
    </row>
    <row r="35">
      <c r="A35" s="115"/>
      <c r="B35" s="128">
        <v>-5.0</v>
      </c>
      <c r="C35" s="129">
        <f t="shared" ref="C35:H35" si="11">COUNTIF(C4:C31, "="&amp;$B$35)</f>
        <v>3</v>
      </c>
      <c r="D35" s="130">
        <f t="shared" si="11"/>
        <v>1</v>
      </c>
      <c r="E35" s="129">
        <f t="shared" si="11"/>
        <v>0</v>
      </c>
      <c r="F35" s="130">
        <f t="shared" si="11"/>
        <v>0</v>
      </c>
      <c r="G35" s="129">
        <f t="shared" si="11"/>
        <v>0</v>
      </c>
      <c r="H35" s="130">
        <f t="shared" si="11"/>
        <v>0</v>
      </c>
      <c r="I35" s="13"/>
      <c r="K35" s="131"/>
      <c r="N35" s="132">
        <v>-5.0</v>
      </c>
      <c r="O35" s="134">
        <f t="shared" ref="O35:T35" si="12">COUNTIF(O4:O31, "="&amp;$N$35)</f>
        <v>1</v>
      </c>
      <c r="P35" s="130">
        <f t="shared" si="12"/>
        <v>0</v>
      </c>
      <c r="Q35" s="134">
        <f t="shared" si="12"/>
        <v>0</v>
      </c>
      <c r="R35" s="130">
        <f t="shared" si="12"/>
        <v>0</v>
      </c>
      <c r="S35" s="134">
        <f t="shared" si="12"/>
        <v>0</v>
      </c>
      <c r="T35" s="130">
        <f t="shared" si="12"/>
        <v>0</v>
      </c>
      <c r="U35" s="13"/>
      <c r="Y35" s="131"/>
      <c r="Z35" s="17"/>
      <c r="AA35" s="18"/>
      <c r="AB35" s="10"/>
      <c r="AC35" s="10"/>
      <c r="AD35" s="10"/>
      <c r="AE35" s="11"/>
    </row>
    <row r="36">
      <c r="A36" s="135"/>
      <c r="B36" s="136" t="s">
        <v>23</v>
      </c>
      <c r="C36" s="137">
        <f t="shared" ref="C36:H36" si="13">(C33*$B$33+C34*$B$34+C35*$B$35)</f>
        <v>105</v>
      </c>
      <c r="D36" s="138">
        <f t="shared" si="13"/>
        <v>35</v>
      </c>
      <c r="E36" s="137">
        <f t="shared" si="13"/>
        <v>0</v>
      </c>
      <c r="F36" s="138">
        <f t="shared" si="13"/>
        <v>0</v>
      </c>
      <c r="G36" s="137">
        <f t="shared" si="13"/>
        <v>0</v>
      </c>
      <c r="H36" s="138">
        <f t="shared" si="13"/>
        <v>0</v>
      </c>
      <c r="I36" s="111"/>
      <c r="J36" s="15"/>
      <c r="K36" s="16"/>
      <c r="L36" s="15"/>
      <c r="M36" s="15"/>
      <c r="N36" s="139" t="s">
        <v>23</v>
      </c>
      <c r="O36" s="140">
        <f t="shared" ref="O36:T36" si="14">(O33*$N$33+O34*$N$34+O35*$N$35)</f>
        <v>40</v>
      </c>
      <c r="P36" s="138">
        <f t="shared" si="14"/>
        <v>10</v>
      </c>
      <c r="Q36" s="140">
        <f t="shared" si="14"/>
        <v>50</v>
      </c>
      <c r="R36" s="138">
        <f t="shared" si="14"/>
        <v>0</v>
      </c>
      <c r="S36" s="140">
        <f t="shared" si="14"/>
        <v>0</v>
      </c>
      <c r="T36" s="138">
        <f t="shared" si="14"/>
        <v>0</v>
      </c>
      <c r="U36" s="111"/>
      <c r="V36" s="15"/>
      <c r="W36" s="15"/>
      <c r="X36" s="15"/>
      <c r="Y36" s="16"/>
      <c r="Z36" s="17"/>
      <c r="AA36" s="17"/>
      <c r="AB36" s="141"/>
      <c r="AC36" s="141"/>
      <c r="AD36" s="141"/>
      <c r="AE36" s="17"/>
    </row>
    <row r="37">
      <c r="A37" s="63"/>
      <c r="B37" s="142">
        <f>M31</f>
        <v>400</v>
      </c>
      <c r="C37" s="120"/>
      <c r="D37" s="120"/>
      <c r="E37" s="120"/>
      <c r="F37" s="120"/>
      <c r="G37" s="120"/>
      <c r="H37" s="121"/>
      <c r="I37" s="143" t="s">
        <v>24</v>
      </c>
      <c r="J37" s="120"/>
      <c r="K37" s="120"/>
      <c r="L37" s="120"/>
      <c r="M37" s="120"/>
      <c r="N37" s="120"/>
      <c r="O37" s="120"/>
      <c r="P37" s="121"/>
      <c r="Q37" s="144">
        <f>Y31</f>
        <v>280</v>
      </c>
      <c r="R37" s="120"/>
      <c r="S37" s="120"/>
      <c r="T37" s="120"/>
      <c r="U37" s="120"/>
      <c r="V37" s="120"/>
      <c r="W37" s="120"/>
      <c r="X37" s="120"/>
      <c r="Y37" s="121"/>
      <c r="Z37" s="17"/>
      <c r="AA37" s="17"/>
      <c r="AB37" s="141"/>
      <c r="AC37" s="141"/>
      <c r="AD37" s="141"/>
      <c r="AE37" s="17"/>
    </row>
    <row r="38">
      <c r="A38" s="63"/>
      <c r="B38" s="13"/>
      <c r="H38" s="131"/>
      <c r="I38" s="13"/>
      <c r="P38" s="131"/>
      <c r="Q38" s="13"/>
      <c r="Y38" s="131"/>
      <c r="Z38" s="17"/>
      <c r="AA38" s="17"/>
      <c r="AB38" s="141"/>
      <c r="AC38" s="141"/>
      <c r="AD38" s="141"/>
      <c r="AE38" s="17"/>
    </row>
    <row r="39">
      <c r="A39" s="63"/>
      <c r="B39" s="13"/>
      <c r="H39" s="131"/>
      <c r="I39" s="13"/>
      <c r="P39" s="131"/>
      <c r="Q39" s="13"/>
      <c r="Y39" s="131"/>
      <c r="Z39" s="145" t="s">
        <v>25</v>
      </c>
      <c r="AB39" s="141"/>
      <c r="AC39" s="141"/>
      <c r="AD39" s="141"/>
      <c r="AE39" s="17"/>
    </row>
    <row r="40">
      <c r="A40" s="63"/>
      <c r="B40" s="111"/>
      <c r="C40" s="15"/>
      <c r="D40" s="15"/>
      <c r="E40" s="15"/>
      <c r="F40" s="15"/>
      <c r="G40" s="15"/>
      <c r="H40" s="16"/>
      <c r="I40" s="111"/>
      <c r="J40" s="15"/>
      <c r="K40" s="15"/>
      <c r="L40" s="15"/>
      <c r="M40" s="15"/>
      <c r="N40" s="15"/>
      <c r="O40" s="15"/>
      <c r="P40" s="16"/>
      <c r="Q40" s="111"/>
      <c r="R40" s="15"/>
      <c r="S40" s="15"/>
      <c r="T40" s="15"/>
      <c r="U40" s="15"/>
      <c r="V40" s="15"/>
      <c r="W40" s="15"/>
      <c r="X40" s="15"/>
      <c r="Y40" s="16"/>
      <c r="Z40" s="145" t="s">
        <v>26</v>
      </c>
      <c r="AB40" s="141"/>
      <c r="AC40" s="141"/>
      <c r="AD40" s="141"/>
      <c r="AE40" s="17"/>
    </row>
    <row r="41">
      <c r="A41" s="63"/>
      <c r="B41" s="63"/>
      <c r="C41" s="6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46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45" t="s">
        <v>27</v>
      </c>
      <c r="AB41" s="141"/>
      <c r="AC41" s="141"/>
      <c r="AD41" s="141"/>
      <c r="AE41" s="17"/>
    </row>
    <row r="42">
      <c r="A42" s="63"/>
      <c r="B42" s="63"/>
      <c r="C42" s="6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46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41"/>
      <c r="AC42" s="141"/>
      <c r="AD42" s="141"/>
      <c r="AE42" s="17"/>
    </row>
    <row r="43">
      <c r="A43" s="63"/>
      <c r="B43" s="63"/>
      <c r="C43" s="6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4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41"/>
      <c r="AC43" s="141"/>
      <c r="AD43" s="141"/>
      <c r="AE43" s="17"/>
    </row>
    <row r="44">
      <c r="A44" s="63"/>
      <c r="B44" s="63"/>
      <c r="C44" s="6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46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41"/>
      <c r="AC44" s="141"/>
      <c r="AD44" s="141"/>
      <c r="AE44" s="17"/>
    </row>
  </sheetData>
  <mergeCells count="19">
    <mergeCell ref="N1:N3"/>
    <mergeCell ref="N28:N31"/>
    <mergeCell ref="C1:M1"/>
    <mergeCell ref="O1:Y1"/>
    <mergeCell ref="C2:M2"/>
    <mergeCell ref="O2:Y2"/>
    <mergeCell ref="I3:K3"/>
    <mergeCell ref="U3:W3"/>
    <mergeCell ref="B28:B31"/>
    <mergeCell ref="Z39:AA39"/>
    <mergeCell ref="Z40:AA40"/>
    <mergeCell ref="Z41:AA41"/>
    <mergeCell ref="I32:K36"/>
    <mergeCell ref="L32:M36"/>
    <mergeCell ref="U32:W36"/>
    <mergeCell ref="X32:Y36"/>
    <mergeCell ref="B37:H40"/>
    <mergeCell ref="I37:P40"/>
    <mergeCell ref="Q37:Y40"/>
  </mergeCells>
  <conditionalFormatting sqref="A4">
    <cfRule type="expression" dxfId="0" priority="1">
      <formula>(ISBLANK(B4))</formula>
    </cfRule>
  </conditionalFormatting>
  <conditionalFormatting sqref="A4">
    <cfRule type="expression" dxfId="1" priority="2">
      <formula>NOT(ISBLANK(B4))</formula>
    </cfRule>
  </conditionalFormatting>
  <conditionalFormatting sqref="I4:I27">
    <cfRule type="expression" dxfId="2" priority="3">
      <formula>AND(I4, NOT(OR(C4&gt;0, D4&gt;0, E4&gt;0, F4&gt;0, G4&gt;0, H4&gt;0)))</formula>
    </cfRule>
  </conditionalFormatting>
  <conditionalFormatting sqref="I4:K27">
    <cfRule type="expression" dxfId="3" priority="4">
      <formula>AND(OR(C4&gt;0, D4&gt;0, E4&gt;0, F4&gt;0, G4&gt;0, H4&gt;0), ISBLANK(I4))</formula>
    </cfRule>
  </conditionalFormatting>
  <conditionalFormatting sqref="C4:L27">
    <cfRule type="expression" dxfId="2" priority="5">
      <formula>OR(AND($L4&gt;0, $X4&gt;0), AND($L4&lt;0, $X4&lt;0))</formula>
    </cfRule>
  </conditionalFormatting>
  <conditionalFormatting sqref="O4:X27">
    <cfRule type="expression" dxfId="2" priority="6">
      <formula>OR(AND($L4&gt;0, $X4&gt;0), AND($L4&lt;0, $X4&lt;0))</formula>
    </cfRule>
  </conditionalFormatting>
  <conditionalFormatting sqref="U4:W27">
    <cfRule type="expression" dxfId="3" priority="7">
      <formula>AND(OR(O4&gt;0, P4&gt;0, Q4&gt;0, R4&gt;0, S4&gt;0, T4&gt;0), ISBLANK(U4))</formula>
    </cfRule>
  </conditionalFormatting>
  <conditionalFormatting sqref="C32:H32">
    <cfRule type="expression" dxfId="4" priority="8">
      <formula>COUNTBLANK($C32:$H32) &gt; COUNTIF($C3:$H3,"Player ?")</formula>
    </cfRule>
  </conditionalFormatting>
  <conditionalFormatting sqref="O32:T32">
    <cfRule type="expression" dxfId="4" priority="9">
      <formula>COUNTBLANK($O32:$T32) &gt; COUNTIF($O3:$T3,"Player ?")</formula>
    </cfRule>
  </conditionalFormatting>
  <conditionalFormatting sqref="A1:A3">
    <cfRule type="expression" dxfId="5" priority="10">
      <formula>ISBLANK(B1)</formula>
    </cfRule>
  </conditionalFormatting>
  <conditionalFormatting sqref="A1:A3">
    <cfRule type="expression" dxfId="6" priority="11">
      <formula>NOT(ISBLANK(B1))</formula>
    </cfRule>
  </conditionalFormatting>
  <conditionalFormatting sqref="N4:N27">
    <cfRule type="expression" dxfId="1" priority="12">
      <formula>(N4=((MAX(IFERROR(MAX(FILTER(N$4:N$27, NOT(ISBLANK(L$4:L$27)))), 0), IFERROR(MAX(FILTER(N$4:N$27, NOT(ISBLANK(X$4:X$27)))), 0))) + 1))</formula>
    </cfRule>
  </conditionalFormatting>
  <conditionalFormatting sqref="C4:H27">
    <cfRule type="expression" dxfId="2" priority="13">
      <formula>COUNTBLANK($C4:$H4) &lt; 5</formula>
    </cfRule>
  </conditionalFormatting>
  <conditionalFormatting sqref="O4:T27">
    <cfRule type="expression" dxfId="7" priority="14">
      <formula>COUNTBLANK($O4:$T4) &lt; 5</formula>
    </cfRule>
  </conditionalFormatting>
  <conditionalFormatting sqref="O3:T3">
    <cfRule type="expression" dxfId="4" priority="15">
      <formula>COUNTBLANK($O32:$T32) &gt; COUNTIF($O3:$T3,"Player ?")</formula>
    </cfRule>
  </conditionalFormatting>
  <conditionalFormatting sqref="C3:H3">
    <cfRule type="expression" dxfId="8" priority="16">
      <formula>COUNTBLANK($C32:$H32) &gt; COUNTIF($C3:$H3,"Player ?")</formula>
    </cfRule>
  </conditionalFormatting>
  <conditionalFormatting sqref="C4:H27">
    <cfRule type="expression" dxfId="7" priority="17">
      <formula>NOT(OR(C4 = 10, C4 = 15, C4=-5, OR(ISBLANK(C4))))</formula>
    </cfRule>
  </conditionalFormatting>
  <conditionalFormatting sqref="O4:T27">
    <cfRule type="expression" dxfId="2" priority="18">
      <formula>NOT(OR(O4 = 10, O4 = 15, O4=-5, OR(ISBLANK(O4))))</formula>
    </cfRule>
  </conditionalFormatting>
  <conditionalFormatting sqref="U4:U27">
    <cfRule type="expression" dxfId="2" priority="19">
      <formula>AND(U4, NOT(OR(O4&gt;0, P4&gt;0, Q4&gt;0, R4&gt;0, S4&gt;0, T4&gt;0)))</formula>
    </cfRule>
  </conditionalFormatting>
  <conditionalFormatting sqref="AC3">
    <cfRule type="notContainsBlanks" dxfId="1" priority="20">
      <formula>LEN(TRIM(AC3))&gt;0</formula>
    </cfRule>
  </conditionalFormatting>
  <conditionalFormatting sqref="M43">
    <cfRule type="notContainsBlanks" dxfId="1" priority="21">
      <formula>LEN(TRIM(M43))&gt;0</formula>
    </cfRule>
  </conditionalFormatting>
  <conditionalFormatting sqref="V4:V27">
    <cfRule type="expression" dxfId="2" priority="22">
      <formula>AND(V4, NOT(OR(O4&gt;0, P4&gt;0, Q4&gt;0, R4&gt;0, S4&gt;0, T4&gt;0)))</formula>
    </cfRule>
  </conditionalFormatting>
  <conditionalFormatting sqref="W4:W27">
    <cfRule type="expression" dxfId="2" priority="23">
      <formula>AND(W4, NOT(OR(O4&gt;0, P4&gt;0, Q4&gt;0, R4&gt;0, S4&gt;0, T4&gt;0)))</formula>
    </cfRule>
  </conditionalFormatting>
  <conditionalFormatting sqref="J4:J27">
    <cfRule type="expression" dxfId="2" priority="24">
      <formula>AND(J4, NOT(OR(C4&gt;0, D4&gt;0, E4&gt;0, F4&gt;0, G4&gt;0, H4&gt;0)))</formula>
    </cfRule>
  </conditionalFormatting>
  <conditionalFormatting sqref="K4:K27">
    <cfRule type="expression" dxfId="2" priority="25">
      <formula>AND(K4, NOT(OR(C4&gt;0, D4&gt;0, E4&gt;0, F4&gt;0, G4&gt;0, H4&gt;0)))</formula>
    </cfRule>
  </conditionalFormatting>
  <dataValidations>
    <dataValidation type="list" allowBlank="1" showInputMessage="1" prompt="Choose one from dropdown" sqref="C3:H3">
      <formula1>ok_example!$AC:$AC</formula1>
    </dataValidation>
    <dataValidation type="list" allowBlank="1" showInputMessage="1" prompt="Choose one from dropdown" sqref="O3:T3">
      <formula1>ok_example!$AD:$AD</formula1>
    </dataValidation>
    <dataValidation type="list" allowBlank="1" showInputMessage="1" prompt="Choose one from dropdown" sqref="C1 O1">
      <formula1>ok_example!$AB:$AB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0"/>
    <col customWidth="1" min="2" max="2" width="8.88"/>
    <col customWidth="1" min="3" max="8" width="7.13"/>
    <col customWidth="1" min="9" max="11" width="2.63"/>
    <col customWidth="1" min="12" max="13" width="6.25"/>
    <col customWidth="1" min="14" max="14" width="5.88"/>
    <col customWidth="1" min="15" max="20" width="7.13"/>
    <col customWidth="1" min="21" max="23" width="2.63"/>
    <col customWidth="1" min="24" max="25" width="6.25"/>
    <col customWidth="1" min="26" max="27" width="6.75"/>
    <col customWidth="1" min="28" max="28" width="6.88"/>
  </cols>
  <sheetData>
    <row r="1">
      <c r="A1" s="1" t="s">
        <v>0</v>
      </c>
      <c r="B1" s="2" t="s">
        <v>28</v>
      </c>
      <c r="C1" s="3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s">
        <v>16</v>
      </c>
      <c r="P1" s="4"/>
      <c r="Q1" s="4"/>
      <c r="R1" s="4"/>
      <c r="S1" s="4"/>
      <c r="T1" s="4"/>
      <c r="U1" s="4"/>
      <c r="V1" s="4"/>
      <c r="W1" s="4"/>
      <c r="X1" s="4"/>
      <c r="Y1" s="7"/>
      <c r="Z1" s="8" t="s">
        <v>4</v>
      </c>
      <c r="AA1" s="9" t="str">
        <f>IFERROR(__xludf.DUMMYFUNCTION("CONCAT(""Question: "", (MAX(IFERROR(MAX(FILTER(N4:N27, NOT(ISBLANK(L4:L27)))), 0), IFERROR(MAX(FILTER(N4:N27, NOT(ISBLANK(X4:X27)))), 0)) + 1))"),"Question: 23")</f>
        <v>Question: 23</v>
      </c>
      <c r="AB1" s="10"/>
      <c r="AC1" s="10"/>
      <c r="AD1" s="10"/>
      <c r="AE1" s="11"/>
    </row>
    <row r="2" ht="17.25" customHeight="1">
      <c r="A2" s="1" t="s">
        <v>5</v>
      </c>
      <c r="B2" s="2" t="s">
        <v>29</v>
      </c>
      <c r="C2" s="12" t="str">
        <f>CONCAT("Score: ", B37)</f>
        <v>Score: 400</v>
      </c>
      <c r="D2" s="4"/>
      <c r="E2" s="4"/>
      <c r="F2" s="4"/>
      <c r="G2" s="4"/>
      <c r="H2" s="4"/>
      <c r="I2" s="4"/>
      <c r="J2" s="4"/>
      <c r="K2" s="4"/>
      <c r="L2" s="4"/>
      <c r="M2" s="7"/>
      <c r="N2" s="13"/>
      <c r="O2" s="14" t="str">
        <f>CONCAT("Score: ",Q37)</f>
        <v>Score: 280</v>
      </c>
      <c r="P2" s="15"/>
      <c r="Q2" s="15"/>
      <c r="R2" s="15"/>
      <c r="S2" s="15"/>
      <c r="T2" s="15"/>
      <c r="U2" s="15"/>
      <c r="V2" s="15"/>
      <c r="W2" s="15"/>
      <c r="X2" s="15"/>
      <c r="Y2" s="16"/>
      <c r="Z2" s="17"/>
      <c r="AA2" s="18"/>
      <c r="AB2" s="10"/>
      <c r="AC2" s="10"/>
      <c r="AD2" s="10"/>
      <c r="AE2" s="11"/>
    </row>
    <row r="3" ht="24.75" customHeight="1">
      <c r="A3" s="19" t="s">
        <v>6</v>
      </c>
      <c r="B3" s="2" t="s">
        <v>30</v>
      </c>
      <c r="C3" s="20" t="s">
        <v>39</v>
      </c>
      <c r="D3" s="21" t="s">
        <v>40</v>
      </c>
      <c r="E3" s="22" t="s">
        <v>41</v>
      </c>
      <c r="F3" s="21" t="s">
        <v>42</v>
      </c>
      <c r="G3" s="22" t="s">
        <v>40</v>
      </c>
      <c r="H3" s="21"/>
      <c r="I3" s="23" t="s">
        <v>7</v>
      </c>
      <c r="L3" s="24" t="s">
        <v>8</v>
      </c>
      <c r="M3" s="25" t="s">
        <v>9</v>
      </c>
      <c r="N3" s="13"/>
      <c r="O3" s="26" t="s">
        <v>43</v>
      </c>
      <c r="P3" s="21" t="s">
        <v>44</v>
      </c>
      <c r="Q3" s="27" t="s">
        <v>45</v>
      </c>
      <c r="R3" s="21" t="s">
        <v>46</v>
      </c>
      <c r="S3" s="27"/>
      <c r="T3" s="21"/>
      <c r="U3" s="23" t="s">
        <v>7</v>
      </c>
      <c r="X3" s="24" t="s">
        <v>8</v>
      </c>
      <c r="Y3" s="28" t="s">
        <v>9</v>
      </c>
      <c r="Z3" s="17"/>
      <c r="AA3" s="18"/>
      <c r="AB3" s="10"/>
      <c r="AC3" s="10"/>
      <c r="AD3" s="10"/>
      <c r="AE3" s="11"/>
    </row>
    <row r="4">
      <c r="A4" s="19" t="s">
        <v>10</v>
      </c>
      <c r="B4" s="29"/>
      <c r="C4" s="30"/>
      <c r="D4" s="31"/>
      <c r="E4" s="32"/>
      <c r="F4" s="33"/>
      <c r="G4" s="32"/>
      <c r="H4" s="31"/>
      <c r="I4" s="34" t="b">
        <v>0</v>
      </c>
      <c r="J4" s="34" t="b">
        <v>0</v>
      </c>
      <c r="K4" s="34" t="b">
        <v>0</v>
      </c>
      <c r="L4" s="35" t="str">
        <f t="shared" ref="L4:L27" si="1">IF(OR(C4&lt;&gt;0, D4&lt;&gt;0, E4&lt;&gt;0, F4&lt;&gt;0, G4&lt;&gt;0, H4&lt;&gt;0), SUM(C4:H4) + 10 * COUNTIF(I4:K4, "=true"),)</f>
        <v/>
      </c>
      <c r="M4" s="36" t="str">
        <f>L4</f>
        <v/>
      </c>
      <c r="N4" s="37">
        <v>1.0</v>
      </c>
      <c r="O4" s="38"/>
      <c r="P4" s="33"/>
      <c r="Q4" s="39">
        <v>10.0</v>
      </c>
      <c r="R4" s="31"/>
      <c r="S4" s="39"/>
      <c r="T4" s="31"/>
      <c r="U4" s="34" t="b">
        <v>1</v>
      </c>
      <c r="V4" s="34" t="b">
        <v>1</v>
      </c>
      <c r="W4" s="34" t="b">
        <v>0</v>
      </c>
      <c r="X4" s="35">
        <f t="shared" ref="X4:X27" si="2">IF(OR(O4&lt;&gt;0, P4&lt;&gt;0, Q4&lt;&gt;0, R4&lt;&gt;0, S4&lt;&gt;0, T4&lt;&gt;0), SUM(O4:T4) + 10 * COUNTIF(U4:W4, "=true"),)</f>
        <v>30</v>
      </c>
      <c r="Y4" s="40">
        <f>X4</f>
        <v>30</v>
      </c>
      <c r="Z4" s="17"/>
      <c r="AA4" s="41"/>
      <c r="AB4" s="42" t="str">
        <f t="array" ref="AB4:AB1001">Rosters!A:A</f>
        <v>Ahwatukee</v>
      </c>
      <c r="AC4" s="42" t="str">
        <f>IFERROR(__xludf.DUMMYFUNCTION("TRANSPOSE(FILTER(Rosters!B:G, Rosters!A:A = C1))"),"Sylvia Plath")</f>
        <v>Sylvia Plath</v>
      </c>
      <c r="AD4" s="42" t="str">
        <f>IFERROR(__xludf.DUMMYFUNCTION("TRANSPOSE(FILTER(Rosters!B:G, Rosters!A:A = O1))"),"John Adams")</f>
        <v>John Adams</v>
      </c>
      <c r="AE4" s="11"/>
    </row>
    <row r="5">
      <c r="A5" s="43" t="s">
        <v>11</v>
      </c>
      <c r="B5" s="44" t="b">
        <v>0</v>
      </c>
      <c r="C5" s="30">
        <v>10.0</v>
      </c>
      <c r="D5" s="31"/>
      <c r="E5" s="32"/>
      <c r="F5" s="31"/>
      <c r="G5" s="32"/>
      <c r="H5" s="31"/>
      <c r="I5" s="34" t="b">
        <v>0</v>
      </c>
      <c r="J5" s="34" t="b">
        <v>0</v>
      </c>
      <c r="K5" s="34" t="b">
        <v>1</v>
      </c>
      <c r="L5" s="35">
        <f t="shared" si="1"/>
        <v>20</v>
      </c>
      <c r="M5" s="31">
        <f t="shared" ref="M5:M31" si="3">M4+L5</f>
        <v>20</v>
      </c>
      <c r="N5" s="37">
        <v>2.0</v>
      </c>
      <c r="O5" s="38"/>
      <c r="P5" s="31"/>
      <c r="Q5" s="39"/>
      <c r="R5" s="33"/>
      <c r="S5" s="45"/>
      <c r="T5" s="31"/>
      <c r="U5" s="34" t="b">
        <v>0</v>
      </c>
      <c r="V5" s="34" t="b">
        <v>0</v>
      </c>
      <c r="W5" s="34" t="b">
        <v>0</v>
      </c>
      <c r="X5" s="35" t="str">
        <f t="shared" si="2"/>
        <v/>
      </c>
      <c r="Y5" s="46">
        <f t="shared" ref="Y5:Y31" si="4">Y4+X5</f>
        <v>30</v>
      </c>
      <c r="Z5" s="17"/>
      <c r="AA5" s="41"/>
      <c r="AB5" s="10" t="s">
        <v>12</v>
      </c>
      <c r="AC5" s="10" t="str">
        <f>IFERROR(__xludf.DUMMYFUNCTION("""COMPUTED_VALUE"""),"Georges Bizet")</f>
        <v>Georges Bizet</v>
      </c>
      <c r="AD5" s="10" t="str">
        <f>IFERROR(__xludf.DUMMYFUNCTION("""COMPUTED_VALUE"""),"Jerry Adams")</f>
        <v>Jerry Adams</v>
      </c>
      <c r="AE5" s="11"/>
    </row>
    <row r="6">
      <c r="A6" s="47" t="s">
        <v>13</v>
      </c>
      <c r="B6" s="148" t="s">
        <v>47</v>
      </c>
      <c r="C6" s="30"/>
      <c r="D6" s="31">
        <v>15.0</v>
      </c>
      <c r="E6" s="49"/>
      <c r="F6" s="31"/>
      <c r="G6" s="32"/>
      <c r="H6" s="31"/>
      <c r="I6" s="34" t="b">
        <v>1</v>
      </c>
      <c r="J6" s="34" t="b">
        <v>0</v>
      </c>
      <c r="K6" s="34" t="b">
        <v>1</v>
      </c>
      <c r="L6" s="35">
        <f t="shared" si="1"/>
        <v>35</v>
      </c>
      <c r="M6" s="31">
        <f t="shared" si="3"/>
        <v>55</v>
      </c>
      <c r="N6" s="37">
        <v>3.0</v>
      </c>
      <c r="O6" s="50"/>
      <c r="P6" s="31"/>
      <c r="Q6" s="39"/>
      <c r="R6" s="31"/>
      <c r="S6" s="39"/>
      <c r="T6" s="31"/>
      <c r="U6" s="34" t="b">
        <v>0</v>
      </c>
      <c r="V6" s="34" t="b">
        <v>0</v>
      </c>
      <c r="W6" s="34" t="b">
        <v>0</v>
      </c>
      <c r="X6" s="35" t="str">
        <f t="shared" si="2"/>
        <v/>
      </c>
      <c r="Y6" s="46">
        <f t="shared" si="4"/>
        <v>30</v>
      </c>
      <c r="Z6" s="17"/>
      <c r="AA6" s="41"/>
      <c r="AB6" s="10" t="s">
        <v>3</v>
      </c>
      <c r="AC6" s="10" t="str">
        <f>IFERROR(__xludf.DUMMYFUNCTION("""COMPUTED_VALUE"""),"Banjo Paterson")</f>
        <v>Banjo Paterson</v>
      </c>
      <c r="AD6" s="10" t="str">
        <f>IFERROR(__xludf.DUMMYFUNCTION("""COMPUTED_VALUE"""),"John F. Adams")</f>
        <v>John F. Adams</v>
      </c>
      <c r="AE6" s="11"/>
    </row>
    <row r="7">
      <c r="C7" s="51">
        <v>-5.0</v>
      </c>
      <c r="D7" s="147"/>
      <c r="E7" s="52"/>
      <c r="F7" s="147"/>
      <c r="G7" s="52"/>
      <c r="H7" s="147"/>
      <c r="I7" s="53" t="b">
        <v>0</v>
      </c>
      <c r="J7" s="53" t="b">
        <v>0</v>
      </c>
      <c r="K7" s="53" t="b">
        <v>0</v>
      </c>
      <c r="L7" s="35">
        <f t="shared" si="1"/>
        <v>-5</v>
      </c>
      <c r="M7" s="8">
        <f t="shared" si="3"/>
        <v>50</v>
      </c>
      <c r="N7" s="54">
        <v>4.0</v>
      </c>
      <c r="O7" s="55"/>
      <c r="Q7" s="56">
        <v>10.0</v>
      </c>
      <c r="R7" s="147"/>
      <c r="S7" s="57"/>
      <c r="T7" s="147"/>
      <c r="U7" s="53" t="b">
        <v>0</v>
      </c>
      <c r="V7" s="53" t="b">
        <v>0</v>
      </c>
      <c r="W7" s="53" t="b">
        <v>0</v>
      </c>
      <c r="X7" s="35">
        <f t="shared" si="2"/>
        <v>10</v>
      </c>
      <c r="Y7" s="58">
        <f t="shared" si="4"/>
        <v>40</v>
      </c>
      <c r="Z7" s="17"/>
      <c r="AA7" s="41"/>
      <c r="AB7" s="10" t="s">
        <v>14</v>
      </c>
      <c r="AC7" s="10" t="str">
        <f>IFERROR(__xludf.DUMMYFUNCTION("""COMPUTED_VALUE"""),"Felix Guattari")</f>
        <v>Felix Guattari</v>
      </c>
      <c r="AD7" s="10" t="str">
        <f>IFERROR(__xludf.DUMMYFUNCTION("""COMPUTED_VALUE"""),"Barry Bottom")</f>
        <v>Barry Bottom</v>
      </c>
      <c r="AE7" s="11"/>
    </row>
    <row r="8">
      <c r="A8" s="59"/>
      <c r="B8" s="60"/>
      <c r="C8" s="51"/>
      <c r="D8" s="147">
        <v>10.0</v>
      </c>
      <c r="E8" s="61"/>
      <c r="F8" s="147"/>
      <c r="G8" s="52"/>
      <c r="H8" s="147"/>
      <c r="I8" s="53" t="b">
        <v>1</v>
      </c>
      <c r="J8" s="53" t="b">
        <v>1</v>
      </c>
      <c r="K8" s="53" t="b">
        <v>0</v>
      </c>
      <c r="L8" s="35">
        <f t="shared" si="1"/>
        <v>30</v>
      </c>
      <c r="M8" s="8">
        <f t="shared" si="3"/>
        <v>80</v>
      </c>
      <c r="N8" s="54">
        <v>5.0</v>
      </c>
      <c r="O8" s="62"/>
      <c r="Q8" s="56"/>
      <c r="R8" s="147"/>
      <c r="S8" s="56"/>
      <c r="T8" s="147"/>
      <c r="U8" s="53" t="b">
        <v>0</v>
      </c>
      <c r="V8" s="53" t="b">
        <v>0</v>
      </c>
      <c r="W8" s="53" t="b">
        <v>0</v>
      </c>
      <c r="X8" s="35" t="str">
        <f t="shared" si="2"/>
        <v/>
      </c>
      <c r="Y8" s="58">
        <f t="shared" si="4"/>
        <v>40</v>
      </c>
      <c r="Z8" s="17"/>
      <c r="AA8" s="41"/>
      <c r="AB8" s="10" t="s">
        <v>15</v>
      </c>
      <c r="AC8" s="10"/>
      <c r="AD8" s="10"/>
      <c r="AE8" s="11"/>
    </row>
    <row r="9">
      <c r="A9" s="63"/>
      <c r="B9" s="63"/>
      <c r="C9" s="51">
        <v>15.0</v>
      </c>
      <c r="E9" s="52"/>
      <c r="G9" s="52"/>
      <c r="H9" s="147"/>
      <c r="I9" s="53" t="b">
        <v>0</v>
      </c>
      <c r="J9" s="53" t="b">
        <v>1</v>
      </c>
      <c r="K9" s="53" t="b">
        <v>1</v>
      </c>
      <c r="L9" s="35">
        <f t="shared" si="1"/>
        <v>35</v>
      </c>
      <c r="M9" s="8">
        <f t="shared" si="3"/>
        <v>115</v>
      </c>
      <c r="N9" s="54">
        <v>6.0</v>
      </c>
      <c r="O9" s="55"/>
      <c r="P9" s="147"/>
      <c r="Q9" s="57"/>
      <c r="R9" s="147"/>
      <c r="S9" s="57"/>
      <c r="T9" s="147"/>
      <c r="U9" s="53" t="b">
        <v>0</v>
      </c>
      <c r="V9" s="53" t="b">
        <v>0</v>
      </c>
      <c r="W9" s="53" t="b">
        <v>0</v>
      </c>
      <c r="X9" s="35" t="str">
        <f t="shared" si="2"/>
        <v/>
      </c>
      <c r="Y9" s="58">
        <f t="shared" si="4"/>
        <v>40</v>
      </c>
      <c r="Z9" s="17"/>
      <c r="AA9" s="41"/>
      <c r="AB9" s="10" t="s">
        <v>16</v>
      </c>
      <c r="AC9" s="10"/>
      <c r="AD9" s="10"/>
      <c r="AE9" s="11"/>
    </row>
    <row r="10">
      <c r="A10" s="29"/>
      <c r="B10" s="29"/>
      <c r="C10" s="30"/>
      <c r="D10" s="31">
        <v>-5.0</v>
      </c>
      <c r="E10" s="32"/>
      <c r="F10" s="33"/>
      <c r="G10" s="32"/>
      <c r="H10" s="31"/>
      <c r="I10" s="34" t="b">
        <v>0</v>
      </c>
      <c r="J10" s="34" t="b">
        <v>0</v>
      </c>
      <c r="K10" s="34" t="b">
        <v>0</v>
      </c>
      <c r="L10" s="35">
        <f t="shared" si="1"/>
        <v>-5</v>
      </c>
      <c r="M10" s="31">
        <f t="shared" si="3"/>
        <v>110</v>
      </c>
      <c r="N10" s="37">
        <v>7.0</v>
      </c>
      <c r="O10" s="38"/>
      <c r="P10" s="33"/>
      <c r="Q10" s="39">
        <v>10.0</v>
      </c>
      <c r="R10" s="31"/>
      <c r="S10" s="45"/>
      <c r="T10" s="31"/>
      <c r="U10" s="34" t="b">
        <v>1</v>
      </c>
      <c r="V10" s="34" t="b">
        <v>1</v>
      </c>
      <c r="W10" s="34" t="b">
        <v>1</v>
      </c>
      <c r="X10" s="35">
        <f t="shared" si="2"/>
        <v>40</v>
      </c>
      <c r="Y10" s="46">
        <f t="shared" si="4"/>
        <v>80</v>
      </c>
      <c r="Z10" s="17"/>
      <c r="AA10" s="41"/>
      <c r="AB10" s="10" t="s">
        <v>17</v>
      </c>
      <c r="AC10" s="10"/>
      <c r="AD10" s="10"/>
      <c r="AE10" s="11"/>
    </row>
    <row r="11">
      <c r="A11" s="29"/>
      <c r="B11" s="29"/>
      <c r="C11" s="30">
        <v>10.0</v>
      </c>
      <c r="D11" s="33"/>
      <c r="E11" s="32"/>
      <c r="F11" s="33"/>
      <c r="G11" s="32"/>
      <c r="H11" s="31"/>
      <c r="I11" s="34" t="b">
        <v>1</v>
      </c>
      <c r="J11" s="34" t="b">
        <v>0</v>
      </c>
      <c r="K11" s="34" t="b">
        <v>0</v>
      </c>
      <c r="L11" s="35">
        <f t="shared" si="1"/>
        <v>20</v>
      </c>
      <c r="M11" s="31">
        <f t="shared" si="3"/>
        <v>130</v>
      </c>
      <c r="N11" s="37">
        <v>8.0</v>
      </c>
      <c r="O11" s="38"/>
      <c r="P11" s="31"/>
      <c r="Q11" s="45"/>
      <c r="R11" s="33"/>
      <c r="S11" s="45"/>
      <c r="T11" s="31"/>
      <c r="U11" s="34" t="b">
        <v>0</v>
      </c>
      <c r="V11" s="34" t="b">
        <v>0</v>
      </c>
      <c r="W11" s="34" t="b">
        <v>0</v>
      </c>
      <c r="X11" s="35" t="str">
        <f t="shared" si="2"/>
        <v/>
      </c>
      <c r="Y11" s="46">
        <f t="shared" si="4"/>
        <v>80</v>
      </c>
      <c r="Z11" s="17"/>
      <c r="AA11" s="64"/>
      <c r="AB11" s="10" t="s">
        <v>18</v>
      </c>
      <c r="AC11" s="10"/>
      <c r="AD11" s="10"/>
      <c r="AE11" s="11"/>
    </row>
    <row r="12">
      <c r="A12" s="63"/>
      <c r="B12" s="63"/>
      <c r="C12" s="30">
        <v>10.0</v>
      </c>
      <c r="D12" s="33"/>
      <c r="E12" s="32"/>
      <c r="F12" s="33"/>
      <c r="G12" s="32"/>
      <c r="H12" s="31"/>
      <c r="I12" s="34" t="b">
        <v>1</v>
      </c>
      <c r="J12" s="34" t="b">
        <v>1</v>
      </c>
      <c r="K12" s="34" t="b">
        <v>1</v>
      </c>
      <c r="L12" s="35">
        <f t="shared" si="1"/>
        <v>40</v>
      </c>
      <c r="M12" s="31">
        <f t="shared" si="3"/>
        <v>170</v>
      </c>
      <c r="N12" s="37">
        <v>9.0</v>
      </c>
      <c r="O12" s="38">
        <v>-5.0</v>
      </c>
      <c r="P12" s="31"/>
      <c r="Q12" s="45"/>
      <c r="R12" s="33"/>
      <c r="S12" s="45"/>
      <c r="T12" s="31"/>
      <c r="U12" s="34" t="b">
        <v>0</v>
      </c>
      <c r="V12" s="34" t="b">
        <v>0</v>
      </c>
      <c r="W12" s="34" t="b">
        <v>0</v>
      </c>
      <c r="X12" s="35">
        <f t="shared" si="2"/>
        <v>-5</v>
      </c>
      <c r="Y12" s="46">
        <f t="shared" si="4"/>
        <v>75</v>
      </c>
      <c r="Z12" s="17"/>
      <c r="AA12" s="65"/>
      <c r="AB12" s="10"/>
      <c r="AC12" s="10"/>
      <c r="AD12" s="10"/>
      <c r="AE12" s="11"/>
    </row>
    <row r="13">
      <c r="A13" s="63"/>
      <c r="B13" s="63"/>
      <c r="C13" s="66"/>
      <c r="D13" s="67"/>
      <c r="E13" s="68"/>
      <c r="F13" s="67"/>
      <c r="G13" s="68"/>
      <c r="H13" s="69"/>
      <c r="I13" s="70" t="b">
        <v>0</v>
      </c>
      <c r="J13" s="70" t="b">
        <v>0</v>
      </c>
      <c r="K13" s="70" t="b">
        <v>0</v>
      </c>
      <c r="L13" s="71" t="str">
        <f t="shared" si="1"/>
        <v/>
      </c>
      <c r="M13" s="72">
        <f t="shared" si="3"/>
        <v>170</v>
      </c>
      <c r="N13" s="73">
        <v>10.0</v>
      </c>
      <c r="O13" s="74">
        <v>15.0</v>
      </c>
      <c r="P13" s="69"/>
      <c r="Q13" s="75"/>
      <c r="R13" s="69"/>
      <c r="S13" s="76"/>
      <c r="T13" s="69"/>
      <c r="U13" s="70" t="b">
        <v>1</v>
      </c>
      <c r="V13" s="70" t="b">
        <v>0</v>
      </c>
      <c r="W13" s="70" t="b">
        <v>1</v>
      </c>
      <c r="X13" s="71">
        <f t="shared" si="2"/>
        <v>35</v>
      </c>
      <c r="Y13" s="77">
        <f t="shared" si="4"/>
        <v>110</v>
      </c>
      <c r="Z13" s="17"/>
      <c r="AA13" s="78"/>
      <c r="AB13" s="10"/>
      <c r="AC13" s="10"/>
      <c r="AD13" s="10"/>
      <c r="AE13" s="11"/>
    </row>
    <row r="14">
      <c r="A14" s="29"/>
      <c r="B14" s="29"/>
      <c r="C14" s="51">
        <v>15.0</v>
      </c>
      <c r="E14" s="52"/>
      <c r="G14" s="61"/>
      <c r="H14" s="147"/>
      <c r="I14" s="53" t="b">
        <v>0</v>
      </c>
      <c r="J14" s="53" t="b">
        <v>0</v>
      </c>
      <c r="K14" s="53" t="b">
        <v>0</v>
      </c>
      <c r="L14" s="35">
        <f t="shared" si="1"/>
        <v>15</v>
      </c>
      <c r="M14" s="8">
        <f t="shared" si="3"/>
        <v>185</v>
      </c>
      <c r="N14" s="54">
        <v>11.0</v>
      </c>
      <c r="O14" s="55"/>
      <c r="Q14" s="57"/>
      <c r="S14" s="57"/>
      <c r="T14" s="147"/>
      <c r="U14" s="53" t="b">
        <v>0</v>
      </c>
      <c r="V14" s="53" t="b">
        <v>0</v>
      </c>
      <c r="W14" s="53" t="b">
        <v>0</v>
      </c>
      <c r="X14" s="35" t="str">
        <f t="shared" si="2"/>
        <v/>
      </c>
      <c r="Y14" s="58">
        <f t="shared" si="4"/>
        <v>110</v>
      </c>
      <c r="Z14" s="17"/>
      <c r="AA14" s="41"/>
      <c r="AB14" s="10"/>
      <c r="AD14" s="10"/>
      <c r="AE14" s="11"/>
    </row>
    <row r="15">
      <c r="A15" s="63"/>
      <c r="B15" s="63"/>
      <c r="C15" s="51"/>
      <c r="D15" s="147">
        <v>15.0</v>
      </c>
      <c r="E15" s="61"/>
      <c r="G15" s="52"/>
      <c r="I15" s="53" t="b">
        <v>1</v>
      </c>
      <c r="J15" s="53" t="b">
        <v>1</v>
      </c>
      <c r="K15" s="53" t="b">
        <v>1</v>
      </c>
      <c r="L15" s="35">
        <f t="shared" si="1"/>
        <v>45</v>
      </c>
      <c r="M15" s="8">
        <f t="shared" si="3"/>
        <v>230</v>
      </c>
      <c r="N15" s="54">
        <v>12.0</v>
      </c>
      <c r="O15" s="62"/>
      <c r="P15" s="147"/>
      <c r="Q15" s="57"/>
      <c r="S15" s="57"/>
      <c r="T15" s="147"/>
      <c r="U15" s="53" t="b">
        <v>0</v>
      </c>
      <c r="V15" s="53" t="b">
        <v>0</v>
      </c>
      <c r="W15" s="53" t="b">
        <v>0</v>
      </c>
      <c r="X15" s="35" t="str">
        <f t="shared" si="2"/>
        <v/>
      </c>
      <c r="Y15" s="58">
        <f t="shared" si="4"/>
        <v>110</v>
      </c>
      <c r="Z15" s="17"/>
      <c r="AA15" s="41"/>
      <c r="AB15" s="10"/>
      <c r="AC15" s="10"/>
      <c r="AD15" s="10"/>
      <c r="AE15" s="11"/>
    </row>
    <row r="16">
      <c r="A16" s="63"/>
      <c r="B16" s="63"/>
      <c r="C16" s="30">
        <v>-5.0</v>
      </c>
      <c r="D16" s="31"/>
      <c r="E16" s="49"/>
      <c r="F16" s="33"/>
      <c r="G16" s="49"/>
      <c r="H16" s="31"/>
      <c r="I16" s="34" t="b">
        <v>0</v>
      </c>
      <c r="J16" s="34" t="b">
        <v>0</v>
      </c>
      <c r="K16" s="34" t="b">
        <v>0</v>
      </c>
      <c r="L16" s="35">
        <f t="shared" si="1"/>
        <v>-5</v>
      </c>
      <c r="M16" s="31">
        <f t="shared" si="3"/>
        <v>225</v>
      </c>
      <c r="N16" s="37">
        <v>13.0</v>
      </c>
      <c r="O16" s="38"/>
      <c r="P16" s="31">
        <v>10.0</v>
      </c>
      <c r="Q16" s="45"/>
      <c r="R16" s="31"/>
      <c r="S16" s="45"/>
      <c r="T16" s="31"/>
      <c r="U16" s="34" t="b">
        <v>0</v>
      </c>
      <c r="V16" s="34" t="b">
        <v>1</v>
      </c>
      <c r="W16" s="34" t="b">
        <v>0</v>
      </c>
      <c r="X16" s="35">
        <f t="shared" si="2"/>
        <v>20</v>
      </c>
      <c r="Y16" s="46">
        <f t="shared" si="4"/>
        <v>130</v>
      </c>
      <c r="Z16" s="17"/>
      <c r="AA16" s="41"/>
      <c r="AB16" s="10"/>
      <c r="AC16" s="10"/>
      <c r="AD16" s="10"/>
      <c r="AE16" s="11"/>
    </row>
    <row r="17">
      <c r="A17" s="63"/>
      <c r="B17" s="63"/>
      <c r="C17" s="30">
        <v>15.0</v>
      </c>
      <c r="D17" s="33"/>
      <c r="E17" s="49"/>
      <c r="F17" s="33"/>
      <c r="G17" s="49"/>
      <c r="H17" s="33"/>
      <c r="I17" s="34" t="b">
        <v>1</v>
      </c>
      <c r="J17" s="34" t="b">
        <v>1</v>
      </c>
      <c r="K17" s="34" t="b">
        <v>1</v>
      </c>
      <c r="L17" s="35">
        <f t="shared" si="1"/>
        <v>45</v>
      </c>
      <c r="M17" s="31">
        <f t="shared" si="3"/>
        <v>270</v>
      </c>
      <c r="N17" s="37">
        <v>14.0</v>
      </c>
      <c r="O17" s="79"/>
      <c r="P17" s="80"/>
      <c r="Q17" s="81"/>
      <c r="R17" s="33"/>
      <c r="S17" s="45"/>
      <c r="T17" s="33"/>
      <c r="U17" s="34" t="b">
        <v>0</v>
      </c>
      <c r="V17" s="34" t="b">
        <v>0</v>
      </c>
      <c r="W17" s="34" t="b">
        <v>0</v>
      </c>
      <c r="X17" s="35" t="str">
        <f t="shared" si="2"/>
        <v/>
      </c>
      <c r="Y17" s="46">
        <f t="shared" si="4"/>
        <v>130</v>
      </c>
      <c r="Z17" s="17"/>
      <c r="AA17" s="18"/>
      <c r="AB17" s="10"/>
      <c r="AC17" s="10"/>
      <c r="AD17" s="10"/>
      <c r="AE17" s="11"/>
    </row>
    <row r="18">
      <c r="A18" s="63"/>
      <c r="B18" s="63"/>
      <c r="C18" s="30">
        <v>-5.0</v>
      </c>
      <c r="D18" s="31"/>
      <c r="E18" s="32"/>
      <c r="F18" s="33"/>
      <c r="G18" s="49"/>
      <c r="H18" s="31"/>
      <c r="I18" s="34" t="b">
        <v>0</v>
      </c>
      <c r="J18" s="34" t="b">
        <v>0</v>
      </c>
      <c r="K18" s="34" t="b">
        <v>0</v>
      </c>
      <c r="L18" s="35">
        <f t="shared" si="1"/>
        <v>-5</v>
      </c>
      <c r="M18" s="31">
        <f t="shared" si="3"/>
        <v>265</v>
      </c>
      <c r="N18" s="37">
        <v>15.0</v>
      </c>
      <c r="O18" s="38">
        <v>10.0</v>
      </c>
      <c r="P18" s="80"/>
      <c r="Q18" s="81"/>
      <c r="R18" s="82"/>
      <c r="S18" s="45"/>
      <c r="T18" s="31"/>
      <c r="U18" s="34" t="b">
        <v>1</v>
      </c>
      <c r="V18" s="34" t="b">
        <v>0</v>
      </c>
      <c r="W18" s="34" t="b">
        <v>0</v>
      </c>
      <c r="X18" s="35">
        <f t="shared" si="2"/>
        <v>20</v>
      </c>
      <c r="Y18" s="46">
        <f t="shared" si="4"/>
        <v>150</v>
      </c>
      <c r="Z18" s="17"/>
      <c r="AA18" s="41"/>
      <c r="AB18" s="10"/>
      <c r="AC18" s="10"/>
      <c r="AD18" s="10"/>
      <c r="AE18" s="11"/>
    </row>
    <row r="19">
      <c r="A19" s="63"/>
      <c r="B19" s="63"/>
      <c r="C19" s="51">
        <v>15.0</v>
      </c>
      <c r="E19" s="61"/>
      <c r="G19" s="61"/>
      <c r="H19" s="147"/>
      <c r="I19" s="53" t="b">
        <v>1</v>
      </c>
      <c r="J19" s="53" t="b">
        <v>1</v>
      </c>
      <c r="K19" s="53" t="b">
        <v>1</v>
      </c>
      <c r="L19" s="35">
        <f t="shared" si="1"/>
        <v>45</v>
      </c>
      <c r="M19" s="8">
        <f t="shared" si="3"/>
        <v>310</v>
      </c>
      <c r="N19" s="54">
        <v>16.0</v>
      </c>
      <c r="O19" s="55"/>
      <c r="P19" s="110"/>
      <c r="Q19" s="83"/>
      <c r="R19" s="147"/>
      <c r="S19" s="57"/>
      <c r="T19" s="147"/>
      <c r="U19" s="53" t="b">
        <v>0</v>
      </c>
      <c r="V19" s="53" t="b">
        <v>0</v>
      </c>
      <c r="W19" s="53" t="b">
        <v>0</v>
      </c>
      <c r="X19" s="35" t="str">
        <f t="shared" si="2"/>
        <v/>
      </c>
      <c r="Y19" s="58">
        <f t="shared" si="4"/>
        <v>150</v>
      </c>
      <c r="Z19" s="17"/>
      <c r="AA19" s="41"/>
      <c r="AB19" s="10"/>
      <c r="AC19" s="10"/>
      <c r="AD19" s="10"/>
      <c r="AE19" s="11"/>
    </row>
    <row r="20">
      <c r="A20" s="63"/>
      <c r="B20" s="63"/>
      <c r="C20" s="51">
        <v>15.0</v>
      </c>
      <c r="E20" s="52"/>
      <c r="G20" s="61"/>
      <c r="I20" s="53" t="b">
        <v>1</v>
      </c>
      <c r="J20" s="53" t="b">
        <v>1</v>
      </c>
      <c r="K20" s="53" t="b">
        <v>1</v>
      </c>
      <c r="L20" s="35">
        <f t="shared" si="1"/>
        <v>45</v>
      </c>
      <c r="M20" s="8">
        <f t="shared" si="3"/>
        <v>355</v>
      </c>
      <c r="N20" s="54">
        <v>17.0</v>
      </c>
      <c r="O20" s="84"/>
      <c r="Q20" s="83"/>
      <c r="R20" s="110"/>
      <c r="S20" s="57"/>
      <c r="T20" s="147"/>
      <c r="U20" s="53" t="b">
        <v>0</v>
      </c>
      <c r="V20" s="53" t="b">
        <v>0</v>
      </c>
      <c r="W20" s="53" t="b">
        <v>0</v>
      </c>
      <c r="X20" s="35" t="str">
        <f t="shared" si="2"/>
        <v/>
      </c>
      <c r="Y20" s="58">
        <f t="shared" si="4"/>
        <v>150</v>
      </c>
      <c r="Z20" s="17"/>
      <c r="AA20" s="41"/>
      <c r="AB20" s="10"/>
      <c r="AC20" s="10"/>
      <c r="AD20" s="10"/>
      <c r="AE20" s="11"/>
    </row>
    <row r="21">
      <c r="A21" s="63"/>
      <c r="B21" s="63"/>
      <c r="C21" s="85"/>
      <c r="E21" s="61"/>
      <c r="G21" s="61"/>
      <c r="H21" s="147"/>
      <c r="I21" s="53" t="b">
        <v>0</v>
      </c>
      <c r="J21" s="53" t="b">
        <v>0</v>
      </c>
      <c r="K21" s="53" t="b">
        <v>0</v>
      </c>
      <c r="L21" s="35" t="str">
        <f t="shared" si="1"/>
        <v/>
      </c>
      <c r="M21" s="58">
        <f t="shared" si="3"/>
        <v>355</v>
      </c>
      <c r="N21" s="86">
        <v>18.0</v>
      </c>
      <c r="O21" s="87"/>
      <c r="P21" s="147"/>
      <c r="Q21" s="56">
        <v>10.0</v>
      </c>
      <c r="S21" s="56"/>
      <c r="T21" s="147"/>
      <c r="U21" s="53" t="b">
        <v>1</v>
      </c>
      <c r="V21" s="53" t="b">
        <v>1</v>
      </c>
      <c r="W21" s="53" t="b">
        <v>1</v>
      </c>
      <c r="X21" s="35">
        <f t="shared" si="2"/>
        <v>40</v>
      </c>
      <c r="Y21" s="58">
        <f t="shared" si="4"/>
        <v>190</v>
      </c>
      <c r="Z21" s="17"/>
      <c r="AA21" s="41"/>
      <c r="AB21" s="10"/>
      <c r="AC21" s="10"/>
      <c r="AD21" s="10"/>
      <c r="AE21" s="11"/>
    </row>
    <row r="22">
      <c r="A22" s="29"/>
      <c r="B22" s="29"/>
      <c r="C22" s="30"/>
      <c r="D22" s="33"/>
      <c r="E22" s="49"/>
      <c r="F22" s="33"/>
      <c r="G22" s="49"/>
      <c r="H22" s="31"/>
      <c r="I22" s="34" t="b">
        <v>0</v>
      </c>
      <c r="J22" s="34" t="b">
        <v>0</v>
      </c>
      <c r="K22" s="34" t="b">
        <v>0</v>
      </c>
      <c r="L22" s="35" t="str">
        <f t="shared" si="1"/>
        <v/>
      </c>
      <c r="M22" s="31">
        <f t="shared" si="3"/>
        <v>355</v>
      </c>
      <c r="N22" s="37">
        <v>19.0</v>
      </c>
      <c r="O22" s="79"/>
      <c r="P22" s="33"/>
      <c r="Q22" s="39">
        <v>10.0</v>
      </c>
      <c r="R22" s="31"/>
      <c r="S22" s="45"/>
      <c r="T22" s="31"/>
      <c r="U22" s="34" t="b">
        <v>1</v>
      </c>
      <c r="V22" s="34" t="b">
        <v>1</v>
      </c>
      <c r="W22" s="34" t="b">
        <v>0</v>
      </c>
      <c r="X22" s="35">
        <f t="shared" si="2"/>
        <v>30</v>
      </c>
      <c r="Y22" s="46">
        <f t="shared" si="4"/>
        <v>220</v>
      </c>
      <c r="Z22" s="17"/>
      <c r="AA22" s="41"/>
      <c r="AB22" s="10"/>
      <c r="AC22" s="10"/>
      <c r="AD22" s="10"/>
      <c r="AE22" s="11"/>
    </row>
    <row r="23">
      <c r="A23" s="29"/>
      <c r="B23" s="29"/>
      <c r="C23" s="30"/>
      <c r="D23" s="31"/>
      <c r="E23" s="32"/>
      <c r="F23" s="31"/>
      <c r="G23" s="32"/>
      <c r="H23" s="31"/>
      <c r="I23" s="34" t="b">
        <v>0</v>
      </c>
      <c r="J23" s="34" t="b">
        <v>0</v>
      </c>
      <c r="K23" s="34" t="b">
        <v>0</v>
      </c>
      <c r="L23" s="35" t="str">
        <f t="shared" si="1"/>
        <v/>
      </c>
      <c r="M23" s="31">
        <f t="shared" si="3"/>
        <v>355</v>
      </c>
      <c r="N23" s="37">
        <v>20.0</v>
      </c>
      <c r="O23" s="38">
        <v>10.0</v>
      </c>
      <c r="P23" s="80"/>
      <c r="Q23" s="88"/>
      <c r="R23" s="31"/>
      <c r="S23" s="39"/>
      <c r="T23" s="31"/>
      <c r="U23" s="34" t="b">
        <v>1</v>
      </c>
      <c r="V23" s="34" t="b">
        <v>1</v>
      </c>
      <c r="W23" s="34" t="b">
        <v>0</v>
      </c>
      <c r="X23" s="35">
        <f t="shared" si="2"/>
        <v>30</v>
      </c>
      <c r="Y23" s="46">
        <f t="shared" si="4"/>
        <v>250</v>
      </c>
      <c r="Z23" s="17"/>
      <c r="AA23" s="41"/>
      <c r="AB23" s="10"/>
      <c r="AC23" s="10"/>
      <c r="AD23" s="10"/>
      <c r="AE23" s="11"/>
    </row>
    <row r="24">
      <c r="A24" s="63"/>
      <c r="B24" s="63"/>
      <c r="C24" s="89"/>
      <c r="D24" s="33"/>
      <c r="E24" s="32"/>
      <c r="F24" s="33"/>
      <c r="G24" s="49"/>
      <c r="H24" s="33"/>
      <c r="I24" s="90" t="b">
        <v>0</v>
      </c>
      <c r="J24" s="90" t="b">
        <v>0</v>
      </c>
      <c r="K24" s="90" t="b">
        <v>0</v>
      </c>
      <c r="L24" s="35" t="str">
        <f t="shared" si="1"/>
        <v/>
      </c>
      <c r="M24" s="31">
        <f t="shared" si="3"/>
        <v>355</v>
      </c>
      <c r="N24" s="37">
        <v>21.0</v>
      </c>
      <c r="O24" s="38">
        <v>10.0</v>
      </c>
      <c r="P24" s="33"/>
      <c r="Q24" s="45"/>
      <c r="R24" s="82"/>
      <c r="S24" s="45"/>
      <c r="T24" s="33"/>
      <c r="U24" s="91" t="b">
        <v>0</v>
      </c>
      <c r="V24" s="34" t="b">
        <v>1</v>
      </c>
      <c r="W24" s="34" t="b">
        <v>1</v>
      </c>
      <c r="X24" s="35">
        <f t="shared" si="2"/>
        <v>30</v>
      </c>
      <c r="Y24" s="46">
        <f t="shared" si="4"/>
        <v>280</v>
      </c>
      <c r="Z24" s="17"/>
      <c r="AA24" s="18"/>
      <c r="AB24" s="10"/>
      <c r="AC24" s="10"/>
      <c r="AD24" s="10"/>
      <c r="AE24" s="11"/>
    </row>
    <row r="25">
      <c r="A25" s="63"/>
      <c r="B25" s="63"/>
      <c r="C25" s="51">
        <v>15.0</v>
      </c>
      <c r="E25" s="61"/>
      <c r="G25" s="61"/>
      <c r="I25" s="53" t="b">
        <v>1</v>
      </c>
      <c r="J25" s="53" t="b">
        <v>1</v>
      </c>
      <c r="K25" s="53" t="b">
        <v>1</v>
      </c>
      <c r="L25" s="35">
        <f t="shared" si="1"/>
        <v>45</v>
      </c>
      <c r="M25" s="8">
        <f t="shared" si="3"/>
        <v>400</v>
      </c>
      <c r="N25" s="54">
        <v>22.0</v>
      </c>
      <c r="O25" s="62"/>
      <c r="Q25" s="57"/>
      <c r="R25" s="110"/>
      <c r="S25" s="57"/>
      <c r="U25" s="53" t="b">
        <v>0</v>
      </c>
      <c r="V25" s="53" t="b">
        <v>0</v>
      </c>
      <c r="W25" s="53" t="b">
        <v>0</v>
      </c>
      <c r="X25" s="35" t="str">
        <f t="shared" si="2"/>
        <v/>
      </c>
      <c r="Y25" s="58">
        <f t="shared" si="4"/>
        <v>280</v>
      </c>
      <c r="Z25" s="17"/>
      <c r="AA25" s="18"/>
      <c r="AB25" s="10"/>
      <c r="AC25" s="10"/>
      <c r="AD25" s="10"/>
      <c r="AE25" s="11"/>
    </row>
    <row r="26">
      <c r="A26" s="63"/>
      <c r="B26" s="63"/>
      <c r="C26" s="85"/>
      <c r="E26" s="61"/>
      <c r="G26" s="61"/>
      <c r="I26" s="92" t="b">
        <v>0</v>
      </c>
      <c r="J26" s="92" t="b">
        <v>0</v>
      </c>
      <c r="K26" s="92" t="b">
        <v>0</v>
      </c>
      <c r="L26" s="35" t="str">
        <f t="shared" si="1"/>
        <v/>
      </c>
      <c r="M26" s="8">
        <f t="shared" si="3"/>
        <v>400</v>
      </c>
      <c r="N26" s="54">
        <v>23.0</v>
      </c>
      <c r="O26" s="62"/>
      <c r="Q26" s="57"/>
      <c r="R26" s="110"/>
      <c r="S26" s="57"/>
      <c r="U26" s="93" t="b">
        <v>0</v>
      </c>
      <c r="V26" s="93" t="b">
        <v>0</v>
      </c>
      <c r="W26" s="93" t="b">
        <v>0</v>
      </c>
      <c r="X26" s="35" t="str">
        <f t="shared" si="2"/>
        <v/>
      </c>
      <c r="Y26" s="58">
        <f t="shared" si="4"/>
        <v>280</v>
      </c>
      <c r="Z26" s="17"/>
      <c r="AA26" s="18"/>
      <c r="AB26" s="10"/>
      <c r="AC26" s="10"/>
      <c r="AD26" s="10"/>
      <c r="AE26" s="11"/>
    </row>
    <row r="27">
      <c r="A27" s="63"/>
      <c r="B27" s="63"/>
      <c r="C27" s="94"/>
      <c r="D27" s="15"/>
      <c r="E27" s="95"/>
      <c r="F27" s="15"/>
      <c r="G27" s="95"/>
      <c r="H27" s="15"/>
      <c r="I27" s="96" t="b">
        <v>0</v>
      </c>
      <c r="J27" s="92" t="b">
        <v>0</v>
      </c>
      <c r="K27" s="92" t="b">
        <v>0</v>
      </c>
      <c r="L27" s="35" t="str">
        <f t="shared" si="1"/>
        <v/>
      </c>
      <c r="M27" s="97">
        <f t="shared" si="3"/>
        <v>400</v>
      </c>
      <c r="N27" s="98">
        <v>24.0</v>
      </c>
      <c r="O27" s="99"/>
      <c r="P27" s="15"/>
      <c r="Q27" s="100"/>
      <c r="R27" s="101"/>
      <c r="S27" s="100"/>
      <c r="T27" s="15"/>
      <c r="U27" s="102" t="b">
        <v>0</v>
      </c>
      <c r="V27" s="93" t="b">
        <v>0</v>
      </c>
      <c r="W27" s="93" t="b">
        <v>0</v>
      </c>
      <c r="X27" s="35" t="str">
        <f t="shared" si="2"/>
        <v/>
      </c>
      <c r="Y27" s="103">
        <f t="shared" si="4"/>
        <v>280</v>
      </c>
      <c r="Z27" s="17"/>
      <c r="AA27" s="18"/>
      <c r="AB27" s="10"/>
      <c r="AC27" s="10"/>
      <c r="AD27" s="10"/>
      <c r="AE27" s="11"/>
    </row>
    <row r="28">
      <c r="A28" s="63"/>
      <c r="B28" s="104" t="s">
        <v>19</v>
      </c>
      <c r="C28" s="105"/>
      <c r="E28" s="61"/>
      <c r="G28" s="61"/>
      <c r="I28" s="106" t="s">
        <v>20</v>
      </c>
      <c r="J28" s="106"/>
      <c r="K28" s="106"/>
      <c r="L28" s="107" t="str">
        <f t="shared" ref="L28:L31" si="5">IF(OR(C28&lt;&gt;0, D28&lt;&gt;0, E28&lt;&gt;0, F28&lt;&gt;0, G28&lt;&gt;0), SUM(C28:H28), )</f>
        <v/>
      </c>
      <c r="M28" s="8">
        <f t="shared" si="3"/>
        <v>400</v>
      </c>
      <c r="N28" s="108" t="s">
        <v>19</v>
      </c>
      <c r="O28" s="62"/>
      <c r="Q28" s="83"/>
      <c r="S28" s="57"/>
      <c r="U28" s="106" t="s">
        <v>20</v>
      </c>
      <c r="V28" s="106"/>
      <c r="W28" s="106"/>
      <c r="X28" s="107" t="str">
        <f t="shared" ref="X28:X31" si="6">IF(OR(O28&lt;&gt;0, P28&lt;&gt;0, Q28&lt;&gt;0, R28&lt;&gt;0, S28&lt;&gt;0), SUM(O28:T28), )</f>
        <v/>
      </c>
      <c r="Y28" s="58">
        <f t="shared" si="4"/>
        <v>280</v>
      </c>
      <c r="Z28" s="17"/>
      <c r="AA28" s="18"/>
      <c r="AB28" s="10"/>
      <c r="AC28" s="10"/>
      <c r="AD28" s="10"/>
      <c r="AE28" s="11"/>
    </row>
    <row r="29">
      <c r="A29" s="63"/>
      <c r="B29" s="13"/>
      <c r="C29" s="109"/>
      <c r="E29" s="61"/>
      <c r="G29" s="61"/>
      <c r="I29" s="106" t="s">
        <v>20</v>
      </c>
      <c r="J29" s="106"/>
      <c r="K29" s="106"/>
      <c r="L29" s="35" t="str">
        <f t="shared" si="5"/>
        <v/>
      </c>
      <c r="M29" s="8">
        <f t="shared" si="3"/>
        <v>400</v>
      </c>
      <c r="N29" s="13"/>
      <c r="O29" s="62"/>
      <c r="Q29" s="57"/>
      <c r="R29" s="110"/>
      <c r="S29" s="57"/>
      <c r="U29" s="106" t="s">
        <v>20</v>
      </c>
      <c r="V29" s="106"/>
      <c r="W29" s="106"/>
      <c r="X29" s="35" t="str">
        <f t="shared" si="6"/>
        <v/>
      </c>
      <c r="Y29" s="58">
        <f t="shared" si="4"/>
        <v>280</v>
      </c>
      <c r="Z29" s="17"/>
      <c r="AA29" s="18"/>
      <c r="AB29" s="10"/>
      <c r="AC29" s="10"/>
      <c r="AD29" s="10"/>
      <c r="AE29" s="11"/>
    </row>
    <row r="30">
      <c r="A30" s="63"/>
      <c r="B30" s="13"/>
      <c r="C30" s="109"/>
      <c r="E30" s="61"/>
      <c r="G30" s="61"/>
      <c r="I30" s="106" t="s">
        <v>20</v>
      </c>
      <c r="J30" s="106"/>
      <c r="K30" s="106"/>
      <c r="L30" s="35" t="str">
        <f t="shared" si="5"/>
        <v/>
      </c>
      <c r="M30" s="8">
        <f t="shared" si="3"/>
        <v>400</v>
      </c>
      <c r="N30" s="13"/>
      <c r="O30" s="62"/>
      <c r="Q30" s="57"/>
      <c r="S30" s="57"/>
      <c r="U30" s="106" t="s">
        <v>20</v>
      </c>
      <c r="V30" s="106"/>
      <c r="W30" s="106"/>
      <c r="X30" s="35" t="str">
        <f t="shared" si="6"/>
        <v/>
      </c>
      <c r="Y30" s="58">
        <f t="shared" si="4"/>
        <v>280</v>
      </c>
      <c r="Z30" s="17"/>
      <c r="AA30" s="18"/>
      <c r="AB30" s="10"/>
      <c r="AC30" s="10"/>
      <c r="AD30" s="10"/>
      <c r="AE30" s="11"/>
    </row>
    <row r="31">
      <c r="A31" s="63"/>
      <c r="B31" s="111"/>
      <c r="C31" s="112"/>
      <c r="D31" s="15"/>
      <c r="E31" s="95"/>
      <c r="F31" s="15"/>
      <c r="G31" s="95"/>
      <c r="H31" s="15"/>
      <c r="I31" s="106" t="s">
        <v>20</v>
      </c>
      <c r="J31" s="106"/>
      <c r="K31" s="106"/>
      <c r="L31" s="113" t="str">
        <f t="shared" si="5"/>
        <v/>
      </c>
      <c r="M31" s="97">
        <f t="shared" si="3"/>
        <v>400</v>
      </c>
      <c r="N31" s="111"/>
      <c r="O31" s="114"/>
      <c r="P31" s="15"/>
      <c r="Q31" s="100"/>
      <c r="R31" s="15"/>
      <c r="S31" s="100"/>
      <c r="T31" s="15"/>
      <c r="U31" s="106" t="s">
        <v>20</v>
      </c>
      <c r="V31" s="106"/>
      <c r="W31" s="106"/>
      <c r="X31" s="35" t="str">
        <f t="shared" si="6"/>
        <v/>
      </c>
      <c r="Y31" s="58">
        <f t="shared" si="4"/>
        <v>280</v>
      </c>
      <c r="Z31" s="17"/>
      <c r="AA31" s="18"/>
      <c r="AB31" s="10"/>
      <c r="AC31" s="10"/>
      <c r="AD31" s="10"/>
      <c r="AE31" s="11"/>
    </row>
    <row r="32">
      <c r="A32" s="115"/>
      <c r="B32" s="25" t="s">
        <v>21</v>
      </c>
      <c r="C32" s="116">
        <v>20.0</v>
      </c>
      <c r="D32" s="117">
        <v>20.0</v>
      </c>
      <c r="E32" s="118">
        <v>20.0</v>
      </c>
      <c r="F32" s="117">
        <v>20.0</v>
      </c>
      <c r="G32" s="118">
        <v>0.0</v>
      </c>
      <c r="H32" s="117">
        <v>0.0</v>
      </c>
      <c r="I32" s="119">
        <f>M31 - SUM(C36:H36)</f>
        <v>260</v>
      </c>
      <c r="J32" s="120"/>
      <c r="K32" s="121"/>
      <c r="L32" s="122" t="s">
        <v>22</v>
      </c>
      <c r="N32" s="123" t="s">
        <v>21</v>
      </c>
      <c r="O32" s="124">
        <v>20.0</v>
      </c>
      <c r="P32" s="117">
        <v>20.0</v>
      </c>
      <c r="Q32" s="125">
        <v>20.0</v>
      </c>
      <c r="R32" s="117">
        <v>0.0</v>
      </c>
      <c r="S32" s="125">
        <v>0.0</v>
      </c>
      <c r="T32" s="117">
        <v>0.0</v>
      </c>
      <c r="U32" s="126">
        <f>Y31 - SUM(O36:T36)</f>
        <v>180</v>
      </c>
      <c r="X32" s="127" t="s">
        <v>22</v>
      </c>
      <c r="Y32" s="121"/>
      <c r="Z32" s="17"/>
      <c r="AA32" s="18"/>
      <c r="AB32" s="10"/>
      <c r="AC32" s="10"/>
      <c r="AD32" s="10"/>
      <c r="AE32" s="11"/>
    </row>
    <row r="33">
      <c r="A33" s="115"/>
      <c r="B33" s="128">
        <v>15.0</v>
      </c>
      <c r="C33" s="129">
        <f t="shared" ref="C33:H33" si="7">COUNTIF(C4:C31, "="&amp;$B$33)</f>
        <v>6</v>
      </c>
      <c r="D33" s="130">
        <f t="shared" si="7"/>
        <v>2</v>
      </c>
      <c r="E33" s="129">
        <f t="shared" si="7"/>
        <v>0</v>
      </c>
      <c r="F33" s="130">
        <f t="shared" si="7"/>
        <v>0</v>
      </c>
      <c r="G33" s="129">
        <f t="shared" si="7"/>
        <v>0</v>
      </c>
      <c r="H33" s="130">
        <f t="shared" si="7"/>
        <v>0</v>
      </c>
      <c r="I33" s="13"/>
      <c r="K33" s="131"/>
      <c r="N33" s="132">
        <v>15.0</v>
      </c>
      <c r="O33" s="133">
        <f t="shared" ref="O33:T33" si="8">COUNTIF(O4:O31, "="&amp;$N$33)</f>
        <v>1</v>
      </c>
      <c r="P33" s="130">
        <f t="shared" si="8"/>
        <v>0</v>
      </c>
      <c r="Q33" s="133">
        <f t="shared" si="8"/>
        <v>0</v>
      </c>
      <c r="R33" s="130">
        <f t="shared" si="8"/>
        <v>0</v>
      </c>
      <c r="S33" s="133">
        <f t="shared" si="8"/>
        <v>0</v>
      </c>
      <c r="T33" s="130">
        <f t="shared" si="8"/>
        <v>0</v>
      </c>
      <c r="U33" s="13"/>
      <c r="Y33" s="131"/>
      <c r="Z33" s="17"/>
      <c r="AA33" s="18"/>
      <c r="AB33" s="10"/>
      <c r="AC33" s="10"/>
      <c r="AD33" s="10"/>
      <c r="AE33" s="11"/>
    </row>
    <row r="34">
      <c r="A34" s="115"/>
      <c r="B34" s="128">
        <v>10.0</v>
      </c>
      <c r="C34" s="129">
        <f t="shared" ref="C34:H34" si="9">COUNTIF(C4:C31, "="&amp;$B$34)</f>
        <v>3</v>
      </c>
      <c r="D34" s="130">
        <f t="shared" si="9"/>
        <v>1</v>
      </c>
      <c r="E34" s="129">
        <f t="shared" si="9"/>
        <v>0</v>
      </c>
      <c r="F34" s="130">
        <f t="shared" si="9"/>
        <v>0</v>
      </c>
      <c r="G34" s="129">
        <f t="shared" si="9"/>
        <v>0</v>
      </c>
      <c r="H34" s="130">
        <f t="shared" si="9"/>
        <v>0</v>
      </c>
      <c r="I34" s="13"/>
      <c r="K34" s="131"/>
      <c r="N34" s="132">
        <v>10.0</v>
      </c>
      <c r="O34" s="133">
        <f t="shared" ref="O34:T34" si="10">COUNTIF(O4:O31, "="&amp;$N$34)</f>
        <v>3</v>
      </c>
      <c r="P34" s="130">
        <f t="shared" si="10"/>
        <v>1</v>
      </c>
      <c r="Q34" s="133">
        <f t="shared" si="10"/>
        <v>5</v>
      </c>
      <c r="R34" s="130">
        <f t="shared" si="10"/>
        <v>0</v>
      </c>
      <c r="S34" s="133">
        <f t="shared" si="10"/>
        <v>0</v>
      </c>
      <c r="T34" s="130">
        <f t="shared" si="10"/>
        <v>0</v>
      </c>
      <c r="U34" s="13"/>
      <c r="Y34" s="131"/>
      <c r="Z34" s="17"/>
      <c r="AA34" s="18"/>
      <c r="AB34" s="10"/>
      <c r="AC34" s="10"/>
      <c r="AD34" s="10"/>
      <c r="AE34" s="11"/>
    </row>
    <row r="35">
      <c r="A35" s="115"/>
      <c r="B35" s="128">
        <v>-5.0</v>
      </c>
      <c r="C35" s="129">
        <f t="shared" ref="C35:H35" si="11">COUNTIF(C4:C31, "="&amp;$B$35)</f>
        <v>3</v>
      </c>
      <c r="D35" s="130">
        <f t="shared" si="11"/>
        <v>1</v>
      </c>
      <c r="E35" s="129">
        <f t="shared" si="11"/>
        <v>0</v>
      </c>
      <c r="F35" s="130">
        <f t="shared" si="11"/>
        <v>0</v>
      </c>
      <c r="G35" s="129">
        <f t="shared" si="11"/>
        <v>0</v>
      </c>
      <c r="H35" s="130">
        <f t="shared" si="11"/>
        <v>0</v>
      </c>
      <c r="I35" s="13"/>
      <c r="K35" s="131"/>
      <c r="N35" s="132">
        <v>-5.0</v>
      </c>
      <c r="O35" s="134">
        <f t="shared" ref="O35:T35" si="12">COUNTIF(O4:O31, "="&amp;$N$35)</f>
        <v>1</v>
      </c>
      <c r="P35" s="130">
        <f t="shared" si="12"/>
        <v>0</v>
      </c>
      <c r="Q35" s="134">
        <f t="shared" si="12"/>
        <v>0</v>
      </c>
      <c r="R35" s="130">
        <f t="shared" si="12"/>
        <v>0</v>
      </c>
      <c r="S35" s="134">
        <f t="shared" si="12"/>
        <v>0</v>
      </c>
      <c r="T35" s="130">
        <f t="shared" si="12"/>
        <v>0</v>
      </c>
      <c r="U35" s="13"/>
      <c r="Y35" s="131"/>
      <c r="Z35" s="17"/>
      <c r="AA35" s="18"/>
      <c r="AB35" s="10"/>
      <c r="AC35" s="10"/>
      <c r="AD35" s="10"/>
      <c r="AE35" s="11"/>
    </row>
    <row r="36">
      <c r="A36" s="135"/>
      <c r="B36" s="136" t="s">
        <v>23</v>
      </c>
      <c r="C36" s="137">
        <f t="shared" ref="C36:H36" si="13">(C33*$B$33+C34*$B$34+C35*$B$35)</f>
        <v>105</v>
      </c>
      <c r="D36" s="138">
        <f t="shared" si="13"/>
        <v>35</v>
      </c>
      <c r="E36" s="137">
        <f t="shared" si="13"/>
        <v>0</v>
      </c>
      <c r="F36" s="138">
        <f t="shared" si="13"/>
        <v>0</v>
      </c>
      <c r="G36" s="137">
        <f t="shared" si="13"/>
        <v>0</v>
      </c>
      <c r="H36" s="138">
        <f t="shared" si="13"/>
        <v>0</v>
      </c>
      <c r="I36" s="111"/>
      <c r="J36" s="15"/>
      <c r="K36" s="16"/>
      <c r="L36" s="15"/>
      <c r="M36" s="15"/>
      <c r="N36" s="139" t="s">
        <v>23</v>
      </c>
      <c r="O36" s="140">
        <f t="shared" ref="O36:T36" si="14">(O33*$N$33+O34*$N$34+O35*$N$35)</f>
        <v>40</v>
      </c>
      <c r="P36" s="138">
        <f t="shared" si="14"/>
        <v>10</v>
      </c>
      <c r="Q36" s="140">
        <f t="shared" si="14"/>
        <v>50</v>
      </c>
      <c r="R36" s="138">
        <f t="shared" si="14"/>
        <v>0</v>
      </c>
      <c r="S36" s="140">
        <f t="shared" si="14"/>
        <v>0</v>
      </c>
      <c r="T36" s="138">
        <f t="shared" si="14"/>
        <v>0</v>
      </c>
      <c r="U36" s="111"/>
      <c r="V36" s="15"/>
      <c r="W36" s="15"/>
      <c r="X36" s="15"/>
      <c r="Y36" s="16"/>
      <c r="Z36" s="17"/>
      <c r="AA36" s="17"/>
      <c r="AB36" s="141"/>
      <c r="AC36" s="141"/>
      <c r="AD36" s="141"/>
      <c r="AE36" s="17"/>
    </row>
    <row r="37">
      <c r="A37" s="63"/>
      <c r="B37" s="142">
        <f>M31</f>
        <v>400</v>
      </c>
      <c r="C37" s="120"/>
      <c r="D37" s="120"/>
      <c r="E37" s="120"/>
      <c r="F37" s="120"/>
      <c r="G37" s="120"/>
      <c r="H37" s="121"/>
      <c r="I37" s="143" t="s">
        <v>24</v>
      </c>
      <c r="J37" s="120"/>
      <c r="K37" s="120"/>
      <c r="L37" s="120"/>
      <c r="M37" s="120"/>
      <c r="N37" s="120"/>
      <c r="O37" s="120"/>
      <c r="P37" s="121"/>
      <c r="Q37" s="144">
        <f>Y31</f>
        <v>280</v>
      </c>
      <c r="R37" s="120"/>
      <c r="S37" s="120"/>
      <c r="T37" s="120"/>
      <c r="U37" s="120"/>
      <c r="V37" s="120"/>
      <c r="W37" s="120"/>
      <c r="X37" s="120"/>
      <c r="Y37" s="121"/>
      <c r="Z37" s="17"/>
      <c r="AA37" s="17"/>
      <c r="AB37" s="141"/>
      <c r="AC37" s="141"/>
      <c r="AD37" s="141"/>
      <c r="AE37" s="17"/>
    </row>
    <row r="38">
      <c r="A38" s="63"/>
      <c r="B38" s="13"/>
      <c r="H38" s="131"/>
      <c r="I38" s="13"/>
      <c r="P38" s="131"/>
      <c r="Q38" s="13"/>
      <c r="Y38" s="131"/>
      <c r="Z38" s="17"/>
      <c r="AA38" s="17"/>
      <c r="AB38" s="141"/>
      <c r="AC38" s="141"/>
      <c r="AD38" s="141"/>
      <c r="AE38" s="17"/>
    </row>
    <row r="39">
      <c r="A39" s="63"/>
      <c r="B39" s="13"/>
      <c r="H39" s="131"/>
      <c r="I39" s="13"/>
      <c r="P39" s="131"/>
      <c r="Q39" s="13"/>
      <c r="Y39" s="131"/>
      <c r="Z39" s="145" t="s">
        <v>25</v>
      </c>
      <c r="AB39" s="141"/>
      <c r="AC39" s="141"/>
      <c r="AD39" s="141"/>
      <c r="AE39" s="17"/>
    </row>
    <row r="40">
      <c r="A40" s="63"/>
      <c r="B40" s="111"/>
      <c r="C40" s="15"/>
      <c r="D40" s="15"/>
      <c r="E40" s="15"/>
      <c r="F40" s="15"/>
      <c r="G40" s="15"/>
      <c r="H40" s="16"/>
      <c r="I40" s="111"/>
      <c r="J40" s="15"/>
      <c r="K40" s="15"/>
      <c r="L40" s="15"/>
      <c r="M40" s="15"/>
      <c r="N40" s="15"/>
      <c r="O40" s="15"/>
      <c r="P40" s="16"/>
      <c r="Q40" s="111"/>
      <c r="R40" s="15"/>
      <c r="S40" s="15"/>
      <c r="T40" s="15"/>
      <c r="U40" s="15"/>
      <c r="V40" s="15"/>
      <c r="W40" s="15"/>
      <c r="X40" s="15"/>
      <c r="Y40" s="16"/>
      <c r="Z40" s="145" t="s">
        <v>26</v>
      </c>
      <c r="AB40" s="141"/>
      <c r="AC40" s="141"/>
      <c r="AD40" s="141"/>
      <c r="AE40" s="17"/>
    </row>
    <row r="41">
      <c r="A41" s="63"/>
      <c r="B41" s="63"/>
      <c r="C41" s="6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46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45" t="s">
        <v>27</v>
      </c>
      <c r="AB41" s="141"/>
      <c r="AC41" s="141"/>
      <c r="AD41" s="141"/>
      <c r="AE41" s="17"/>
    </row>
    <row r="42">
      <c r="A42" s="63"/>
      <c r="B42" s="63"/>
      <c r="C42" s="6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46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41"/>
      <c r="AC42" s="141"/>
      <c r="AD42" s="141"/>
      <c r="AE42" s="17"/>
    </row>
    <row r="43">
      <c r="A43" s="63"/>
      <c r="B43" s="63"/>
      <c r="C43" s="6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4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41"/>
      <c r="AC43" s="141"/>
      <c r="AD43" s="141"/>
      <c r="AE43" s="17"/>
    </row>
    <row r="44">
      <c r="A44" s="63"/>
      <c r="B44" s="63"/>
      <c r="C44" s="6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46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41"/>
      <c r="AC44" s="141"/>
      <c r="AD44" s="141"/>
      <c r="AE44" s="17"/>
    </row>
  </sheetData>
  <mergeCells count="19">
    <mergeCell ref="N1:N3"/>
    <mergeCell ref="N28:N31"/>
    <mergeCell ref="C1:M1"/>
    <mergeCell ref="O1:Y1"/>
    <mergeCell ref="C2:M2"/>
    <mergeCell ref="O2:Y2"/>
    <mergeCell ref="I3:K3"/>
    <mergeCell ref="U3:W3"/>
    <mergeCell ref="B28:B31"/>
    <mergeCell ref="Z39:AA39"/>
    <mergeCell ref="Z40:AA40"/>
    <mergeCell ref="Z41:AA41"/>
    <mergeCell ref="I32:K36"/>
    <mergeCell ref="L32:M36"/>
    <mergeCell ref="U32:W36"/>
    <mergeCell ref="X32:Y36"/>
    <mergeCell ref="B37:H40"/>
    <mergeCell ref="I37:P40"/>
    <mergeCell ref="Q37:Y40"/>
  </mergeCells>
  <conditionalFormatting sqref="A4">
    <cfRule type="expression" dxfId="0" priority="1">
      <formula>(ISBLANK(B4))</formula>
    </cfRule>
  </conditionalFormatting>
  <conditionalFormatting sqref="A4">
    <cfRule type="expression" dxfId="1" priority="2">
      <formula>NOT(ISBLANK(B4))</formula>
    </cfRule>
  </conditionalFormatting>
  <conditionalFormatting sqref="I4:I27">
    <cfRule type="expression" dxfId="2" priority="3">
      <formula>AND(I4, NOT(OR(C4&gt;0, D4&gt;0, E4&gt;0, F4&gt;0, G4&gt;0, H4&gt;0)))</formula>
    </cfRule>
  </conditionalFormatting>
  <conditionalFormatting sqref="I4:K27">
    <cfRule type="expression" dxfId="3" priority="4">
      <formula>AND(OR(C4&gt;0, D4&gt;0, E4&gt;0, F4&gt;0, G4&gt;0, H4&gt;0), ISBLANK(I4))</formula>
    </cfRule>
  </conditionalFormatting>
  <conditionalFormatting sqref="C4:L27">
    <cfRule type="expression" dxfId="2" priority="5">
      <formula>OR(AND($L4&gt;0, $X4&gt;0), AND($L4&lt;0, $X4&lt;0))</formula>
    </cfRule>
  </conditionalFormatting>
  <conditionalFormatting sqref="O4:X27">
    <cfRule type="expression" dxfId="2" priority="6">
      <formula>OR(AND($L4&gt;0, $X4&gt;0), AND($L4&lt;0, $X4&lt;0))</formula>
    </cfRule>
  </conditionalFormatting>
  <conditionalFormatting sqref="U4:W27">
    <cfRule type="expression" dxfId="3" priority="7">
      <formula>AND(OR(O4&gt;0, P4&gt;0, Q4&gt;0, R4&gt;0, S4&gt;0, T4&gt;0), ISBLANK(U4))</formula>
    </cfRule>
  </conditionalFormatting>
  <conditionalFormatting sqref="C32:H32">
    <cfRule type="expression" dxfId="4" priority="8">
      <formula>COUNTBLANK($C32:$H32) &gt; COUNTIF($C3:$H3,"Player ?")</formula>
    </cfRule>
  </conditionalFormatting>
  <conditionalFormatting sqref="O32:T32">
    <cfRule type="expression" dxfId="4" priority="9">
      <formula>COUNTBLANK($O32:$T32) &gt; COUNTIF($O3:$T3,"Player ?")</formula>
    </cfRule>
  </conditionalFormatting>
  <conditionalFormatting sqref="A1:A3">
    <cfRule type="expression" dxfId="5" priority="10">
      <formula>ISBLANK(B1)</formula>
    </cfRule>
  </conditionalFormatting>
  <conditionalFormatting sqref="A1:A3">
    <cfRule type="expression" dxfId="6" priority="11">
      <formula>NOT(ISBLANK(B1))</formula>
    </cfRule>
  </conditionalFormatting>
  <conditionalFormatting sqref="N4:N27">
    <cfRule type="expression" dxfId="1" priority="12">
      <formula>(N4=((MAX(IFERROR(MAX(FILTER(N$4:N$27, NOT(ISBLANK(L$4:L$27)))), 0), IFERROR(MAX(FILTER(N$4:N$27, NOT(ISBLANK(X$4:X$27)))), 0))) + 1))</formula>
    </cfRule>
  </conditionalFormatting>
  <conditionalFormatting sqref="C4:H27">
    <cfRule type="expression" dxfId="2" priority="13">
      <formula>COUNTBLANK($C4:$H4) &lt; 5</formula>
    </cfRule>
  </conditionalFormatting>
  <conditionalFormatting sqref="O4:T27">
    <cfRule type="expression" dxfId="7" priority="14">
      <formula>COUNTBLANK($O4:$T4) &lt; 5</formula>
    </cfRule>
  </conditionalFormatting>
  <conditionalFormatting sqref="O3:T3">
    <cfRule type="expression" dxfId="4" priority="15">
      <formula>COUNTBLANK($O32:$T32) &gt; COUNTIF($O3:$T3,"Player ?")</formula>
    </cfRule>
  </conditionalFormatting>
  <conditionalFormatting sqref="C3:H3">
    <cfRule type="expression" dxfId="8" priority="16">
      <formula>COUNTBLANK($C32:$H32) &gt; COUNTIF($C3:$H3,"Player ?")</formula>
    </cfRule>
  </conditionalFormatting>
  <conditionalFormatting sqref="C4:H27">
    <cfRule type="expression" dxfId="7" priority="17">
      <formula>NOT(OR(C4 = 10, C4 = 15, C4=-5, OR(ISBLANK(C4))))</formula>
    </cfRule>
  </conditionalFormatting>
  <conditionalFormatting sqref="O4:T27">
    <cfRule type="expression" dxfId="2" priority="18">
      <formula>NOT(OR(O4 = 10, O4 = 15, O4=-5, OR(ISBLANK(O4))))</formula>
    </cfRule>
  </conditionalFormatting>
  <conditionalFormatting sqref="U4:U27">
    <cfRule type="expression" dxfId="2" priority="19">
      <formula>AND(U4, NOT(OR(O4&gt;0, P4&gt;0, Q4&gt;0, R4&gt;0, S4&gt;0, T4&gt;0)))</formula>
    </cfRule>
  </conditionalFormatting>
  <conditionalFormatting sqref="AC3">
    <cfRule type="notContainsBlanks" dxfId="1" priority="20">
      <formula>LEN(TRIM(AC3))&gt;0</formula>
    </cfRule>
  </conditionalFormatting>
  <conditionalFormatting sqref="M43">
    <cfRule type="notContainsBlanks" dxfId="1" priority="21">
      <formula>LEN(TRIM(M43))&gt;0</formula>
    </cfRule>
  </conditionalFormatting>
  <conditionalFormatting sqref="V4:V27">
    <cfRule type="expression" dxfId="2" priority="22">
      <formula>AND(V4, NOT(OR(O4&gt;0, P4&gt;0, Q4&gt;0, R4&gt;0, S4&gt;0, T4&gt;0)))</formula>
    </cfRule>
  </conditionalFormatting>
  <conditionalFormatting sqref="W4:W27">
    <cfRule type="expression" dxfId="2" priority="23">
      <formula>AND(W4, NOT(OR(O4&gt;0, P4&gt;0, Q4&gt;0, R4&gt;0, S4&gt;0, T4&gt;0)))</formula>
    </cfRule>
  </conditionalFormatting>
  <conditionalFormatting sqref="J4:J27">
    <cfRule type="expression" dxfId="2" priority="24">
      <formula>AND(J4, NOT(OR(C4&gt;0, D4&gt;0, E4&gt;0, F4&gt;0, G4&gt;0, H4&gt;0)))</formula>
    </cfRule>
  </conditionalFormatting>
  <conditionalFormatting sqref="K4:K27">
    <cfRule type="expression" dxfId="2" priority="25">
      <formula>AND(K4, NOT(OR(C4&gt;0, D4&gt;0, E4&gt;0, F4&gt;0, G4&gt;0, H4&gt;0)))</formula>
    </cfRule>
  </conditionalFormatting>
  <dataValidations>
    <dataValidation type="list" allowBlank="1" showInputMessage="1" prompt="Choose one from dropdown" sqref="O3:T3">
      <formula1>bad_example_1!$AD:$AD</formula1>
    </dataValidation>
    <dataValidation type="list" allowBlank="1" showInputMessage="1" prompt="Choose one from dropdown" sqref="C3:H3">
      <formula1>bad_example_1!$AC:$AC</formula1>
    </dataValidation>
    <dataValidation type="list" allowBlank="1" showInputMessage="1" prompt="Choose one from dropdown" sqref="C1 O1">
      <formula1>bad_example_1!$AB:$AB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9" t="str">
        <f>IFERROR(__xludf.DUMMYFUNCTION("IMPORTRANGE(""1vGMV2RXi3A570GQbttTdr5KNk6AqBUo7_V9ABelY9Qg"", ""Rosters!A1:J"")"),"Ahwatukee")</f>
        <v>Ahwatukee</v>
      </c>
      <c r="B1" t="str">
        <f>IFERROR(__xludf.DUMMYFUNCTION("""COMPUTED_VALUE"""),"Andy Kim")</f>
        <v>Andy Kim</v>
      </c>
      <c r="C1" t="str">
        <f>IFERROR(__xludf.DUMMYFUNCTION("""COMPUTED_VALUE"""),"Arjun Modi")</f>
        <v>Arjun Modi</v>
      </c>
      <c r="D1" t="str">
        <f>IFERROR(__xludf.DUMMYFUNCTION("""COMPUTED_VALUE"""),"James O'Reilly")</f>
        <v>James O'Reilly</v>
      </c>
      <c r="E1" t="str">
        <f>IFERROR(__xludf.DUMMYFUNCTION("""COMPUTED_VALUE"""),"Srivastan Swaminathan")</f>
        <v>Srivastan Swaminathan</v>
      </c>
      <c r="F1" t="str">
        <f>IFERROR(__xludf.DUMMYFUNCTION("""COMPUTED_VALUE"""),"Alex Winfield")</f>
        <v>Alex Winfield</v>
      </c>
    </row>
    <row r="2">
      <c r="A2" t="str">
        <f>IFERROR(__xludf.DUMMYFUNCTION("""COMPUTED_VALUE"""),"Brophy")</f>
        <v>Brophy</v>
      </c>
      <c r="B2" t="str">
        <f>IFERROR(__xludf.DUMMYFUNCTION("""COMPUTED_VALUE"""),"Nathan Cai")</f>
        <v>Nathan Cai</v>
      </c>
      <c r="C2" t="str">
        <f>IFERROR(__xludf.DUMMYFUNCTION("""COMPUTED_VALUE"""),"Enzo Gonzales")</f>
        <v>Enzo Gonzales</v>
      </c>
      <c r="D2" t="str">
        <f>IFERROR(__xludf.DUMMYFUNCTION("""COMPUTED_VALUE"""),"Brody Haar")</f>
        <v>Brody Haar</v>
      </c>
      <c r="E2" t="str">
        <f>IFERROR(__xludf.DUMMYFUNCTION("""COMPUTED_VALUE"""),"Carl Justice")</f>
        <v>Carl Justice</v>
      </c>
      <c r="F2" t="str">
        <f>IFERROR(__xludf.DUMMYFUNCTION("""COMPUTED_VALUE"""),"Samson Mathias")</f>
        <v>Samson Mathias</v>
      </c>
    </row>
    <row r="3">
      <c r="A3" t="str">
        <f>IFERROR(__xludf.DUMMYFUNCTION("""COMPUTED_VALUE"""),"Hamilton A")</f>
        <v>Hamilton A</v>
      </c>
      <c r="B3" t="str">
        <f>IFERROR(__xludf.DUMMYFUNCTION("""COMPUTED_VALUE"""),"Omkar Arasaiah")</f>
        <v>Omkar Arasaiah</v>
      </c>
      <c r="C3" t="str">
        <f>IFERROR(__xludf.DUMMYFUNCTION("""COMPUTED_VALUE"""),"Aditya Mehta")</f>
        <v>Aditya Mehta</v>
      </c>
      <c r="D3" t="str">
        <f>IFERROR(__xludf.DUMMYFUNCTION("""COMPUTED_VALUE"""),"Arthur Yang")</f>
        <v>Arthur Yang</v>
      </c>
    </row>
    <row r="4">
      <c r="A4" t="str">
        <f>IFERROR(__xludf.DUMMYFUNCTION("""COMPUTED_VALUE"""),"Hamilton B")</f>
        <v>Hamilton B</v>
      </c>
      <c r="B4" t="str">
        <f>IFERROR(__xludf.DUMMYFUNCTION("""COMPUTED_VALUE"""),"Gowri Biju")</f>
        <v>Gowri Biju</v>
      </c>
      <c r="C4" t="str">
        <f>IFERROR(__xludf.DUMMYFUNCTION("""COMPUTED_VALUE"""),"Kevin Dai")</f>
        <v>Kevin Dai</v>
      </c>
      <c r="D4" t="str">
        <f>IFERROR(__xludf.DUMMYFUNCTION("""COMPUTED_VALUE"""),"Sneha Lakamsani")</f>
        <v>Sneha Lakamsani</v>
      </c>
    </row>
    <row r="5">
      <c r="A5" t="str">
        <f>IFERROR(__xludf.DUMMYFUNCTION("""COMPUTED_VALUE"""),"Herberger")</f>
        <v>Herberger</v>
      </c>
      <c r="B5" t="str">
        <f>IFERROR(__xludf.DUMMYFUNCTION("""COMPUTED_VALUE"""),"Omkar Bharath")</f>
        <v>Omkar Bharath</v>
      </c>
      <c r="C5" t="str">
        <f>IFERROR(__xludf.DUMMYFUNCTION("""COMPUTED_VALUE"""),"Mikey Cozza")</f>
        <v>Mikey Cozza</v>
      </c>
      <c r="D5" t="str">
        <f>IFERROR(__xludf.DUMMYFUNCTION("""COMPUTED_VALUE"""),"Will McCollom")</f>
        <v>Will McCollom</v>
      </c>
      <c r="E5" t="str">
        <f>IFERROR(__xludf.DUMMYFUNCTION("""COMPUTED_VALUE"""),"JP Tate")</f>
        <v>JP Tate</v>
      </c>
    </row>
    <row r="6">
      <c r="A6" t="str">
        <f>IFERROR(__xludf.DUMMYFUNCTION("""COMPUTED_VALUE"""),"John")</f>
        <v>John</v>
      </c>
      <c r="B6" t="str">
        <f>IFERROR(__xludf.DUMMYFUNCTION("""COMPUTED_VALUE"""),"John Adams")</f>
        <v>John Adams</v>
      </c>
      <c r="C6" t="str">
        <f>IFERROR(__xludf.DUMMYFUNCTION("""COMPUTED_VALUE"""),"Jerry Adams")</f>
        <v>Jerry Adams</v>
      </c>
      <c r="D6" t="str">
        <f>IFERROR(__xludf.DUMMYFUNCTION("""COMPUTED_VALUE"""),"John F. Adams")</f>
        <v>John F. Adams</v>
      </c>
      <c r="E6" t="str">
        <f>IFERROR(__xludf.DUMMYFUNCTION("""COMPUTED_VALUE"""),"Barry Bottom")</f>
        <v>Barry Bottom</v>
      </c>
    </row>
    <row r="7">
      <c r="A7" t="str">
        <f>IFERROR(__xludf.DUMMYFUNCTION("""COMPUTED_VALUE"""),"ABCD")</f>
        <v>ABCD</v>
      </c>
      <c r="B7" t="str">
        <f>IFERROR(__xludf.DUMMYFUNCTION("""COMPUTED_VALUE"""),"Anthony Davis")</f>
        <v>Anthony Davis</v>
      </c>
      <c r="C7" t="str">
        <f>IFERROR(__xludf.DUMMYFUNCTION("""COMPUTED_VALUE"""),"Bob Charlie")</f>
        <v>Bob Charlie</v>
      </c>
      <c r="D7" t="str">
        <f>IFERROR(__xludf.DUMMYFUNCTION("""COMPUTED_VALUE"""),"Corbin Corvus")</f>
        <v>Corbin Corvus</v>
      </c>
      <c r="E7" t="str">
        <f>IFERROR(__xludf.DUMMYFUNCTION("""COMPUTED_VALUE"""),"Joseph McStone")</f>
        <v>Joseph McStone</v>
      </c>
    </row>
    <row r="8">
      <c r="A8" t="str">
        <f>IFERROR(__xludf.DUMMYFUNCTION("""COMPUTED_VALUE"""),"BCFD")</f>
        <v>BCFD</v>
      </c>
      <c r="B8" t="str">
        <f>IFERROR(__xludf.DUMMYFUNCTION("""COMPUTED_VALUE"""),"Sylvia Plath")</f>
        <v>Sylvia Plath</v>
      </c>
      <c r="C8" t="str">
        <f>IFERROR(__xludf.DUMMYFUNCTION("""COMPUTED_VALUE"""),"Georges Bizet")</f>
        <v>Georges Bizet</v>
      </c>
      <c r="D8" t="str">
        <f>IFERROR(__xludf.DUMMYFUNCTION("""COMPUTED_VALUE"""),"Banjo Paterson")</f>
        <v>Banjo Paterson</v>
      </c>
      <c r="E8" t="str">
        <f>IFERROR(__xludf.DUMMYFUNCTION("""COMPUTED_VALUE"""),"Felix Guattari")</f>
        <v>Felix Guattari</v>
      </c>
    </row>
  </sheetData>
  <drawing r:id="rId1"/>
</worksheet>
</file>