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defaultThemeVersion="166925"/>
  <mc:AlternateContent xmlns:mc="http://schemas.openxmlformats.org/markup-compatibility/2006">
    <mc:Choice Requires="x15">
      <x15ac:absPath xmlns:x15ac="http://schemas.microsoft.com/office/spreadsheetml/2010/11/ac" url="C:\Users\kirba\Desktop\Math_Statistics\2lab\"/>
    </mc:Choice>
  </mc:AlternateContent>
  <xr:revisionPtr revIDLastSave="0" documentId="13_ncr:1_{0717DC04-E8C3-458A-88F7-2F6A01D962B5}" xr6:coauthVersionLast="47" xr6:coauthVersionMax="47" xr10:uidLastSave="{00000000-0000-0000-0000-000000000000}"/>
  <bookViews>
    <workbookView xWindow="-110" yWindow="-110" windowWidth="19420" windowHeight="10560" xr2:uid="{429905C8-1C3C-41D5-9DE0-179FEAB463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11" i="1" l="1"/>
  <c r="AE11" i="1" s="1"/>
  <c r="AC11" i="1"/>
  <c r="AF11" i="1" s="1"/>
  <c r="AD10" i="1"/>
  <c r="AE10" i="1" s="1"/>
  <c r="AC10" i="1"/>
  <c r="AF10" i="1" s="1"/>
  <c r="AE22" i="1"/>
  <c r="AD22" i="1"/>
  <c r="AE18" i="1"/>
  <c r="AD18" i="1"/>
  <c r="AC22" i="1"/>
  <c r="AC18" i="1"/>
  <c r="AE7" i="1"/>
  <c r="AD7" i="1"/>
  <c r="AC7" i="1"/>
  <c r="AE6" i="1"/>
  <c r="AD6" i="1"/>
  <c r="AE5" i="1" l="1"/>
  <c r="AD5" i="1"/>
  <c r="AC6" i="1"/>
  <c r="AC5" i="1"/>
  <c r="Y11" i="1"/>
  <c r="Y3" i="1"/>
  <c r="Y4" i="1"/>
  <c r="Y5" i="1"/>
  <c r="Y6" i="1"/>
  <c r="Y7" i="1"/>
  <c r="Y8" i="1"/>
  <c r="Y9" i="1"/>
  <c r="Y10" i="1"/>
  <c r="Y2" i="1"/>
  <c r="V24" i="1" l="1"/>
  <c r="U24" i="1"/>
  <c r="T24" i="1"/>
  <c r="S24" i="1"/>
  <c r="R24" i="1"/>
  <c r="Q24" i="1"/>
  <c r="U21" i="1"/>
  <c r="V5" i="1"/>
  <c r="U5" i="1"/>
  <c r="T5" i="1"/>
  <c r="S5" i="1"/>
  <c r="R5" i="1"/>
  <c r="Q5" i="1"/>
  <c r="U2" i="1"/>
  <c r="G21" i="1" l="1"/>
  <c r="G2" i="1"/>
  <c r="K16" i="1"/>
  <c r="L16" i="1" s="1"/>
  <c r="O16" i="1" s="1"/>
  <c r="H21" i="1" s="1"/>
  <c r="J16" i="1"/>
  <c r="G16" i="1"/>
  <c r="H16" i="1" s="1"/>
  <c r="N16" i="1" s="1"/>
  <c r="H2" i="1" s="1"/>
  <c r="F16" i="1"/>
  <c r="L2" i="1" l="1"/>
  <c r="L21" i="1"/>
  <c r="G3" i="1"/>
  <c r="G22" i="1"/>
  <c r="H3" i="1" l="1"/>
  <c r="L22" i="1"/>
  <c r="H22" i="1"/>
  <c r="G23" i="1" s="1"/>
  <c r="G4" i="1" l="1"/>
  <c r="H23" i="1"/>
  <c r="L23" i="1" s="1"/>
  <c r="L3" i="1"/>
  <c r="G24" i="1" l="1"/>
  <c r="H24" i="1"/>
  <c r="L24" i="1" s="1"/>
  <c r="T21" i="1" s="1"/>
  <c r="H4" i="1"/>
  <c r="L4" i="1"/>
  <c r="G25" i="1" l="1"/>
  <c r="G5" i="1"/>
  <c r="H25" i="1" l="1"/>
  <c r="G26" i="1" s="1"/>
  <c r="H5" i="1"/>
  <c r="L5" i="1" s="1"/>
  <c r="T2" i="1" s="1"/>
  <c r="G6" i="1" l="1"/>
  <c r="L26" i="1"/>
  <c r="H26" i="1"/>
  <c r="G27" i="1" s="1"/>
  <c r="L25" i="1"/>
  <c r="H6" i="1" l="1"/>
  <c r="H27" i="1"/>
  <c r="G28" i="1" s="1"/>
  <c r="G7" i="1" l="1"/>
  <c r="L27" i="1"/>
  <c r="L6" i="1"/>
  <c r="H28" i="1"/>
  <c r="L28" i="1" s="1"/>
  <c r="I21" i="1" l="1" a="1"/>
  <c r="N28" i="1" s="1"/>
  <c r="O28" i="1" s="1"/>
  <c r="H7" i="1"/>
  <c r="G8" i="1" s="1"/>
  <c r="L7" i="1"/>
  <c r="G29" i="1"/>
  <c r="H29" i="1" l="1"/>
  <c r="L29" i="1"/>
  <c r="N29" i="1" s="1"/>
  <c r="O29" i="1" s="1"/>
  <c r="H8" i="1"/>
  <c r="G9" i="1" s="1"/>
  <c r="L8" i="1"/>
  <c r="I21" i="1"/>
  <c r="K24" i="1"/>
  <c r="K28" i="1"/>
  <c r="K26" i="1"/>
  <c r="K27" i="1"/>
  <c r="K25" i="1"/>
  <c r="K29" i="1"/>
  <c r="K22" i="1"/>
  <c r="K23" i="1"/>
  <c r="N22" i="1"/>
  <c r="O22" i="1" s="1"/>
  <c r="N23" i="1"/>
  <c r="O23" i="1" s="1"/>
  <c r="N24" i="1"/>
  <c r="O24" i="1" s="1"/>
  <c r="N26" i="1"/>
  <c r="O26" i="1" s="1"/>
  <c r="N25" i="1"/>
  <c r="O25" i="1" s="1"/>
  <c r="N27" i="1"/>
  <c r="O27" i="1" s="1"/>
  <c r="H9" i="1" l="1"/>
  <c r="L9" i="1"/>
  <c r="K21" i="1"/>
  <c r="N21" i="1"/>
  <c r="Q21" i="1" s="1"/>
  <c r="I30" i="1"/>
  <c r="J27" i="1" l="1"/>
  <c r="J24" i="1"/>
  <c r="J26" i="1"/>
  <c r="J22" i="1"/>
  <c r="J28" i="1"/>
  <c r="J25" i="1"/>
  <c r="J23" i="1"/>
  <c r="J29" i="1"/>
  <c r="N30" i="1"/>
  <c r="O21" i="1"/>
  <c r="O30" i="1" s="1"/>
  <c r="R21" i="1" s="1"/>
  <c r="G10" i="1"/>
  <c r="I2" i="1" a="1"/>
  <c r="J21" i="1"/>
  <c r="W21" i="1" l="1"/>
  <c r="S21" i="1"/>
  <c r="V21" i="1" s="1"/>
  <c r="H10" i="1"/>
  <c r="L10" i="1" s="1"/>
  <c r="N10" i="1" s="1"/>
  <c r="O10" i="1" s="1"/>
  <c r="M21" i="1"/>
  <c r="M22" i="1" s="1"/>
  <c r="M23" i="1" s="1"/>
  <c r="M24" i="1" s="1"/>
  <c r="M25" i="1" s="1"/>
  <c r="M26" i="1" s="1"/>
  <c r="M27" i="1" s="1"/>
  <c r="M28" i="1" s="1"/>
  <c r="M29" i="1" s="1"/>
  <c r="J30" i="1"/>
  <c r="I2" i="1"/>
  <c r="K4" i="1"/>
  <c r="K8" i="1"/>
  <c r="K6" i="1"/>
  <c r="K10" i="1"/>
  <c r="K7" i="1"/>
  <c r="K5" i="1"/>
  <c r="K9" i="1"/>
  <c r="K3" i="1"/>
  <c r="N3" i="1"/>
  <c r="O3" i="1" s="1"/>
  <c r="N4" i="1"/>
  <c r="O4" i="1" s="1"/>
  <c r="N5" i="1"/>
  <c r="O5" i="1" s="1"/>
  <c r="N6" i="1"/>
  <c r="O6" i="1" s="1"/>
  <c r="N7" i="1"/>
  <c r="O7" i="1" s="1"/>
  <c r="N8" i="1"/>
  <c r="O8" i="1" s="1"/>
  <c r="N9" i="1"/>
  <c r="O9" i="1" s="1"/>
  <c r="I11" i="1" l="1"/>
  <c r="K2" i="1"/>
  <c r="N2" i="1"/>
  <c r="Q2" i="1" s="1"/>
  <c r="J4" i="1" l="1"/>
  <c r="J6" i="1"/>
  <c r="J8" i="1"/>
  <c r="J10" i="1"/>
  <c r="J3" i="1"/>
  <c r="J9" i="1"/>
  <c r="J5" i="1"/>
  <c r="J7" i="1"/>
  <c r="N11" i="1"/>
  <c r="O2" i="1"/>
  <c r="O11" i="1" s="1"/>
  <c r="R2" i="1" s="1"/>
  <c r="J2" i="1"/>
  <c r="W2" i="1" l="1"/>
  <c r="S2" i="1"/>
  <c r="V2" i="1" s="1"/>
  <c r="J11" i="1"/>
  <c r="M2" i="1"/>
  <c r="M3" i="1" s="1"/>
  <c r="M4" i="1" s="1"/>
  <c r="M5" i="1" s="1"/>
  <c r="M6" i="1" s="1"/>
  <c r="M7" i="1" s="1"/>
  <c r="M8" i="1" s="1"/>
  <c r="M9" i="1" s="1"/>
  <c r="M1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<sst xmlns="http://schemas.openxmlformats.org/spreadsheetml/2006/main" count="90" uniqueCount="60">
  <si>
    <t>a_i</t>
  </si>
  <si>
    <t>w_i</t>
  </si>
  <si>
    <t>h_i</t>
  </si>
  <si>
    <t>c_i</t>
  </si>
  <si>
    <t>a_(i+1)</t>
  </si>
  <si>
    <t>f_i</t>
  </si>
  <si>
    <t>r_min</t>
  </si>
  <si>
    <t>r_max</t>
  </si>
  <si>
    <t>h_r</t>
  </si>
  <si>
    <t>n</t>
  </si>
  <si>
    <t>w_min</t>
  </si>
  <si>
    <t>w_max</t>
  </si>
  <si>
    <t>h_w</t>
  </si>
  <si>
    <t>k</t>
  </si>
  <si>
    <t>l_r</t>
  </si>
  <si>
    <t>l_w</t>
  </si>
  <si>
    <t>reading_score</t>
  </si>
  <si>
    <t>writing_score</t>
  </si>
  <si>
    <t>reading_score - вариац ряд</t>
  </si>
  <si>
    <t>writing_score - вариац ряд</t>
  </si>
  <si>
    <t>b_i</t>
  </si>
  <si>
    <t>b_(i+1)</t>
  </si>
  <si>
    <t>выб ср - табл</t>
  </si>
  <si>
    <t>выб дисп - табл</t>
  </si>
  <si>
    <t>испр выб дисп - табл</t>
  </si>
  <si>
    <t>мода - табл</t>
  </si>
  <si>
    <t>медиана - табл</t>
  </si>
  <si>
    <t>испр выб ср кв откл - табл</t>
  </si>
  <si>
    <t>выб ср - форм</t>
  </si>
  <si>
    <t>выб дисп - форм</t>
  </si>
  <si>
    <t>испр выб дисп - форм</t>
  </si>
  <si>
    <t>мода - форм</t>
  </si>
  <si>
    <t>медиана - форм</t>
  </si>
  <si>
    <t>испр выб ср кв откл - форм</t>
  </si>
  <si>
    <t>выб ср кв откл - табл</t>
  </si>
  <si>
    <t>gamma</t>
  </si>
  <si>
    <t>alpha</t>
  </si>
  <si>
    <t>mu</t>
  </si>
  <si>
    <t>sigma^2</t>
  </si>
  <si>
    <t>Доверительные интервалы</t>
  </si>
  <si>
    <t>sigma2</t>
  </si>
  <si>
    <t>reading_score ~ N(67.21, 248.21)</t>
  </si>
  <si>
    <t>t_кр</t>
  </si>
  <si>
    <t>x_1</t>
  </si>
  <si>
    <t>x_2</t>
  </si>
  <si>
    <t>2 (mu, unknown sigma)</t>
  </si>
  <si>
    <t>1 (mu, known sigma)</t>
  </si>
  <si>
    <t>3 (sigma, unknown mu)</t>
  </si>
  <si>
    <t>4 (sigma, known mu)</t>
  </si>
  <si>
    <t>3 (formulas)</t>
  </si>
  <si>
    <t>writing_score ~ Exp(lam)</t>
  </si>
  <si>
    <t>writing_score ~ Poiss(lam)</t>
  </si>
  <si>
    <r>
      <t xml:space="preserve">Вывод: в первой части работы были проделаны действия, аналогичные таковым в первой ЛР (расчетные таблицы интервальных рядов, необходимые характеристики). Далее для заданных значений (для варианта 3: sigma^2=248.41, mu=67.21) были построены доверительные интервалы уровней gamma=0.95 для выборок </t>
    </r>
    <r>
      <rPr>
        <i/>
        <sz val="11"/>
        <color theme="1"/>
        <rFont val="Calibri"/>
        <family val="2"/>
        <scheme val="minor"/>
      </rPr>
      <t xml:space="preserve">reading_score (нормальное распределение) </t>
    </r>
    <r>
      <rPr>
        <sz val="11"/>
        <color theme="1"/>
        <rFont val="Calibri"/>
        <family val="2"/>
        <scheme val="minor"/>
      </rPr>
      <t>и</t>
    </r>
    <r>
      <rPr>
        <i/>
        <sz val="11"/>
        <color theme="1"/>
        <rFont val="Calibri"/>
        <family val="2"/>
        <scheme val="minor"/>
      </rPr>
      <t xml:space="preserve"> writing_score (распределение Пуассона и показательное). </t>
    </r>
    <r>
      <rPr>
        <sz val="11"/>
        <color theme="1"/>
        <rFont val="Calibri"/>
        <family val="2"/>
        <scheme val="minor"/>
      </rPr>
      <t xml:space="preserve">Также в конце были вычислены доверительные интервалы для </t>
    </r>
    <r>
      <rPr>
        <i/>
        <sz val="11"/>
        <color theme="1"/>
        <rFont val="Calibri"/>
        <family val="2"/>
        <scheme val="minor"/>
      </rPr>
      <t>reading_score</t>
    </r>
    <r>
      <rPr>
        <sz val="11"/>
        <color theme="1"/>
        <rFont val="Calibri"/>
        <family val="2"/>
        <scheme val="minor"/>
      </rPr>
      <t xml:space="preserve"> с помощью встроенных функций.</t>
    </r>
  </si>
  <si>
    <t>chi_1</t>
  </si>
  <si>
    <t>chi_2</t>
  </si>
  <si>
    <t xml:space="preserve">Выполнение первой части задания было сделано по следующему алгоритму. Необходимо было вычислить доверительные интервалы для параметров нормального распределения. Как уже было сказано, вначале были вычислены характеристики по шаблону из первой ЛР (выборочное среднее, исправленное выборочное среднее квадратичное отклонение). Затем необходимо было вычислить значение t_кр в зависимости от задания данное значение вычислялось с использованием параметров gamma, объема выборки и исправленного выборочного среднего квадратичного отклонения. Далее производилось уже непосредственно вычисление границ интервалов по след формуле: x_i = x_выб_ср +- t_кр * sqrt(sigma^2 / размер выборки) (если знаем sigma^2) или x_i = x_выб_ср +- t_кр * исправленное выборочное среднее кв отклонения  / sqrt(размер выборки) (если не знаем sigma^2). Эти формулы для вычисления интервала для параметра mu нормального распределения. Для вычисления интервалов для параметров sigma были проделаны следующие шаги: вычислены значения из хи-квадрат распрделения с помощью встроенной формулы CHISQ.INV с параметрами (gamma, размер_выборки), затем базируясь на данных значениях вычислялись границы интервала по следующим формулам: x_i = (размер_выборки - 1) * исправленная выборочная дисперсия / (chi_1 или chi_2) (если мы не знаем параметр mu) и x_i = размер_выборки * sigma^2 (которую мы вычислили на основе заданной mu) / (chi_1 или chi_2). </t>
  </si>
  <si>
    <r>
      <t xml:space="preserve">Вторая часть вычисления доверительных интервалов для выборки </t>
    </r>
    <r>
      <rPr>
        <i/>
        <sz val="11"/>
        <color theme="1"/>
        <rFont val="Calibri"/>
        <family val="2"/>
        <scheme val="minor"/>
      </rPr>
      <t xml:space="preserve">writing score </t>
    </r>
    <r>
      <rPr>
        <sz val="11"/>
        <color theme="1"/>
        <rFont val="Calibri"/>
        <family val="2"/>
        <scheme val="minor"/>
      </rPr>
      <t>делалась по аналогичному сценарию (как и в 1 части) только с использованием различных формул (так как отличаются распределения). Также вначале находилось значение t_кр и по нему строились доверительные интервалы.</t>
    </r>
  </si>
  <si>
    <t>n_i</t>
  </si>
  <si>
    <t>c_i*n_i</t>
  </si>
  <si>
    <t>c_i^2*n_i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</si>
</sst>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1"/>
      <name val="Calibri"/>
      <family val="2"/>
      <scheme val="minor"/>
    </font>
    <font>
      <i/>
      <sz val="11"/>
      <color theme="1"/>
      <name val="Calibri"/>
      <family val="2"/>
      <scheme val="minor"/>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70">
    <xf numFmtId="0" fontId="0" fillId="0" borderId="0" xfId="0"/>
    <xf numFmtId="0" fontId="0" fillId="0" borderId="0" xfId="0"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7" xfId="0" applyBorder="1"/>
    <xf numFmtId="0" fontId="0" fillId="0" borderId="8" xfId="0" applyBorder="1"/>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0" fillId="0" borderId="6" xfId="0" applyBorder="1"/>
    <xf numFmtId="0" fontId="0" fillId="0" borderId="0" xfId="0" applyAlignment="1">
      <alignment horizontal="right" vertical="center"/>
    </xf>
    <xf numFmtId="0" fontId="0" fillId="0" borderId="5" xfId="0" applyBorder="1" applyAlignment="1">
      <alignment horizontal="right" vertical="center"/>
    </xf>
    <xf numFmtId="0" fontId="0" fillId="0" borderId="0" xfId="0" applyAlignment="1">
      <alignment horizontal="right" vertical="center" wrapText="1"/>
    </xf>
    <xf numFmtId="0" fontId="1" fillId="0" borderId="7" xfId="0" applyFont="1" applyBorder="1" applyAlignment="1">
      <alignment horizontal="right" vertical="center"/>
    </xf>
    <xf numFmtId="0" fontId="1" fillId="0" borderId="8" xfId="0" applyFont="1" applyBorder="1" applyAlignment="1">
      <alignment horizontal="right" vertical="center"/>
    </xf>
    <xf numFmtId="0" fontId="1" fillId="0" borderId="0" xfId="0" applyFont="1" applyAlignment="1">
      <alignment horizontal="center" vertical="center" wrapText="1"/>
    </xf>
    <xf numFmtId="0" fontId="0" fillId="0" borderId="0" xfId="0"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1" fillId="0" borderId="9" xfId="0" applyFont="1" applyBorder="1" applyAlignment="1">
      <alignment horizontal="center" vertical="center" wrapText="1"/>
    </xf>
    <xf numFmtId="0" fontId="0" fillId="0" borderId="10" xfId="0" applyBorder="1"/>
    <xf numFmtId="0" fontId="1" fillId="0" borderId="11" xfId="0" applyFont="1" applyBorder="1"/>
    <xf numFmtId="0" fontId="1" fillId="0" borderId="0" xfId="0" applyFont="1"/>
    <xf numFmtId="0" fontId="0" fillId="0" borderId="5" xfId="0" applyBorder="1"/>
    <xf numFmtId="0" fontId="0" fillId="0" borderId="0" xfId="0" applyAlignment="1">
      <alignment wrapText="1"/>
    </xf>
    <xf numFmtId="0" fontId="1" fillId="0" borderId="1" xfId="0" applyFont="1" applyBorder="1"/>
    <xf numFmtId="0" fontId="1" fillId="0" borderId="4" xfId="0" applyFont="1" applyBorder="1"/>
    <xf numFmtId="0" fontId="1" fillId="0" borderId="0" xfId="0" applyFont="1" applyAlignment="1">
      <alignment horizontal="center" vertical="center"/>
    </xf>
    <xf numFmtId="0" fontId="1" fillId="0" borderId="5" xfId="0" applyFont="1" applyBorder="1" applyAlignment="1">
      <alignment horizontal="center" vertical="center"/>
    </xf>
    <xf numFmtId="0" fontId="1" fillId="0" borderId="0" xfId="0" applyFont="1" applyAlignment="1">
      <alignment horizontal="center"/>
    </xf>
    <xf numFmtId="0" fontId="1" fillId="0" borderId="5" xfId="0" applyFont="1" applyBorder="1" applyAlignment="1">
      <alignment horizont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0" fillId="0" borderId="0" xfId="0" applyAlignment="1">
      <alignment horizontal="center" vertical="center" wrapText="1"/>
    </xf>
    <xf numFmtId="0" fontId="0" fillId="0" borderId="2" xfId="0" applyBorder="1" applyAlignment="1">
      <alignment horizontal="center" vertical="center" wrapText="1"/>
    </xf>
    <xf numFmtId="0" fontId="1" fillId="0" borderId="1" xfId="0" applyFont="1" applyBorder="1" applyAlignment="1">
      <alignment horizontal="center" vertical="center" textRotation="90" wrapText="1"/>
    </xf>
    <xf numFmtId="0" fontId="1" fillId="0" borderId="4" xfId="0" applyFont="1" applyBorder="1" applyAlignment="1">
      <alignment horizontal="center" vertical="center" textRotation="90" wrapText="1"/>
    </xf>
    <xf numFmtId="0" fontId="1" fillId="0" borderId="6" xfId="0" applyFont="1" applyBorder="1" applyAlignment="1">
      <alignment horizontal="center" vertical="center" textRotation="90" wrapText="1"/>
    </xf>
    <xf numFmtId="0" fontId="1" fillId="0" borderId="1" xfId="0" applyFont="1" applyBorder="1" applyAlignment="1">
      <alignment horizontal="center" vertical="center" textRotation="90"/>
    </xf>
    <xf numFmtId="0" fontId="1" fillId="0" borderId="4" xfId="0" applyFont="1" applyBorder="1" applyAlignment="1">
      <alignment horizontal="center" vertical="center" textRotation="90"/>
    </xf>
    <xf numFmtId="0" fontId="1" fillId="0" borderId="6" xfId="0" applyFont="1" applyBorder="1" applyAlignment="1">
      <alignment horizontal="center" vertical="center" textRotation="90"/>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wrapText="1"/>
    </xf>
    <xf numFmtId="0" fontId="1" fillId="0" borderId="0" xfId="0" applyFont="1" applyAlignment="1">
      <alignment horizont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4" xfId="0" applyFont="1" applyBorder="1" applyAlignment="1">
      <alignment horizontal="center" vertical="center" wrapText="1"/>
    </xf>
    <xf numFmtId="0" fontId="1" fillId="0" borderId="0" xfId="0" applyFont="1" applyAlignment="1">
      <alignment horizontal="center" vertic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0" xfId="0" applyAlignment="1">
      <alignment horizontal="center" wrapText="1"/>
    </xf>
    <xf numFmtId="0" fontId="1" fillId="0" borderId="6" xfId="0" applyFont="1" applyBorder="1" applyAlignment="1">
      <alignment horizontal="center" wrapText="1"/>
    </xf>
    <xf numFmtId="0" fontId="1" fillId="0" borderId="7" xfId="0" applyFont="1" applyBorder="1" applyAlignment="1">
      <alignment horizontal="center" wrapText="1"/>
    </xf>
    <xf numFmtId="0" fontId="1" fillId="0" borderId="6" xfId="0" applyFont="1" applyBorder="1" applyAlignment="1">
      <alignment horizontal="center"/>
    </xf>
    <xf numFmtId="0" fontId="1" fillId="0" borderId="7"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4AC85-3F5A-4899-967B-A08AF1F0EA6D}">
  <dimension ref="A1:AH201"/>
  <sheetViews>
    <sheetView tabSelected="1" topLeftCell="P32" zoomScaleNormal="100" workbookViewId="0">
      <selection activeCell="U14" sqref="U14"/>
    </sheetView>
  </sheetViews>
  <sheetFormatPr defaultRowHeight="14.5" x14ac:dyDescent="0.35"/>
  <cols>
    <col min="1" max="2" width="14.54296875" customWidth="1"/>
    <col min="3" max="3" width="17.36328125" customWidth="1"/>
    <col min="4" max="4" width="16.453125" customWidth="1"/>
    <col min="28" max="28" width="11.26953125" customWidth="1"/>
  </cols>
  <sheetData>
    <row r="1" spans="1:32" ht="58" customHeight="1" x14ac:dyDescent="0.35">
      <c r="A1" s="5" t="s">
        <v>16</v>
      </c>
      <c r="B1" s="6" t="s">
        <v>17</v>
      </c>
      <c r="C1" s="6" t="s">
        <v>18</v>
      </c>
      <c r="D1" s="7" t="s">
        <v>19</v>
      </c>
      <c r="F1" s="44" t="s">
        <v>16</v>
      </c>
      <c r="G1" s="6" t="s">
        <v>0</v>
      </c>
      <c r="H1" s="6" t="s">
        <v>4</v>
      </c>
      <c r="I1" s="6" t="s">
        <v>57</v>
      </c>
      <c r="J1" s="6" t="s">
        <v>1</v>
      </c>
      <c r="K1" s="6" t="s">
        <v>2</v>
      </c>
      <c r="L1" s="6" t="s">
        <v>3</v>
      </c>
      <c r="M1" s="6" t="s">
        <v>5</v>
      </c>
      <c r="N1" s="6" t="s">
        <v>58</v>
      </c>
      <c r="O1" s="7" t="s">
        <v>59</v>
      </c>
      <c r="Q1" s="5" t="s">
        <v>22</v>
      </c>
      <c r="R1" s="6" t="s">
        <v>23</v>
      </c>
      <c r="S1" s="6" t="s">
        <v>24</v>
      </c>
      <c r="T1" s="6" t="s">
        <v>25</v>
      </c>
      <c r="U1" s="6" t="s">
        <v>26</v>
      </c>
      <c r="V1" s="6" t="s">
        <v>27</v>
      </c>
      <c r="W1" s="7" t="s">
        <v>34</v>
      </c>
      <c r="Y1" s="24" t="s">
        <v>40</v>
      </c>
      <c r="AA1" s="50" t="s">
        <v>39</v>
      </c>
      <c r="AB1" s="51"/>
      <c r="AC1" s="51"/>
      <c r="AD1" s="51"/>
      <c r="AE1" s="51"/>
      <c r="AF1" s="52"/>
    </row>
    <row r="2" spans="1:32" x14ac:dyDescent="0.35">
      <c r="A2" s="2">
        <v>47</v>
      </c>
      <c r="B2" s="20">
        <v>32</v>
      </c>
      <c r="C2" s="1">
        <v>32</v>
      </c>
      <c r="D2" s="21">
        <v>0</v>
      </c>
      <c r="F2" s="45"/>
      <c r="G2" s="14">
        <f>C2</f>
        <v>32</v>
      </c>
      <c r="H2" s="14">
        <f>G2+$N$16</f>
        <v>39.555555555555557</v>
      </c>
      <c r="I2" s="14" cm="1">
        <f t="array" ref="I2:I10">FREQUENCY(A2:A201, H2:H9)</f>
        <v>8</v>
      </c>
      <c r="J2" s="14">
        <f>I2/$I$11</f>
        <v>0.04</v>
      </c>
      <c r="K2" s="14">
        <f>I2/$N$16</f>
        <v>1.0588235294117647</v>
      </c>
      <c r="L2" s="14">
        <f>(G2+H2)/2</f>
        <v>35.777777777777779</v>
      </c>
      <c r="M2" s="14">
        <f>J2</f>
        <v>0.04</v>
      </c>
      <c r="N2" s="14">
        <f>L2*I2</f>
        <v>286.22222222222223</v>
      </c>
      <c r="O2" s="15">
        <f>N2*L2</f>
        <v>10240.395061728395</v>
      </c>
      <c r="Q2" s="13">
        <f>SUM(N2:N10)/I16</f>
        <v>68.417777777777786</v>
      </c>
      <c r="R2" s="8">
        <f>O11-N11^2</f>
        <v>239.62595555555617</v>
      </c>
      <c r="S2" s="8">
        <f>I16/(I16-1)*R2</f>
        <v>240.83010608598607</v>
      </c>
      <c r="T2" s="8">
        <f>L5</f>
        <v>58.44444444444445</v>
      </c>
      <c r="U2" s="8">
        <f>(C101+C102)/2</f>
        <v>68</v>
      </c>
      <c r="V2" s="8">
        <f>SQRT(S2)</f>
        <v>15.518701817033088</v>
      </c>
      <c r="W2" s="9">
        <f>SQRT(R2)</f>
        <v>15.479856444927265</v>
      </c>
      <c r="Y2" s="25">
        <f>I2*(L2-$S$16)^2</f>
        <v>7903.8767506172808</v>
      </c>
      <c r="AA2" s="55" t="s">
        <v>41</v>
      </c>
      <c r="AB2" s="56"/>
      <c r="AC2" s="56"/>
      <c r="AD2" s="56"/>
      <c r="AE2" s="56"/>
      <c r="AF2" s="57"/>
    </row>
    <row r="3" spans="1:32" x14ac:dyDescent="0.35">
      <c r="A3" s="2">
        <v>71</v>
      </c>
      <c r="B3" s="20">
        <v>21</v>
      </c>
      <c r="C3" s="1">
        <v>33</v>
      </c>
      <c r="D3" s="21">
        <v>0</v>
      </c>
      <c r="F3" s="45"/>
      <c r="G3" s="14">
        <f>H2</f>
        <v>39.555555555555557</v>
      </c>
      <c r="H3" s="14">
        <f>G3+$N$16</f>
        <v>47.111111111111114</v>
      </c>
      <c r="I3" s="14">
        <v>8</v>
      </c>
      <c r="J3" s="14">
        <f t="shared" ref="J3:J10" si="0">I3/$I$11</f>
        <v>0.04</v>
      </c>
      <c r="K3" s="14">
        <f t="shared" ref="K3:K10" si="1">I3/$N$16</f>
        <v>1.0588235294117647</v>
      </c>
      <c r="L3" s="14">
        <f t="shared" ref="L3:L10" si="2">(G3+H3)/2</f>
        <v>43.333333333333336</v>
      </c>
      <c r="M3" s="14">
        <f>J3+M2</f>
        <v>0.08</v>
      </c>
      <c r="N3" s="14">
        <f t="shared" ref="N3:N10" si="3">L3*I3</f>
        <v>346.66666666666669</v>
      </c>
      <c r="O3" s="15">
        <f t="shared" ref="O3:O10" si="4">N3*L3</f>
        <v>15022.222222222224</v>
      </c>
      <c r="Y3" s="25">
        <f t="shared" ref="Y3:Y10" si="5">I3*(L3-$S$16)^2</f>
        <v>4560.7616888888851</v>
      </c>
      <c r="AA3" s="58"/>
      <c r="AB3" s="59"/>
      <c r="AC3" s="59"/>
      <c r="AD3" s="59"/>
      <c r="AE3" s="59"/>
      <c r="AF3" s="60"/>
    </row>
    <row r="4" spans="1:32" ht="58" x14ac:dyDescent="0.35">
      <c r="A4" s="2">
        <v>73</v>
      </c>
      <c r="B4" s="20">
        <v>35</v>
      </c>
      <c r="C4" s="1">
        <v>34</v>
      </c>
      <c r="D4" s="21">
        <v>0</v>
      </c>
      <c r="F4" s="45"/>
      <c r="G4" s="14">
        <f>H3</f>
        <v>47.111111111111114</v>
      </c>
      <c r="H4" s="14">
        <f>G4+$N$16</f>
        <v>54.666666666666671</v>
      </c>
      <c r="I4" s="14">
        <v>23</v>
      </c>
      <c r="J4" s="14">
        <f t="shared" si="0"/>
        <v>0.115</v>
      </c>
      <c r="K4" s="14">
        <f t="shared" si="1"/>
        <v>3.0441176470588238</v>
      </c>
      <c r="L4" s="14">
        <f t="shared" si="2"/>
        <v>50.888888888888893</v>
      </c>
      <c r="M4" s="14">
        <f t="shared" ref="M4:M10" si="6">J4+M3</f>
        <v>0.19500000000000001</v>
      </c>
      <c r="N4" s="14">
        <f t="shared" si="3"/>
        <v>1170.4444444444446</v>
      </c>
      <c r="O4" s="15">
        <f t="shared" si="4"/>
        <v>59562.617283950625</v>
      </c>
      <c r="Q4" s="5" t="s">
        <v>28</v>
      </c>
      <c r="R4" s="6" t="s">
        <v>29</v>
      </c>
      <c r="S4" s="6" t="s">
        <v>30</v>
      </c>
      <c r="T4" s="6" t="s">
        <v>31</v>
      </c>
      <c r="U4" s="6" t="s">
        <v>32</v>
      </c>
      <c r="V4" s="7" t="s">
        <v>33</v>
      </c>
      <c r="W4" s="19"/>
      <c r="Y4" s="25">
        <f t="shared" si="5"/>
        <v>6126.7093617283872</v>
      </c>
      <c r="AA4" s="30"/>
      <c r="AB4" s="11"/>
      <c r="AC4" s="11" t="s">
        <v>42</v>
      </c>
      <c r="AD4" s="11" t="s">
        <v>43</v>
      </c>
      <c r="AE4" s="12" t="s">
        <v>44</v>
      </c>
    </row>
    <row r="5" spans="1:32" x14ac:dyDescent="0.35">
      <c r="A5" s="2">
        <v>86</v>
      </c>
      <c r="B5" s="20">
        <v>36</v>
      </c>
      <c r="C5" s="1">
        <v>34</v>
      </c>
      <c r="D5" s="21">
        <v>0</v>
      </c>
      <c r="F5" s="45"/>
      <c r="G5" s="14">
        <f t="shared" ref="G5:G10" si="7">H4</f>
        <v>54.666666666666671</v>
      </c>
      <c r="H5" s="14">
        <f t="shared" ref="H5:H10" si="8">G5+$N$16</f>
        <v>62.222222222222229</v>
      </c>
      <c r="I5" s="16">
        <v>35</v>
      </c>
      <c r="J5" s="14">
        <f t="shared" si="0"/>
        <v>0.17499999999999999</v>
      </c>
      <c r="K5" s="14">
        <f t="shared" si="1"/>
        <v>4.632352941176471</v>
      </c>
      <c r="L5" s="14">
        <f t="shared" si="2"/>
        <v>58.44444444444445</v>
      </c>
      <c r="M5" s="14">
        <f t="shared" si="6"/>
        <v>0.37</v>
      </c>
      <c r="N5" s="14">
        <f t="shared" si="3"/>
        <v>2045.5555555555557</v>
      </c>
      <c r="O5" s="15">
        <f t="shared" si="4"/>
        <v>119551.35802469138</v>
      </c>
      <c r="Q5" s="13">
        <f>AVERAGE(C2:C201)</f>
        <v>68.59</v>
      </c>
      <c r="R5" s="8">
        <f>_xlfn.VAR.P(C2:C201)</f>
        <v>245.61189999999999</v>
      </c>
      <c r="S5" s="8">
        <f>_xlfn.VAR.S(C2:C201)</f>
        <v>246.84613065326636</v>
      </c>
      <c r="T5" s="8">
        <f>_xlfn.MODE.SNGL(C2:C201)</f>
        <v>62</v>
      </c>
      <c r="U5" s="8">
        <f>MEDIAN(C2:C201)</f>
        <v>68</v>
      </c>
      <c r="V5" s="9">
        <f>_xlfn.STDEV.S(C2:C201)</f>
        <v>15.711337646848099</v>
      </c>
      <c r="Y5" s="25">
        <f t="shared" si="5"/>
        <v>2689.223746913573</v>
      </c>
      <c r="AA5" s="53" t="s">
        <v>46</v>
      </c>
      <c r="AB5" s="54"/>
      <c r="AC5">
        <f>_xlfn.NORM.S.INV((1+Q16)/2)</f>
        <v>1.9599639845400536</v>
      </c>
      <c r="AD5">
        <f>Q2-AC5*SQRT(T16/I16)</f>
        <v>66.234330395901495</v>
      </c>
      <c r="AE5" s="28">
        <f>Q2+AC5*SQRT(T16/I16)</f>
        <v>70.601225159654078</v>
      </c>
    </row>
    <row r="6" spans="1:32" ht="33.5" customHeight="1" x14ac:dyDescent="0.35">
      <c r="A6" s="2">
        <v>100</v>
      </c>
      <c r="B6" s="20">
        <v>10</v>
      </c>
      <c r="C6" s="1">
        <v>35</v>
      </c>
      <c r="D6" s="21">
        <v>0</v>
      </c>
      <c r="F6" s="45"/>
      <c r="G6" s="14">
        <f t="shared" si="7"/>
        <v>62.222222222222229</v>
      </c>
      <c r="H6" s="14">
        <f t="shared" si="8"/>
        <v>69.777777777777786</v>
      </c>
      <c r="I6" s="14">
        <v>33</v>
      </c>
      <c r="J6" s="14">
        <f t="shared" si="0"/>
        <v>0.16500000000000001</v>
      </c>
      <c r="K6" s="14">
        <f t="shared" si="1"/>
        <v>4.3676470588235299</v>
      </c>
      <c r="L6" s="14">
        <f t="shared" si="2"/>
        <v>66</v>
      </c>
      <c r="M6" s="14">
        <f t="shared" si="6"/>
        <v>0.53500000000000003</v>
      </c>
      <c r="N6" s="14">
        <f t="shared" si="3"/>
        <v>2178</v>
      </c>
      <c r="O6" s="15">
        <f t="shared" si="4"/>
        <v>143748</v>
      </c>
      <c r="Y6" s="25">
        <f t="shared" si="5"/>
        <v>48.315299999999503</v>
      </c>
      <c r="AA6" s="53" t="s">
        <v>45</v>
      </c>
      <c r="AB6" s="54"/>
      <c r="AC6">
        <f>_xlfn.T.INV.2T(R16,I16-1)</f>
        <v>1.9719565442517553</v>
      </c>
      <c r="AD6">
        <f>Q2-AC6*V2/SQRT(I16)</f>
        <v>66.253875067423451</v>
      </c>
      <c r="AE6" s="28">
        <f>Q2+AC6*V2/SQRT(I16)</f>
        <v>70.581680488132122</v>
      </c>
    </row>
    <row r="7" spans="1:32" x14ac:dyDescent="0.35">
      <c r="A7" s="2">
        <v>86</v>
      </c>
      <c r="B7" s="20">
        <v>10</v>
      </c>
      <c r="C7" s="1">
        <v>38</v>
      </c>
      <c r="D7" s="21">
        <v>0</v>
      </c>
      <c r="F7" s="45"/>
      <c r="G7" s="14">
        <f t="shared" si="7"/>
        <v>69.777777777777786</v>
      </c>
      <c r="H7" s="14">
        <f t="shared" si="8"/>
        <v>77.333333333333343</v>
      </c>
      <c r="I7" s="14">
        <v>31</v>
      </c>
      <c r="J7" s="14">
        <f t="shared" si="0"/>
        <v>0.155</v>
      </c>
      <c r="K7" s="14">
        <f t="shared" si="1"/>
        <v>4.1029411764705888</v>
      </c>
      <c r="L7" s="14">
        <f t="shared" si="2"/>
        <v>73.555555555555571</v>
      </c>
      <c r="M7" s="14">
        <f t="shared" si="6"/>
        <v>0.69000000000000006</v>
      </c>
      <c r="N7" s="14">
        <f t="shared" si="3"/>
        <v>2280.2222222222226</v>
      </c>
      <c r="O7" s="15">
        <f t="shared" si="4"/>
        <v>167723.01234567908</v>
      </c>
      <c r="Y7" s="25">
        <f t="shared" si="5"/>
        <v>1248.24833456791</v>
      </c>
      <c r="AA7" s="68" t="s">
        <v>49</v>
      </c>
      <c r="AB7" s="69"/>
      <c r="AC7" s="8">
        <f>_xlfn.CONFIDENCE.T(R16, V2, I16)</f>
        <v>2.1639027103543356</v>
      </c>
      <c r="AD7" s="8">
        <f>Q2-AC7</f>
        <v>66.253875067423451</v>
      </c>
      <c r="AE7" s="9">
        <f>Q2+AC7</f>
        <v>70.581680488132122</v>
      </c>
    </row>
    <row r="8" spans="1:32" ht="34.5" customHeight="1" x14ac:dyDescent="0.35">
      <c r="A8" s="2">
        <v>75</v>
      </c>
      <c r="B8" s="20">
        <v>54</v>
      </c>
      <c r="C8" s="1">
        <v>39</v>
      </c>
      <c r="D8" s="21">
        <v>0</v>
      </c>
      <c r="F8" s="45"/>
      <c r="G8" s="14">
        <f t="shared" si="7"/>
        <v>77.333333333333343</v>
      </c>
      <c r="H8" s="14">
        <f t="shared" si="8"/>
        <v>84.8888888888889</v>
      </c>
      <c r="I8" s="14">
        <v>28</v>
      </c>
      <c r="J8" s="14">
        <f t="shared" si="0"/>
        <v>0.14000000000000001</v>
      </c>
      <c r="K8" s="14">
        <f t="shared" si="1"/>
        <v>3.7058823529411766</v>
      </c>
      <c r="L8" s="14">
        <f t="shared" si="2"/>
        <v>81.111111111111114</v>
      </c>
      <c r="M8" s="14">
        <f t="shared" si="6"/>
        <v>0.83000000000000007</v>
      </c>
      <c r="N8" s="14">
        <f t="shared" si="3"/>
        <v>2271.1111111111113</v>
      </c>
      <c r="O8" s="15">
        <f t="shared" si="4"/>
        <v>184212.34567901236</v>
      </c>
      <c r="Y8" s="25">
        <f t="shared" si="5"/>
        <v>5410.7449234567976</v>
      </c>
      <c r="AA8" s="29"/>
      <c r="AB8" s="29"/>
    </row>
    <row r="9" spans="1:32" ht="20" customHeight="1" x14ac:dyDescent="0.35">
      <c r="A9" s="2">
        <v>52</v>
      </c>
      <c r="B9" s="20">
        <v>35</v>
      </c>
      <c r="C9" s="1">
        <v>39</v>
      </c>
      <c r="D9" s="21">
        <v>0</v>
      </c>
      <c r="F9" s="45"/>
      <c r="G9" s="14">
        <f t="shared" si="7"/>
        <v>84.8888888888889</v>
      </c>
      <c r="H9" s="14">
        <f t="shared" si="8"/>
        <v>92.444444444444457</v>
      </c>
      <c r="I9" s="14">
        <v>22</v>
      </c>
      <c r="J9" s="14">
        <f t="shared" si="0"/>
        <v>0.11</v>
      </c>
      <c r="K9" s="14">
        <f t="shared" si="1"/>
        <v>2.9117647058823528</v>
      </c>
      <c r="L9" s="14">
        <f t="shared" si="2"/>
        <v>88.666666666666686</v>
      </c>
      <c r="M9" s="14">
        <f t="shared" si="6"/>
        <v>0.94000000000000006</v>
      </c>
      <c r="N9" s="14">
        <f t="shared" si="3"/>
        <v>1950.666666666667</v>
      </c>
      <c r="O9" s="15">
        <f t="shared" si="4"/>
        <v>172959.11111111118</v>
      </c>
      <c r="Y9" s="25">
        <f t="shared" si="5"/>
        <v>10128.547977777802</v>
      </c>
      <c r="AA9" s="55"/>
      <c r="AB9" s="56"/>
      <c r="AC9" s="11" t="s">
        <v>53</v>
      </c>
      <c r="AD9" s="11" t="s">
        <v>54</v>
      </c>
      <c r="AE9" s="11" t="s">
        <v>43</v>
      </c>
      <c r="AF9" s="12" t="s">
        <v>44</v>
      </c>
    </row>
    <row r="10" spans="1:32" ht="25.5" customHeight="1" x14ac:dyDescent="0.35">
      <c r="A10" s="2">
        <v>48</v>
      </c>
      <c r="B10" s="20">
        <v>55</v>
      </c>
      <c r="C10" s="1">
        <v>41</v>
      </c>
      <c r="D10" s="21">
        <v>0</v>
      </c>
      <c r="F10" s="45"/>
      <c r="G10" s="14">
        <f t="shared" si="7"/>
        <v>92.444444444444457</v>
      </c>
      <c r="H10" s="14">
        <f t="shared" si="8"/>
        <v>100.00000000000001</v>
      </c>
      <c r="I10" s="14">
        <v>12</v>
      </c>
      <c r="J10" s="14">
        <f t="shared" si="0"/>
        <v>0.06</v>
      </c>
      <c r="K10" s="14">
        <f t="shared" si="1"/>
        <v>1.5882352941176472</v>
      </c>
      <c r="L10" s="14">
        <f t="shared" si="2"/>
        <v>96.222222222222229</v>
      </c>
      <c r="M10" s="14">
        <f t="shared" si="6"/>
        <v>1</v>
      </c>
      <c r="N10" s="14">
        <f t="shared" si="3"/>
        <v>1154.6666666666667</v>
      </c>
      <c r="O10" s="15">
        <f t="shared" si="4"/>
        <v>111104.59259259261</v>
      </c>
      <c r="Y10" s="25">
        <f t="shared" si="5"/>
        <v>10100.508459259268</v>
      </c>
      <c r="AA10" s="53" t="s">
        <v>47</v>
      </c>
      <c r="AB10" s="54"/>
      <c r="AC10">
        <f>_xlfn.CHISQ.INV((1-Q16)/2, I16-1)</f>
        <v>161.82618239364686</v>
      </c>
      <c r="AD10">
        <f>_xlfn.CHISQ.INV((1+Q16)/2, I16-1)</f>
        <v>239.9596818276442</v>
      </c>
      <c r="AE10">
        <f>(I16-1)*S2/AD10</f>
        <v>199.72184804584984</v>
      </c>
      <c r="AF10" s="28">
        <f>(I16-1)*S2/AC10</f>
        <v>296.15226907183546</v>
      </c>
    </row>
    <row r="11" spans="1:32" x14ac:dyDescent="0.35">
      <c r="A11" s="2">
        <v>71</v>
      </c>
      <c r="B11" s="20">
        <v>10</v>
      </c>
      <c r="C11" s="1">
        <v>42</v>
      </c>
      <c r="D11" s="21">
        <v>0</v>
      </c>
      <c r="F11" s="46"/>
      <c r="G11" s="17"/>
      <c r="H11" s="17"/>
      <c r="I11" s="17">
        <f>SUM(I2:I10)</f>
        <v>200</v>
      </c>
      <c r="J11" s="17">
        <f>SUM(J2:J10)</f>
        <v>1</v>
      </c>
      <c r="K11" s="17"/>
      <c r="L11" s="17"/>
      <c r="M11" s="17"/>
      <c r="N11" s="17">
        <f>SUM(N2:N10)/I16</f>
        <v>68.417777777777786</v>
      </c>
      <c r="O11" s="18">
        <f>SUM(O2:O10)/I16</f>
        <v>4920.6182716049398</v>
      </c>
      <c r="Y11" s="26">
        <f>SUM(Y2:Y10)/I16</f>
        <v>241.08468271604951</v>
      </c>
      <c r="AA11" s="66" t="s">
        <v>48</v>
      </c>
      <c r="AB11" s="67"/>
      <c r="AC11" s="8">
        <f>_xlfn.CHISQ.INV((1-Q16)/2, I16)</f>
        <v>162.7279825018463</v>
      </c>
      <c r="AD11" s="8">
        <f>_xlfn.CHISQ.INV((1+Q16)/2, I16)</f>
        <v>241.0578955063109</v>
      </c>
      <c r="AE11" s="8">
        <f>I16*Y11/AD11</f>
        <v>200.02222471052636</v>
      </c>
      <c r="AF11" s="9">
        <f>I16*Y11/AC11</f>
        <v>296.30390423271444</v>
      </c>
    </row>
    <row r="12" spans="1:32" x14ac:dyDescent="0.35">
      <c r="A12" s="2">
        <v>74</v>
      </c>
      <c r="B12" s="20">
        <v>0</v>
      </c>
      <c r="C12" s="1">
        <v>43</v>
      </c>
      <c r="D12" s="21">
        <v>1</v>
      </c>
    </row>
    <row r="13" spans="1:32" x14ac:dyDescent="0.35">
      <c r="A13" s="2">
        <v>71</v>
      </c>
      <c r="B13" s="20">
        <v>13</v>
      </c>
      <c r="C13" s="1">
        <v>43</v>
      </c>
      <c r="D13" s="21">
        <v>1</v>
      </c>
    </row>
    <row r="14" spans="1:32" x14ac:dyDescent="0.35">
      <c r="A14" s="2">
        <v>68</v>
      </c>
      <c r="B14" s="20">
        <v>34</v>
      </c>
      <c r="C14" s="1">
        <v>44</v>
      </c>
      <c r="D14" s="21">
        <v>2</v>
      </c>
    </row>
    <row r="15" spans="1:32" x14ac:dyDescent="0.35">
      <c r="A15" s="2">
        <v>62</v>
      </c>
      <c r="B15" s="20">
        <v>49</v>
      </c>
      <c r="C15" s="1">
        <v>45</v>
      </c>
      <c r="D15" s="21">
        <v>2</v>
      </c>
      <c r="F15" s="10" t="s">
        <v>6</v>
      </c>
      <c r="G15" s="11" t="s">
        <v>7</v>
      </c>
      <c r="H15" s="11" t="s">
        <v>8</v>
      </c>
      <c r="I15" s="11" t="s">
        <v>9</v>
      </c>
      <c r="J15" s="11" t="s">
        <v>10</v>
      </c>
      <c r="K15" s="11" t="s">
        <v>11</v>
      </c>
      <c r="L15" s="11" t="s">
        <v>12</v>
      </c>
      <c r="M15" s="11" t="s">
        <v>13</v>
      </c>
      <c r="N15" s="11" t="s">
        <v>14</v>
      </c>
      <c r="O15" s="12" t="s">
        <v>15</v>
      </c>
      <c r="P15" s="1"/>
      <c r="Q15" s="10" t="s">
        <v>35</v>
      </c>
      <c r="R15" s="11" t="s">
        <v>36</v>
      </c>
      <c r="S15" s="11" t="s">
        <v>37</v>
      </c>
      <c r="T15" s="12" t="s">
        <v>38</v>
      </c>
      <c r="AA15" s="36" t="s">
        <v>50</v>
      </c>
      <c r="AB15" s="37"/>
      <c r="AC15" s="37"/>
      <c r="AD15" s="37"/>
      <c r="AE15" s="37"/>
      <c r="AF15" s="38"/>
    </row>
    <row r="16" spans="1:32" x14ac:dyDescent="0.35">
      <c r="A16" s="2">
        <v>85</v>
      </c>
      <c r="B16" s="20">
        <v>13</v>
      </c>
      <c r="C16" s="1">
        <v>47</v>
      </c>
      <c r="D16" s="21">
        <v>2</v>
      </c>
      <c r="F16" s="13">
        <f>MIN(C2:C201)</f>
        <v>32</v>
      </c>
      <c r="G16" s="8">
        <f>MAX(C2:C201)</f>
        <v>100</v>
      </c>
      <c r="H16" s="8">
        <f>G16-F16</f>
        <v>68</v>
      </c>
      <c r="I16" s="8">
        <v>200</v>
      </c>
      <c r="J16" s="8">
        <f>MIN(D2:D201)</f>
        <v>0</v>
      </c>
      <c r="K16" s="8">
        <f>MAX(D2:D201)</f>
        <v>104</v>
      </c>
      <c r="L16" s="8">
        <f>K16-J16</f>
        <v>104</v>
      </c>
      <c r="M16" s="8">
        <v>9</v>
      </c>
      <c r="N16" s="8">
        <f>H16/M16</f>
        <v>7.5555555555555554</v>
      </c>
      <c r="O16" s="9">
        <f>L16/M16</f>
        <v>11.555555555555555</v>
      </c>
      <c r="Q16" s="13">
        <v>0.95</v>
      </c>
      <c r="R16" s="8">
        <v>0.05</v>
      </c>
      <c r="S16" s="8">
        <v>67.209999999999994</v>
      </c>
      <c r="T16" s="9">
        <v>248.21</v>
      </c>
      <c r="AA16" s="39"/>
      <c r="AB16" s="40"/>
      <c r="AC16" s="40"/>
      <c r="AD16" s="40"/>
      <c r="AE16" s="40"/>
      <c r="AF16" s="41"/>
    </row>
    <row r="17" spans="1:32" x14ac:dyDescent="0.35">
      <c r="A17" s="2">
        <v>43</v>
      </c>
      <c r="B17" s="20">
        <v>13</v>
      </c>
      <c r="C17" s="1">
        <v>47</v>
      </c>
      <c r="D17" s="21">
        <v>2</v>
      </c>
      <c r="AA17" s="61"/>
      <c r="AB17" s="62"/>
      <c r="AC17" s="32" t="s">
        <v>42</v>
      </c>
      <c r="AD17" s="32" t="s">
        <v>43</v>
      </c>
      <c r="AE17" s="32" t="s">
        <v>44</v>
      </c>
      <c r="AF17" s="33"/>
    </row>
    <row r="18" spans="1:32" x14ac:dyDescent="0.35">
      <c r="A18" s="2">
        <v>100</v>
      </c>
      <c r="B18" s="20">
        <v>89</v>
      </c>
      <c r="C18" s="1">
        <v>48</v>
      </c>
      <c r="D18" s="21">
        <v>3</v>
      </c>
      <c r="AA18" s="63"/>
      <c r="AB18" s="64"/>
      <c r="AC18" s="8">
        <f>_xlfn.NORM.S.INV(Q16/2+0.5)</f>
        <v>1.9599639845400536</v>
      </c>
      <c r="AD18" s="8">
        <f>(1-AC18/SQRT(I16))/Q21</f>
        <v>3.4038841579229415E-2</v>
      </c>
      <c r="AE18" s="8">
        <f>(1+AC18/SQRT(I16))/Q21</f>
        <v>4.4991716903383869E-2</v>
      </c>
      <c r="AF18" s="9"/>
    </row>
    <row r="19" spans="1:32" x14ac:dyDescent="0.35">
      <c r="A19" s="2">
        <v>49</v>
      </c>
      <c r="B19" s="20">
        <v>14</v>
      </c>
      <c r="C19" s="1">
        <v>48</v>
      </c>
      <c r="D19" s="21">
        <v>3</v>
      </c>
      <c r="AA19" s="65"/>
      <c r="AB19" s="65"/>
    </row>
    <row r="20" spans="1:32" ht="40" customHeight="1" x14ac:dyDescent="0.35">
      <c r="A20" s="2">
        <v>85</v>
      </c>
      <c r="B20" s="20">
        <v>5</v>
      </c>
      <c r="C20" s="1">
        <v>48</v>
      </c>
      <c r="D20" s="21">
        <v>4</v>
      </c>
      <c r="F20" s="47" t="s">
        <v>17</v>
      </c>
      <c r="G20" s="6" t="s">
        <v>20</v>
      </c>
      <c r="H20" s="6" t="s">
        <v>21</v>
      </c>
      <c r="I20" s="6" t="s">
        <v>57</v>
      </c>
      <c r="J20" s="6" t="s">
        <v>1</v>
      </c>
      <c r="K20" s="6" t="s">
        <v>2</v>
      </c>
      <c r="L20" s="6" t="s">
        <v>3</v>
      </c>
      <c r="M20" s="6" t="s">
        <v>5</v>
      </c>
      <c r="N20" s="6" t="s">
        <v>58</v>
      </c>
      <c r="O20" s="7" t="s">
        <v>59</v>
      </c>
      <c r="Q20" s="5" t="s">
        <v>22</v>
      </c>
      <c r="R20" s="6" t="s">
        <v>23</v>
      </c>
      <c r="S20" s="6" t="s">
        <v>24</v>
      </c>
      <c r="T20" s="6" t="s">
        <v>25</v>
      </c>
      <c r="U20" s="6" t="s">
        <v>26</v>
      </c>
      <c r="V20" s="6" t="s">
        <v>27</v>
      </c>
      <c r="W20" s="7" t="s">
        <v>34</v>
      </c>
      <c r="Y20" s="19"/>
      <c r="AA20" s="36" t="s">
        <v>51</v>
      </c>
      <c r="AB20" s="37"/>
      <c r="AC20" s="37"/>
      <c r="AD20" s="37"/>
      <c r="AE20" s="37"/>
      <c r="AF20" s="38"/>
    </row>
    <row r="21" spans="1:32" x14ac:dyDescent="0.35">
      <c r="A21" s="2">
        <v>54</v>
      </c>
      <c r="B21" s="20">
        <v>10</v>
      </c>
      <c r="C21" s="1">
        <v>49</v>
      </c>
      <c r="D21" s="21">
        <v>5</v>
      </c>
      <c r="F21" s="48"/>
      <c r="G21" s="14">
        <f>D2</f>
        <v>0</v>
      </c>
      <c r="H21" s="14">
        <f>G21+$O$16</f>
        <v>11.555555555555555</v>
      </c>
      <c r="I21" s="14" cm="1">
        <f t="array" ref="I21:I29">FREQUENCY(B2:B201, H21:H28)</f>
        <v>54</v>
      </c>
      <c r="J21" s="14">
        <f>I21/$I$30</f>
        <v>0.27</v>
      </c>
      <c r="K21" s="14">
        <f>I21/$O$16</f>
        <v>4.6730769230769234</v>
      </c>
      <c r="L21" s="14">
        <f>(G21+H21)/2</f>
        <v>5.7777777777777777</v>
      </c>
      <c r="M21" s="14">
        <f>J21</f>
        <v>0.27</v>
      </c>
      <c r="N21" s="14">
        <f>L21*I21</f>
        <v>312</v>
      </c>
      <c r="O21" s="15">
        <f>N21*L21</f>
        <v>1802.6666666666667</v>
      </c>
      <c r="Q21" s="13">
        <f>SUM(N21:N29)/I16</f>
        <v>25.306666666666665</v>
      </c>
      <c r="R21" s="8">
        <f>O30-N30^2</f>
        <v>385.08965925925929</v>
      </c>
      <c r="S21" s="8">
        <f>I16/(I16-1)*R21</f>
        <v>387.02478317513493</v>
      </c>
      <c r="T21" s="8">
        <f>L24</f>
        <v>40.444444444444443</v>
      </c>
      <c r="U21" s="8">
        <f>(D100+D101)/2</f>
        <v>19</v>
      </c>
      <c r="V21" s="8">
        <f>SQRT(S21)</f>
        <v>19.672945462617815</v>
      </c>
      <c r="W21" s="9">
        <f>SQRT(R21)</f>
        <v>19.623701466829832</v>
      </c>
      <c r="AA21" s="31"/>
      <c r="AB21" s="34"/>
      <c r="AC21" s="34" t="s">
        <v>42</v>
      </c>
      <c r="AD21" s="34" t="s">
        <v>43</v>
      </c>
      <c r="AE21" s="34" t="s">
        <v>44</v>
      </c>
      <c r="AF21" s="35"/>
    </row>
    <row r="22" spans="1:32" x14ac:dyDescent="0.35">
      <c r="A22" s="2">
        <v>50</v>
      </c>
      <c r="B22" s="20">
        <v>0</v>
      </c>
      <c r="C22" s="1">
        <v>49</v>
      </c>
      <c r="D22" s="21">
        <v>5</v>
      </c>
      <c r="F22" s="48"/>
      <c r="G22" s="14">
        <f>H21</f>
        <v>11.555555555555555</v>
      </c>
      <c r="H22" s="14">
        <f>G22+$O$16</f>
        <v>23.111111111111111</v>
      </c>
      <c r="I22" s="14">
        <v>60</v>
      </c>
      <c r="J22" s="14">
        <f t="shared" ref="J22:J29" si="9">I22/$I$30</f>
        <v>0.3</v>
      </c>
      <c r="K22" s="14">
        <f t="shared" ref="K22:K29" si="10">I22/$O$16</f>
        <v>5.1923076923076925</v>
      </c>
      <c r="L22" s="14">
        <f t="shared" ref="L22:L29" si="11">(G22+H22)/2</f>
        <v>17.333333333333332</v>
      </c>
      <c r="M22" s="14">
        <f>J22+M21</f>
        <v>0.57000000000000006</v>
      </c>
      <c r="N22" s="14">
        <f t="shared" ref="N22:N29" si="12">L22*I22</f>
        <v>1040</v>
      </c>
      <c r="O22" s="15">
        <f t="shared" ref="O22:O29" si="13">N22*L22</f>
        <v>18026.666666666664</v>
      </c>
      <c r="AA22" s="13"/>
      <c r="AB22" s="8"/>
      <c r="AC22" s="8">
        <f>_xlfn.NORM.S.INV(Q16/2+0.5)</f>
        <v>1.9599639845400536</v>
      </c>
      <c r="AD22" s="8">
        <f>Q21-AC22*SQRT(Q21/I16)</f>
        <v>24.609477603753913</v>
      </c>
      <c r="AE22" s="8">
        <f>Q21+AC22*SQRT(Q21/I16)</f>
        <v>26.003855729579417</v>
      </c>
      <c r="AF22" s="9"/>
    </row>
    <row r="23" spans="1:32" ht="58" x14ac:dyDescent="0.35">
      <c r="A23" s="2">
        <v>56</v>
      </c>
      <c r="B23" s="20">
        <v>26</v>
      </c>
      <c r="C23" s="1">
        <v>49</v>
      </c>
      <c r="D23" s="21">
        <v>6</v>
      </c>
      <c r="F23" s="48"/>
      <c r="G23" s="14">
        <f>H22</f>
        <v>23.111111111111111</v>
      </c>
      <c r="H23" s="14">
        <f t="shared" ref="H23:H29" si="14">G23+$O$16</f>
        <v>34.666666666666664</v>
      </c>
      <c r="I23" s="14">
        <v>36</v>
      </c>
      <c r="J23" s="14">
        <f t="shared" si="9"/>
        <v>0.18</v>
      </c>
      <c r="K23" s="14">
        <f t="shared" si="10"/>
        <v>3.1153846153846154</v>
      </c>
      <c r="L23" s="14">
        <f t="shared" si="11"/>
        <v>28.888888888888886</v>
      </c>
      <c r="M23" s="14">
        <f t="shared" ref="M23:M29" si="15">J23+M22</f>
        <v>0.75</v>
      </c>
      <c r="N23" s="14">
        <f t="shared" si="12"/>
        <v>1040</v>
      </c>
      <c r="O23" s="15">
        <f t="shared" si="13"/>
        <v>30044.444444444442</v>
      </c>
      <c r="Q23" s="5" t="s">
        <v>28</v>
      </c>
      <c r="R23" s="6" t="s">
        <v>29</v>
      </c>
      <c r="S23" s="6" t="s">
        <v>30</v>
      </c>
      <c r="T23" s="6" t="s">
        <v>31</v>
      </c>
      <c r="U23" s="6" t="s">
        <v>32</v>
      </c>
      <c r="V23" s="7" t="s">
        <v>33</v>
      </c>
    </row>
    <row r="24" spans="1:32" x14ac:dyDescent="0.35">
      <c r="A24" s="2">
        <v>58</v>
      </c>
      <c r="B24" s="20">
        <v>10</v>
      </c>
      <c r="C24" s="1">
        <v>50</v>
      </c>
      <c r="D24" s="21">
        <v>7</v>
      </c>
      <c r="F24" s="48"/>
      <c r="G24" s="14">
        <f t="shared" ref="G24:G29" si="16">H23</f>
        <v>34.666666666666664</v>
      </c>
      <c r="H24" s="14">
        <f t="shared" si="14"/>
        <v>46.222222222222221</v>
      </c>
      <c r="I24" s="16">
        <v>23</v>
      </c>
      <c r="J24" s="14">
        <f t="shared" si="9"/>
        <v>0.115</v>
      </c>
      <c r="K24" s="14">
        <f t="shared" si="10"/>
        <v>1.9903846153846154</v>
      </c>
      <c r="L24" s="14">
        <f t="shared" si="11"/>
        <v>40.444444444444443</v>
      </c>
      <c r="M24" s="14">
        <f t="shared" si="15"/>
        <v>0.86499999999999999</v>
      </c>
      <c r="N24" s="14">
        <f t="shared" si="12"/>
        <v>930.22222222222217</v>
      </c>
      <c r="O24" s="15">
        <f t="shared" si="13"/>
        <v>37622.320987654319</v>
      </c>
      <c r="Q24" s="13">
        <f>AVERAGE(D1:D200)</f>
        <v>24.668341708542712</v>
      </c>
      <c r="R24" s="8">
        <f>_xlfn.VAR.P(D1:D200)</f>
        <v>366.73422388323525</v>
      </c>
      <c r="S24" s="8">
        <f>_xlfn.VAR.S(D1:D200)</f>
        <v>368.58641693315059</v>
      </c>
      <c r="T24" s="8">
        <f>_xlfn.MODE.SNGL(D1:D200)</f>
        <v>10</v>
      </c>
      <c r="U24" s="8">
        <f>MEDIAN(D1:D200)</f>
        <v>19</v>
      </c>
      <c r="V24" s="9">
        <f>_xlfn.STDEV.S(D1:D200)</f>
        <v>19.198604556924199</v>
      </c>
    </row>
    <row r="25" spans="1:32" x14ac:dyDescent="0.35">
      <c r="A25" s="2">
        <v>64</v>
      </c>
      <c r="B25" s="20">
        <v>87</v>
      </c>
      <c r="C25" s="1">
        <v>50</v>
      </c>
      <c r="D25" s="21">
        <v>8</v>
      </c>
      <c r="F25" s="48"/>
      <c r="G25" s="14">
        <f t="shared" si="16"/>
        <v>46.222222222222221</v>
      </c>
      <c r="H25" s="14">
        <f t="shared" si="14"/>
        <v>57.777777777777779</v>
      </c>
      <c r="I25" s="14">
        <v>12</v>
      </c>
      <c r="J25" s="14">
        <f t="shared" si="9"/>
        <v>0.06</v>
      </c>
      <c r="K25" s="14">
        <f t="shared" si="10"/>
        <v>1.0384615384615385</v>
      </c>
      <c r="L25" s="14">
        <f t="shared" si="11"/>
        <v>52</v>
      </c>
      <c r="M25" s="14">
        <f t="shared" si="15"/>
        <v>0.92500000000000004</v>
      </c>
      <c r="N25" s="14">
        <f t="shared" si="12"/>
        <v>624</v>
      </c>
      <c r="O25" s="15">
        <f t="shared" si="13"/>
        <v>32448</v>
      </c>
    </row>
    <row r="26" spans="1:32" x14ac:dyDescent="0.35">
      <c r="A26" s="2">
        <v>50</v>
      </c>
      <c r="B26" s="20">
        <v>6</v>
      </c>
      <c r="C26" s="1">
        <v>50</v>
      </c>
      <c r="D26" s="21">
        <v>10</v>
      </c>
      <c r="F26" s="48"/>
      <c r="G26" s="14">
        <f t="shared" si="16"/>
        <v>57.777777777777779</v>
      </c>
      <c r="H26" s="14">
        <f t="shared" si="14"/>
        <v>69.333333333333329</v>
      </c>
      <c r="I26" s="14">
        <v>7</v>
      </c>
      <c r="J26" s="14">
        <f t="shared" si="9"/>
        <v>3.5000000000000003E-2</v>
      </c>
      <c r="K26" s="14">
        <f t="shared" si="10"/>
        <v>0.60576923076923073</v>
      </c>
      <c r="L26" s="14">
        <f t="shared" si="11"/>
        <v>63.555555555555557</v>
      </c>
      <c r="M26" s="14">
        <f t="shared" si="15"/>
        <v>0.96000000000000008</v>
      </c>
      <c r="N26" s="14">
        <f t="shared" si="12"/>
        <v>444.88888888888891</v>
      </c>
      <c r="O26" s="15">
        <f t="shared" si="13"/>
        <v>28275.160493827163</v>
      </c>
    </row>
    <row r="27" spans="1:32" x14ac:dyDescent="0.35">
      <c r="A27" s="2">
        <v>53</v>
      </c>
      <c r="B27" s="20">
        <v>10</v>
      </c>
      <c r="C27" s="1">
        <v>50</v>
      </c>
      <c r="D27" s="21">
        <v>10</v>
      </c>
      <c r="F27" s="48"/>
      <c r="G27" s="14">
        <f t="shared" si="16"/>
        <v>69.333333333333329</v>
      </c>
      <c r="H27" s="14">
        <f t="shared" si="14"/>
        <v>80.888888888888886</v>
      </c>
      <c r="I27" s="14">
        <v>4</v>
      </c>
      <c r="J27" s="14">
        <f t="shared" si="9"/>
        <v>0.02</v>
      </c>
      <c r="K27" s="14">
        <f t="shared" si="10"/>
        <v>0.34615384615384615</v>
      </c>
      <c r="L27" s="14">
        <f t="shared" si="11"/>
        <v>75.111111111111114</v>
      </c>
      <c r="M27" s="14">
        <f t="shared" si="15"/>
        <v>0.98000000000000009</v>
      </c>
      <c r="N27" s="14">
        <f t="shared" si="12"/>
        <v>300.44444444444446</v>
      </c>
      <c r="O27" s="15">
        <f t="shared" si="13"/>
        <v>22566.716049382718</v>
      </c>
    </row>
    <row r="28" spans="1:32" x14ac:dyDescent="0.35">
      <c r="A28" s="2">
        <v>50</v>
      </c>
      <c r="B28" s="20">
        <v>1</v>
      </c>
      <c r="C28" s="1">
        <v>50</v>
      </c>
      <c r="D28" s="21">
        <v>10</v>
      </c>
      <c r="F28" s="48"/>
      <c r="G28" s="14">
        <f t="shared" si="16"/>
        <v>80.888888888888886</v>
      </c>
      <c r="H28" s="14">
        <f t="shared" si="14"/>
        <v>92.444444444444443</v>
      </c>
      <c r="I28" s="14">
        <v>2</v>
      </c>
      <c r="J28" s="14">
        <f t="shared" si="9"/>
        <v>0.01</v>
      </c>
      <c r="K28" s="14">
        <f t="shared" si="10"/>
        <v>0.17307692307692307</v>
      </c>
      <c r="L28" s="14">
        <f t="shared" si="11"/>
        <v>86.666666666666657</v>
      </c>
      <c r="M28" s="14">
        <f t="shared" si="15"/>
        <v>0.9900000000000001</v>
      </c>
      <c r="N28" s="14">
        <f t="shared" si="12"/>
        <v>173.33333333333331</v>
      </c>
      <c r="O28" s="15">
        <f t="shared" si="13"/>
        <v>15022.222222222219</v>
      </c>
    </row>
    <row r="29" spans="1:32" x14ac:dyDescent="0.35">
      <c r="A29" s="2">
        <v>59</v>
      </c>
      <c r="B29" s="20">
        <v>36</v>
      </c>
      <c r="C29" s="1">
        <v>51</v>
      </c>
      <c r="D29" s="21">
        <v>10</v>
      </c>
      <c r="F29" s="48"/>
      <c r="G29" s="14">
        <f t="shared" si="16"/>
        <v>92.444444444444443</v>
      </c>
      <c r="H29" s="14">
        <f t="shared" si="14"/>
        <v>104</v>
      </c>
      <c r="I29" s="14">
        <v>2</v>
      </c>
      <c r="J29" s="14">
        <f t="shared" si="9"/>
        <v>0.01</v>
      </c>
      <c r="K29" s="14">
        <f t="shared" si="10"/>
        <v>0.17307692307692307</v>
      </c>
      <c r="L29" s="14">
        <f t="shared" si="11"/>
        <v>98.222222222222229</v>
      </c>
      <c r="M29" s="14">
        <f t="shared" si="15"/>
        <v>1</v>
      </c>
      <c r="N29" s="14">
        <f t="shared" si="12"/>
        <v>196.44444444444446</v>
      </c>
      <c r="O29" s="15">
        <f t="shared" si="13"/>
        <v>19295.209876543213</v>
      </c>
    </row>
    <row r="30" spans="1:32" x14ac:dyDescent="0.35">
      <c r="A30" s="2">
        <v>59</v>
      </c>
      <c r="B30" s="20">
        <v>35</v>
      </c>
      <c r="C30" s="1">
        <v>51</v>
      </c>
      <c r="D30" s="21">
        <v>10</v>
      </c>
      <c r="F30" s="49"/>
      <c r="G30" s="17"/>
      <c r="H30" s="17"/>
      <c r="I30" s="17">
        <f>SUM(I21:I29)</f>
        <v>200</v>
      </c>
      <c r="J30" s="17">
        <f>SUM(J21:J29)</f>
        <v>1</v>
      </c>
      <c r="K30" s="17"/>
      <c r="L30" s="17"/>
      <c r="M30" s="17"/>
      <c r="N30" s="17">
        <f>SUM(N21:N29)/I16</f>
        <v>25.306666666666665</v>
      </c>
      <c r="O30" s="18">
        <f>SUM(O21:O29)/I16</f>
        <v>1025.517037037037</v>
      </c>
      <c r="Y30" s="27"/>
    </row>
    <row r="31" spans="1:32" x14ac:dyDescent="0.35">
      <c r="A31" s="2">
        <v>63</v>
      </c>
      <c r="B31" s="20">
        <v>14</v>
      </c>
      <c r="C31" s="1">
        <v>51</v>
      </c>
      <c r="D31" s="21">
        <v>10</v>
      </c>
    </row>
    <row r="32" spans="1:32" x14ac:dyDescent="0.35">
      <c r="A32" s="2">
        <v>66</v>
      </c>
      <c r="B32" s="20">
        <v>15</v>
      </c>
      <c r="C32" s="1">
        <v>52</v>
      </c>
      <c r="D32" s="21">
        <v>10</v>
      </c>
    </row>
    <row r="33" spans="1:34" ht="14.5" customHeight="1" x14ac:dyDescent="0.35">
      <c r="A33" s="2">
        <v>94</v>
      </c>
      <c r="B33" s="20">
        <v>10</v>
      </c>
      <c r="C33" s="1">
        <v>52</v>
      </c>
      <c r="D33" s="21">
        <v>10</v>
      </c>
      <c r="F33" s="43" t="s">
        <v>52</v>
      </c>
      <c r="G33" s="43"/>
      <c r="H33" s="43"/>
      <c r="I33" s="43"/>
      <c r="J33" s="43"/>
      <c r="K33" s="43"/>
      <c r="L33" s="43"/>
      <c r="M33" s="43"/>
      <c r="N33" s="43"/>
      <c r="O33" s="43"/>
      <c r="Q33" s="42" t="s">
        <v>55</v>
      </c>
      <c r="R33" s="42"/>
      <c r="S33" s="42"/>
      <c r="T33" s="42"/>
      <c r="U33" s="42"/>
      <c r="V33" s="42"/>
      <c r="W33" s="42"/>
      <c r="X33" s="42"/>
      <c r="Y33" s="42"/>
      <c r="Z33" s="42"/>
      <c r="AA33" s="42"/>
      <c r="AC33" s="42" t="s">
        <v>56</v>
      </c>
      <c r="AD33" s="42"/>
      <c r="AE33" s="42"/>
      <c r="AF33" s="42"/>
      <c r="AG33" s="42"/>
      <c r="AH33" s="42"/>
    </row>
    <row r="34" spans="1:34" x14ac:dyDescent="0.35">
      <c r="A34" s="2">
        <v>67</v>
      </c>
      <c r="B34" s="20">
        <v>25</v>
      </c>
      <c r="C34" s="1">
        <v>53</v>
      </c>
      <c r="D34" s="21">
        <v>10</v>
      </c>
      <c r="F34" s="42"/>
      <c r="G34" s="42"/>
      <c r="H34" s="42"/>
      <c r="I34" s="42"/>
      <c r="J34" s="42"/>
      <c r="K34" s="42"/>
      <c r="L34" s="42"/>
      <c r="M34" s="42"/>
      <c r="N34" s="42"/>
      <c r="O34" s="42"/>
      <c r="Q34" s="42"/>
      <c r="R34" s="42"/>
      <c r="S34" s="42"/>
      <c r="T34" s="42"/>
      <c r="U34" s="42"/>
      <c r="V34" s="42"/>
      <c r="W34" s="42"/>
      <c r="X34" s="42"/>
      <c r="Y34" s="42"/>
      <c r="Z34" s="42"/>
      <c r="AA34" s="42"/>
      <c r="AC34" s="42"/>
      <c r="AD34" s="42"/>
      <c r="AE34" s="42"/>
      <c r="AF34" s="42"/>
      <c r="AG34" s="42"/>
      <c r="AH34" s="42"/>
    </row>
    <row r="35" spans="1:34" x14ac:dyDescent="0.35">
      <c r="A35" s="2">
        <v>72</v>
      </c>
      <c r="B35" s="20">
        <v>13</v>
      </c>
      <c r="C35" s="1">
        <v>53</v>
      </c>
      <c r="D35" s="21">
        <v>10</v>
      </c>
      <c r="F35" s="42"/>
      <c r="G35" s="42"/>
      <c r="H35" s="42"/>
      <c r="I35" s="42"/>
      <c r="J35" s="42"/>
      <c r="K35" s="42"/>
      <c r="L35" s="42"/>
      <c r="M35" s="42"/>
      <c r="N35" s="42"/>
      <c r="O35" s="42"/>
      <c r="Q35" s="42"/>
      <c r="R35" s="42"/>
      <c r="S35" s="42"/>
      <c r="T35" s="42"/>
      <c r="U35" s="42"/>
      <c r="V35" s="42"/>
      <c r="W35" s="42"/>
      <c r="X35" s="42"/>
      <c r="Y35" s="42"/>
      <c r="Z35" s="42"/>
      <c r="AA35" s="42"/>
      <c r="AC35" s="42"/>
      <c r="AD35" s="42"/>
      <c r="AE35" s="42"/>
      <c r="AF35" s="42"/>
      <c r="AG35" s="42"/>
      <c r="AH35" s="42"/>
    </row>
    <row r="36" spans="1:34" x14ac:dyDescent="0.35">
      <c r="A36" s="2">
        <v>55</v>
      </c>
      <c r="B36" s="20">
        <v>75</v>
      </c>
      <c r="C36" s="1">
        <v>53</v>
      </c>
      <c r="D36" s="21">
        <v>10</v>
      </c>
      <c r="F36" s="42"/>
      <c r="G36" s="42"/>
      <c r="H36" s="42"/>
      <c r="I36" s="42"/>
      <c r="J36" s="42"/>
      <c r="K36" s="42"/>
      <c r="L36" s="42"/>
      <c r="M36" s="42"/>
      <c r="N36" s="42"/>
      <c r="O36" s="42"/>
      <c r="Q36" s="42"/>
      <c r="R36" s="42"/>
      <c r="S36" s="42"/>
      <c r="T36" s="42"/>
      <c r="U36" s="42"/>
      <c r="V36" s="42"/>
      <c r="W36" s="42"/>
      <c r="X36" s="42"/>
      <c r="Y36" s="42"/>
      <c r="Z36" s="42"/>
      <c r="AA36" s="42"/>
      <c r="AC36" s="42"/>
      <c r="AD36" s="42"/>
      <c r="AE36" s="42"/>
      <c r="AF36" s="42"/>
      <c r="AG36" s="42"/>
      <c r="AH36" s="42"/>
    </row>
    <row r="37" spans="1:34" x14ac:dyDescent="0.35">
      <c r="A37" s="2">
        <v>55</v>
      </c>
      <c r="B37" s="20">
        <v>25</v>
      </c>
      <c r="C37" s="1">
        <v>53</v>
      </c>
      <c r="D37" s="21">
        <v>10</v>
      </c>
      <c r="F37" s="42"/>
      <c r="G37" s="42"/>
      <c r="H37" s="42"/>
      <c r="I37" s="42"/>
      <c r="J37" s="42"/>
      <c r="K37" s="42"/>
      <c r="L37" s="42"/>
      <c r="M37" s="42"/>
      <c r="N37" s="42"/>
      <c r="O37" s="42"/>
      <c r="Q37" s="42"/>
      <c r="R37" s="42"/>
      <c r="S37" s="42"/>
      <c r="T37" s="42"/>
      <c r="U37" s="42"/>
      <c r="V37" s="42"/>
      <c r="W37" s="42"/>
      <c r="X37" s="42"/>
      <c r="Y37" s="42"/>
      <c r="Z37" s="42"/>
      <c r="AA37" s="42"/>
      <c r="AC37" s="42"/>
      <c r="AD37" s="42"/>
      <c r="AE37" s="42"/>
      <c r="AF37" s="42"/>
      <c r="AG37" s="42"/>
      <c r="AH37" s="42"/>
    </row>
    <row r="38" spans="1:34" x14ac:dyDescent="0.35">
      <c r="A38" s="2">
        <v>55</v>
      </c>
      <c r="B38" s="20">
        <v>10</v>
      </c>
      <c r="C38" s="1">
        <v>54</v>
      </c>
      <c r="D38" s="21">
        <v>10</v>
      </c>
      <c r="F38" s="42"/>
      <c r="G38" s="42"/>
      <c r="H38" s="42"/>
      <c r="I38" s="42"/>
      <c r="J38" s="42"/>
      <c r="K38" s="42"/>
      <c r="L38" s="42"/>
      <c r="M38" s="42"/>
      <c r="N38" s="42"/>
      <c r="O38" s="42"/>
      <c r="Q38" s="42"/>
      <c r="R38" s="42"/>
      <c r="S38" s="42"/>
      <c r="T38" s="42"/>
      <c r="U38" s="42"/>
      <c r="V38" s="42"/>
      <c r="W38" s="42"/>
      <c r="X38" s="42"/>
      <c r="Y38" s="42"/>
      <c r="Z38" s="42"/>
      <c r="AA38" s="42"/>
      <c r="AC38" s="42"/>
      <c r="AD38" s="42"/>
      <c r="AE38" s="42"/>
      <c r="AF38" s="42"/>
      <c r="AG38" s="42"/>
      <c r="AH38" s="42"/>
    </row>
    <row r="39" spans="1:34" x14ac:dyDescent="0.35">
      <c r="A39" s="2">
        <v>41</v>
      </c>
      <c r="B39" s="20">
        <v>34</v>
      </c>
      <c r="C39" s="1">
        <v>54</v>
      </c>
      <c r="D39" s="21">
        <v>10</v>
      </c>
      <c r="F39" s="42"/>
      <c r="G39" s="42"/>
      <c r="H39" s="42"/>
      <c r="I39" s="42"/>
      <c r="J39" s="42"/>
      <c r="K39" s="42"/>
      <c r="L39" s="42"/>
      <c r="M39" s="42"/>
      <c r="N39" s="42"/>
      <c r="O39" s="42"/>
      <c r="Q39" s="42"/>
      <c r="R39" s="42"/>
      <c r="S39" s="42"/>
      <c r="T39" s="42"/>
      <c r="U39" s="42"/>
      <c r="V39" s="42"/>
      <c r="W39" s="42"/>
      <c r="X39" s="42"/>
      <c r="Y39" s="42"/>
      <c r="Z39" s="42"/>
      <c r="AA39" s="42"/>
      <c r="AC39" s="42"/>
      <c r="AD39" s="42"/>
      <c r="AE39" s="42"/>
      <c r="AF39" s="42"/>
      <c r="AG39" s="42"/>
      <c r="AH39" s="42"/>
    </row>
    <row r="40" spans="1:34" x14ac:dyDescent="0.35">
      <c r="A40" s="2">
        <v>53</v>
      </c>
      <c r="B40" s="20">
        <v>62</v>
      </c>
      <c r="C40" s="1">
        <v>54</v>
      </c>
      <c r="D40" s="21">
        <v>10</v>
      </c>
      <c r="F40" s="42"/>
      <c r="G40" s="42"/>
      <c r="H40" s="42"/>
      <c r="I40" s="42"/>
      <c r="J40" s="42"/>
      <c r="K40" s="42"/>
      <c r="L40" s="42"/>
      <c r="M40" s="42"/>
      <c r="N40" s="42"/>
      <c r="O40" s="42"/>
      <c r="Q40" s="42"/>
      <c r="R40" s="42"/>
      <c r="S40" s="42"/>
      <c r="T40" s="42"/>
      <c r="U40" s="42"/>
      <c r="V40" s="42"/>
      <c r="W40" s="42"/>
      <c r="X40" s="42"/>
      <c r="Y40" s="42"/>
      <c r="Z40" s="42"/>
      <c r="AA40" s="42"/>
      <c r="AC40" s="42"/>
      <c r="AD40" s="42"/>
      <c r="AE40" s="42"/>
      <c r="AF40" s="42"/>
      <c r="AG40" s="42"/>
      <c r="AH40" s="42"/>
    </row>
    <row r="41" spans="1:34" x14ac:dyDescent="0.35">
      <c r="A41" s="2">
        <v>63</v>
      </c>
      <c r="B41" s="20">
        <v>23</v>
      </c>
      <c r="C41" s="1">
        <v>55</v>
      </c>
      <c r="D41" s="21">
        <v>10</v>
      </c>
      <c r="F41" s="42"/>
      <c r="G41" s="42"/>
      <c r="H41" s="42"/>
      <c r="I41" s="42"/>
      <c r="J41" s="42"/>
      <c r="K41" s="42"/>
      <c r="L41" s="42"/>
      <c r="M41" s="42"/>
      <c r="N41" s="42"/>
      <c r="O41" s="42"/>
      <c r="Q41" s="42"/>
      <c r="R41" s="42"/>
      <c r="S41" s="42"/>
      <c r="T41" s="42"/>
      <c r="U41" s="42"/>
      <c r="V41" s="42"/>
      <c r="W41" s="42"/>
      <c r="X41" s="42"/>
      <c r="Y41" s="42"/>
      <c r="Z41" s="42"/>
      <c r="AA41" s="42"/>
      <c r="AC41" s="42"/>
      <c r="AD41" s="42"/>
      <c r="AE41" s="42"/>
      <c r="AF41" s="42"/>
      <c r="AG41" s="42"/>
      <c r="AH41" s="42"/>
    </row>
    <row r="42" spans="1:34" x14ac:dyDescent="0.35">
      <c r="A42" s="2">
        <v>54</v>
      </c>
      <c r="B42" s="20">
        <v>10</v>
      </c>
      <c r="C42" s="1">
        <v>55</v>
      </c>
      <c r="D42" s="21">
        <v>10</v>
      </c>
      <c r="F42" s="42"/>
      <c r="G42" s="42"/>
      <c r="H42" s="42"/>
      <c r="I42" s="42"/>
      <c r="J42" s="42"/>
      <c r="K42" s="42"/>
      <c r="L42" s="42"/>
      <c r="M42" s="42"/>
      <c r="N42" s="42"/>
      <c r="O42" s="42"/>
      <c r="Q42" s="42"/>
      <c r="R42" s="42"/>
      <c r="S42" s="42"/>
      <c r="T42" s="42"/>
      <c r="U42" s="42"/>
      <c r="V42" s="42"/>
      <c r="W42" s="42"/>
      <c r="X42" s="42"/>
      <c r="Y42" s="42"/>
      <c r="Z42" s="42"/>
      <c r="AA42" s="42"/>
      <c r="AC42" s="42"/>
      <c r="AD42" s="42"/>
      <c r="AE42" s="42"/>
      <c r="AF42" s="42"/>
      <c r="AG42" s="42"/>
      <c r="AH42" s="42"/>
    </row>
    <row r="43" spans="1:34" x14ac:dyDescent="0.35">
      <c r="A43" s="2">
        <v>70</v>
      </c>
      <c r="B43" s="20">
        <v>15</v>
      </c>
      <c r="C43" s="1">
        <v>55</v>
      </c>
      <c r="D43" s="21">
        <v>10</v>
      </c>
      <c r="F43" s="42"/>
      <c r="G43" s="42"/>
      <c r="H43" s="42"/>
      <c r="I43" s="42"/>
      <c r="J43" s="42"/>
      <c r="K43" s="42"/>
      <c r="L43" s="42"/>
      <c r="M43" s="42"/>
      <c r="N43" s="42"/>
      <c r="O43" s="42"/>
      <c r="Q43" s="42"/>
      <c r="R43" s="42"/>
      <c r="S43" s="42"/>
      <c r="T43" s="42"/>
      <c r="U43" s="42"/>
      <c r="V43" s="42"/>
      <c r="W43" s="42"/>
      <c r="X43" s="42"/>
      <c r="Y43" s="42"/>
      <c r="Z43" s="42"/>
      <c r="AA43" s="42"/>
      <c r="AC43" s="42"/>
      <c r="AD43" s="42"/>
      <c r="AE43" s="42"/>
      <c r="AF43" s="42"/>
      <c r="AG43" s="42"/>
      <c r="AH43" s="42"/>
    </row>
    <row r="44" spans="1:34" x14ac:dyDescent="0.35">
      <c r="A44" s="2">
        <v>65</v>
      </c>
      <c r="B44" s="20">
        <v>36</v>
      </c>
      <c r="C44" s="1">
        <v>55</v>
      </c>
      <c r="D44" s="21">
        <v>10</v>
      </c>
      <c r="F44" s="42"/>
      <c r="G44" s="42"/>
      <c r="H44" s="42"/>
      <c r="I44" s="42"/>
      <c r="J44" s="42"/>
      <c r="K44" s="42"/>
      <c r="L44" s="42"/>
      <c r="M44" s="42"/>
      <c r="N44" s="42"/>
      <c r="O44" s="42"/>
      <c r="Q44" s="42"/>
      <c r="R44" s="42"/>
      <c r="S44" s="42"/>
      <c r="T44" s="42"/>
      <c r="U44" s="42"/>
      <c r="V44" s="42"/>
      <c r="W44" s="42"/>
      <c r="X44" s="42"/>
      <c r="Y44" s="42"/>
      <c r="Z44" s="42"/>
      <c r="AA44" s="42"/>
    </row>
    <row r="45" spans="1:34" x14ac:dyDescent="0.35">
      <c r="A45" s="2">
        <v>48</v>
      </c>
      <c r="B45" s="20">
        <v>10</v>
      </c>
      <c r="C45" s="1">
        <v>55</v>
      </c>
      <c r="D45" s="21">
        <v>10</v>
      </c>
      <c r="F45" s="42"/>
      <c r="G45" s="42"/>
      <c r="H45" s="42"/>
      <c r="I45" s="42"/>
      <c r="J45" s="42"/>
      <c r="K45" s="42"/>
      <c r="L45" s="42"/>
      <c r="M45" s="42"/>
      <c r="N45" s="42"/>
      <c r="O45" s="42"/>
      <c r="Q45" s="42"/>
      <c r="R45" s="42"/>
      <c r="S45" s="42"/>
      <c r="T45" s="42"/>
      <c r="U45" s="42"/>
      <c r="V45" s="42"/>
      <c r="W45" s="42"/>
      <c r="X45" s="42"/>
      <c r="Y45" s="42"/>
      <c r="Z45" s="42"/>
      <c r="AA45" s="42"/>
    </row>
    <row r="46" spans="1:34" x14ac:dyDescent="0.35">
      <c r="A46" s="2">
        <v>84</v>
      </c>
      <c r="B46" s="20">
        <v>51</v>
      </c>
      <c r="C46" s="1">
        <v>55</v>
      </c>
      <c r="D46" s="21">
        <v>10</v>
      </c>
      <c r="F46" s="42"/>
      <c r="G46" s="42"/>
      <c r="H46" s="42"/>
      <c r="I46" s="42"/>
      <c r="J46" s="42"/>
      <c r="K46" s="42"/>
      <c r="L46" s="42"/>
      <c r="M46" s="42"/>
      <c r="N46" s="42"/>
      <c r="O46" s="42"/>
      <c r="Q46" s="42"/>
      <c r="R46" s="42"/>
      <c r="S46" s="42"/>
      <c r="T46" s="42"/>
      <c r="U46" s="42"/>
      <c r="V46" s="42"/>
      <c r="W46" s="42"/>
      <c r="X46" s="42"/>
      <c r="Y46" s="42"/>
      <c r="Z46" s="42"/>
      <c r="AA46" s="42"/>
    </row>
    <row r="47" spans="1:34" x14ac:dyDescent="0.35">
      <c r="A47" s="2">
        <v>83</v>
      </c>
      <c r="B47" s="20">
        <v>46</v>
      </c>
      <c r="C47" s="1">
        <v>56</v>
      </c>
      <c r="D47" s="21">
        <v>10</v>
      </c>
      <c r="F47" s="42"/>
      <c r="G47" s="42"/>
      <c r="H47" s="42"/>
      <c r="I47" s="42"/>
      <c r="J47" s="42"/>
      <c r="K47" s="42"/>
      <c r="L47" s="42"/>
      <c r="M47" s="42"/>
      <c r="N47" s="42"/>
      <c r="O47" s="42"/>
      <c r="Q47" s="42"/>
      <c r="R47" s="42"/>
      <c r="S47" s="42"/>
      <c r="T47" s="42"/>
      <c r="U47" s="42"/>
      <c r="V47" s="42"/>
      <c r="W47" s="42"/>
      <c r="X47" s="42"/>
      <c r="Y47" s="42"/>
      <c r="Z47" s="42"/>
      <c r="AA47" s="42"/>
    </row>
    <row r="48" spans="1:34" x14ac:dyDescent="0.35">
      <c r="A48" s="2">
        <v>72</v>
      </c>
      <c r="B48" s="20">
        <v>44</v>
      </c>
      <c r="C48" s="1">
        <v>56</v>
      </c>
      <c r="D48" s="21">
        <v>10</v>
      </c>
      <c r="F48" s="42"/>
      <c r="G48" s="42"/>
      <c r="H48" s="42"/>
      <c r="I48" s="42"/>
      <c r="J48" s="42"/>
      <c r="K48" s="42"/>
      <c r="L48" s="42"/>
      <c r="M48" s="42"/>
      <c r="N48" s="42"/>
      <c r="O48" s="42"/>
      <c r="Q48" s="42"/>
      <c r="R48" s="42"/>
      <c r="S48" s="42"/>
      <c r="T48" s="42"/>
      <c r="U48" s="42"/>
      <c r="V48" s="42"/>
      <c r="W48" s="42"/>
      <c r="X48" s="42"/>
      <c r="Y48" s="42"/>
      <c r="Z48" s="42"/>
      <c r="AA48" s="42"/>
    </row>
    <row r="49" spans="1:27" x14ac:dyDescent="0.35">
      <c r="A49" s="2">
        <v>62</v>
      </c>
      <c r="B49" s="20">
        <v>10</v>
      </c>
      <c r="C49" s="1">
        <v>56</v>
      </c>
      <c r="D49" s="21">
        <v>10</v>
      </c>
      <c r="Q49" s="42"/>
      <c r="R49" s="42"/>
      <c r="S49" s="42"/>
      <c r="T49" s="42"/>
      <c r="U49" s="42"/>
      <c r="V49" s="42"/>
      <c r="W49" s="42"/>
      <c r="X49" s="42"/>
      <c r="Y49" s="42"/>
      <c r="Z49" s="42"/>
      <c r="AA49" s="42"/>
    </row>
    <row r="50" spans="1:27" x14ac:dyDescent="0.35">
      <c r="A50" s="2">
        <v>65</v>
      </c>
      <c r="B50" s="20">
        <v>14</v>
      </c>
      <c r="C50" s="1">
        <v>56</v>
      </c>
      <c r="D50" s="21">
        <v>10</v>
      </c>
      <c r="Q50" s="42"/>
      <c r="R50" s="42"/>
      <c r="S50" s="42"/>
      <c r="T50" s="42"/>
      <c r="U50" s="42"/>
      <c r="V50" s="42"/>
      <c r="W50" s="42"/>
      <c r="X50" s="42"/>
      <c r="Y50" s="42"/>
      <c r="Z50" s="42"/>
      <c r="AA50" s="42"/>
    </row>
    <row r="51" spans="1:27" x14ac:dyDescent="0.35">
      <c r="A51" s="2">
        <v>55</v>
      </c>
      <c r="B51" s="20">
        <v>39</v>
      </c>
      <c r="C51" s="1">
        <v>56</v>
      </c>
      <c r="D51" s="21">
        <v>10</v>
      </c>
    </row>
    <row r="52" spans="1:27" x14ac:dyDescent="0.35">
      <c r="A52" s="2">
        <v>50</v>
      </c>
      <c r="B52" s="20">
        <v>10</v>
      </c>
      <c r="C52" s="1">
        <v>57</v>
      </c>
      <c r="D52" s="21">
        <v>10</v>
      </c>
    </row>
    <row r="53" spans="1:27" x14ac:dyDescent="0.35">
      <c r="A53" s="2">
        <v>79</v>
      </c>
      <c r="B53" s="20">
        <v>10</v>
      </c>
      <c r="C53" s="1">
        <v>57</v>
      </c>
      <c r="D53" s="21">
        <v>10</v>
      </c>
    </row>
    <row r="54" spans="1:27" x14ac:dyDescent="0.35">
      <c r="A54" s="2">
        <v>53</v>
      </c>
      <c r="B54" s="20">
        <v>74</v>
      </c>
      <c r="C54" s="1">
        <v>57</v>
      </c>
      <c r="D54" s="21">
        <v>10</v>
      </c>
    </row>
    <row r="55" spans="1:27" x14ac:dyDescent="0.35">
      <c r="A55" s="2">
        <v>92</v>
      </c>
      <c r="B55" s="20">
        <v>25</v>
      </c>
      <c r="C55" s="1">
        <v>58</v>
      </c>
      <c r="D55" s="21">
        <v>11</v>
      </c>
    </row>
    <row r="56" spans="1:27" x14ac:dyDescent="0.35">
      <c r="A56" s="2">
        <v>65</v>
      </c>
      <c r="B56" s="20">
        <v>26</v>
      </c>
      <c r="C56" s="1">
        <v>58</v>
      </c>
      <c r="D56" s="21">
        <v>13</v>
      </c>
    </row>
    <row r="57" spans="1:27" x14ac:dyDescent="0.35">
      <c r="A57" s="2">
        <v>57</v>
      </c>
      <c r="B57" s="20">
        <v>76</v>
      </c>
      <c r="C57" s="1">
        <v>58</v>
      </c>
      <c r="D57" s="21">
        <v>13</v>
      </c>
    </row>
    <row r="58" spans="1:27" x14ac:dyDescent="0.35">
      <c r="A58" s="2">
        <v>68</v>
      </c>
      <c r="B58" s="20">
        <v>25</v>
      </c>
      <c r="C58" s="1">
        <v>59</v>
      </c>
      <c r="D58" s="21">
        <v>13</v>
      </c>
    </row>
    <row r="59" spans="1:27" x14ac:dyDescent="0.35">
      <c r="A59" s="2">
        <v>68</v>
      </c>
      <c r="B59" s="20">
        <v>10</v>
      </c>
      <c r="C59" s="1">
        <v>59</v>
      </c>
      <c r="D59" s="21">
        <v>13</v>
      </c>
    </row>
    <row r="60" spans="1:27" x14ac:dyDescent="0.35">
      <c r="A60" s="2">
        <v>74</v>
      </c>
      <c r="B60" s="20">
        <v>0</v>
      </c>
      <c r="C60" s="1">
        <v>59</v>
      </c>
      <c r="D60" s="21">
        <v>13</v>
      </c>
    </row>
    <row r="61" spans="1:27" x14ac:dyDescent="0.35">
      <c r="A61" s="2">
        <v>91</v>
      </c>
      <c r="B61" s="20">
        <v>23</v>
      </c>
      <c r="C61" s="1">
        <v>60</v>
      </c>
      <c r="D61" s="21">
        <v>13</v>
      </c>
    </row>
    <row r="62" spans="1:27" x14ac:dyDescent="0.35">
      <c r="A62" s="2">
        <v>55</v>
      </c>
      <c r="B62" s="20">
        <v>13</v>
      </c>
      <c r="C62" s="1">
        <v>61</v>
      </c>
      <c r="D62" s="21">
        <v>13</v>
      </c>
    </row>
    <row r="63" spans="1:27" x14ac:dyDescent="0.35">
      <c r="A63" s="2">
        <v>93</v>
      </c>
      <c r="B63" s="20">
        <v>21</v>
      </c>
      <c r="C63" s="1">
        <v>61</v>
      </c>
      <c r="D63" s="21">
        <v>13</v>
      </c>
    </row>
    <row r="64" spans="1:27" x14ac:dyDescent="0.35">
      <c r="A64" s="2">
        <v>34</v>
      </c>
      <c r="B64" s="20">
        <v>4</v>
      </c>
      <c r="C64" s="1">
        <v>61</v>
      </c>
      <c r="D64" s="21">
        <v>13</v>
      </c>
    </row>
    <row r="65" spans="1:4" x14ac:dyDescent="0.35">
      <c r="A65" s="2">
        <v>100</v>
      </c>
      <c r="B65" s="20">
        <v>0</v>
      </c>
      <c r="C65" s="1">
        <v>61</v>
      </c>
      <c r="D65" s="21">
        <v>13</v>
      </c>
    </row>
    <row r="66" spans="1:4" x14ac:dyDescent="0.35">
      <c r="A66" s="2">
        <v>82</v>
      </c>
      <c r="B66" s="20">
        <v>8</v>
      </c>
      <c r="C66" s="1">
        <v>62</v>
      </c>
      <c r="D66" s="21">
        <v>13</v>
      </c>
    </row>
    <row r="67" spans="1:4" x14ac:dyDescent="0.35">
      <c r="A67" s="2">
        <v>72</v>
      </c>
      <c r="B67" s="20">
        <v>39</v>
      </c>
      <c r="C67" s="1">
        <v>62</v>
      </c>
      <c r="D67" s="21">
        <v>13</v>
      </c>
    </row>
    <row r="68" spans="1:4" x14ac:dyDescent="0.35">
      <c r="A68" s="2">
        <v>75</v>
      </c>
      <c r="B68" s="20">
        <v>44</v>
      </c>
      <c r="C68" s="1">
        <v>62</v>
      </c>
      <c r="D68" s="21">
        <v>13</v>
      </c>
    </row>
    <row r="69" spans="1:4" x14ac:dyDescent="0.35">
      <c r="A69" s="2">
        <v>39</v>
      </c>
      <c r="B69" s="20">
        <v>33</v>
      </c>
      <c r="C69" s="1">
        <v>62</v>
      </c>
      <c r="D69" s="21">
        <v>13</v>
      </c>
    </row>
    <row r="70" spans="1:4" x14ac:dyDescent="0.35">
      <c r="A70" s="2">
        <v>68</v>
      </c>
      <c r="B70" s="20">
        <v>13</v>
      </c>
      <c r="C70" s="1">
        <v>62</v>
      </c>
      <c r="D70" s="21">
        <v>13</v>
      </c>
    </row>
    <row r="71" spans="1:4" x14ac:dyDescent="0.35">
      <c r="A71" s="2">
        <v>83</v>
      </c>
      <c r="B71" s="20">
        <v>27</v>
      </c>
      <c r="C71" s="1">
        <v>62</v>
      </c>
      <c r="D71" s="21">
        <v>14</v>
      </c>
    </row>
    <row r="72" spans="1:4" x14ac:dyDescent="0.35">
      <c r="A72" s="2">
        <v>97</v>
      </c>
      <c r="B72" s="20">
        <v>2</v>
      </c>
      <c r="C72" s="1">
        <v>62</v>
      </c>
      <c r="D72" s="21">
        <v>14</v>
      </c>
    </row>
    <row r="73" spans="1:4" x14ac:dyDescent="0.35">
      <c r="A73" s="2">
        <v>61</v>
      </c>
      <c r="B73" s="20">
        <v>0</v>
      </c>
      <c r="C73" s="1">
        <v>62</v>
      </c>
      <c r="D73" s="21">
        <v>14</v>
      </c>
    </row>
    <row r="74" spans="1:4" x14ac:dyDescent="0.35">
      <c r="A74" s="2">
        <v>86</v>
      </c>
      <c r="B74" s="20">
        <v>58</v>
      </c>
      <c r="C74" s="1">
        <v>62</v>
      </c>
      <c r="D74" s="21">
        <v>14</v>
      </c>
    </row>
    <row r="75" spans="1:4" x14ac:dyDescent="0.35">
      <c r="A75" s="2">
        <v>69</v>
      </c>
      <c r="B75" s="20">
        <v>20</v>
      </c>
      <c r="C75" s="1">
        <v>62</v>
      </c>
      <c r="D75" s="21">
        <v>14</v>
      </c>
    </row>
    <row r="76" spans="1:4" x14ac:dyDescent="0.35">
      <c r="A76" s="2">
        <v>81</v>
      </c>
      <c r="B76" s="20">
        <v>13</v>
      </c>
      <c r="C76" s="1">
        <v>63</v>
      </c>
      <c r="D76" s="21">
        <v>14</v>
      </c>
    </row>
    <row r="77" spans="1:4" x14ac:dyDescent="0.35">
      <c r="A77" s="2">
        <v>69</v>
      </c>
      <c r="B77" s="20">
        <v>48</v>
      </c>
      <c r="C77" s="1">
        <v>63</v>
      </c>
      <c r="D77" s="21">
        <v>14</v>
      </c>
    </row>
    <row r="78" spans="1:4" x14ac:dyDescent="0.35">
      <c r="A78" s="2">
        <v>59</v>
      </c>
      <c r="B78" s="20">
        <v>39</v>
      </c>
      <c r="C78" s="1">
        <v>63</v>
      </c>
      <c r="D78" s="21">
        <v>14</v>
      </c>
    </row>
    <row r="79" spans="1:4" x14ac:dyDescent="0.35">
      <c r="A79" s="2">
        <v>80</v>
      </c>
      <c r="B79" s="20">
        <v>28</v>
      </c>
      <c r="C79" s="1">
        <v>64</v>
      </c>
      <c r="D79" s="21">
        <v>15</v>
      </c>
    </row>
    <row r="80" spans="1:4" x14ac:dyDescent="0.35">
      <c r="A80" s="2">
        <v>90</v>
      </c>
      <c r="B80" s="20">
        <v>7</v>
      </c>
      <c r="C80" s="1">
        <v>64</v>
      </c>
      <c r="D80" s="21">
        <v>15</v>
      </c>
    </row>
    <row r="81" spans="1:4" x14ac:dyDescent="0.35">
      <c r="A81" s="2">
        <v>56</v>
      </c>
      <c r="B81" s="20">
        <v>1</v>
      </c>
      <c r="C81" s="1">
        <v>64</v>
      </c>
      <c r="D81" s="21">
        <v>15</v>
      </c>
    </row>
    <row r="82" spans="1:4" x14ac:dyDescent="0.35">
      <c r="A82" s="2">
        <v>55</v>
      </c>
      <c r="B82" s="20">
        <v>36</v>
      </c>
      <c r="C82" s="1">
        <v>65</v>
      </c>
      <c r="D82" s="21">
        <v>15</v>
      </c>
    </row>
    <row r="83" spans="1:4" x14ac:dyDescent="0.35">
      <c r="A83" s="2">
        <v>73</v>
      </c>
      <c r="B83" s="20">
        <v>35</v>
      </c>
      <c r="C83" s="1">
        <v>65</v>
      </c>
      <c r="D83" s="21">
        <v>15</v>
      </c>
    </row>
    <row r="84" spans="1:4" x14ac:dyDescent="0.35">
      <c r="A84" s="2">
        <v>97</v>
      </c>
      <c r="B84" s="20">
        <v>68</v>
      </c>
      <c r="C84" s="1">
        <v>65</v>
      </c>
      <c r="D84" s="21">
        <v>15</v>
      </c>
    </row>
    <row r="85" spans="1:4" x14ac:dyDescent="0.35">
      <c r="A85" s="2">
        <v>79</v>
      </c>
      <c r="B85" s="20">
        <v>25</v>
      </c>
      <c r="C85" s="1">
        <v>65</v>
      </c>
      <c r="D85" s="21">
        <v>15</v>
      </c>
    </row>
    <row r="86" spans="1:4" x14ac:dyDescent="0.35">
      <c r="A86" s="2">
        <v>71</v>
      </c>
      <c r="B86" s="20">
        <v>46</v>
      </c>
      <c r="C86" s="1">
        <v>65</v>
      </c>
      <c r="D86" s="21">
        <v>15</v>
      </c>
    </row>
    <row r="87" spans="1:4" x14ac:dyDescent="0.35">
      <c r="A87" s="2">
        <v>62</v>
      </c>
      <c r="B87" s="20">
        <v>16</v>
      </c>
      <c r="C87" s="1">
        <v>65</v>
      </c>
      <c r="D87" s="21">
        <v>15</v>
      </c>
    </row>
    <row r="88" spans="1:4" x14ac:dyDescent="0.35">
      <c r="A88" s="2">
        <v>57</v>
      </c>
      <c r="B88" s="20">
        <v>31</v>
      </c>
      <c r="C88" s="1">
        <v>65</v>
      </c>
      <c r="D88" s="21">
        <v>16</v>
      </c>
    </row>
    <row r="89" spans="1:4" x14ac:dyDescent="0.35">
      <c r="A89" s="2">
        <v>56</v>
      </c>
      <c r="B89" s="20">
        <v>31</v>
      </c>
      <c r="C89" s="1">
        <v>66</v>
      </c>
      <c r="D89" s="21">
        <v>16</v>
      </c>
    </row>
    <row r="90" spans="1:4" x14ac:dyDescent="0.35">
      <c r="A90" s="2">
        <v>89</v>
      </c>
      <c r="B90" s="20">
        <v>25</v>
      </c>
      <c r="C90" s="1">
        <v>66</v>
      </c>
      <c r="D90" s="21">
        <v>16</v>
      </c>
    </row>
    <row r="91" spans="1:4" x14ac:dyDescent="0.35">
      <c r="A91" s="2">
        <v>77</v>
      </c>
      <c r="B91" s="20">
        <v>13</v>
      </c>
      <c r="C91" s="1">
        <v>66</v>
      </c>
      <c r="D91" s="21">
        <v>16</v>
      </c>
    </row>
    <row r="92" spans="1:4" x14ac:dyDescent="0.35">
      <c r="A92" s="2">
        <v>63</v>
      </c>
      <c r="B92" s="20">
        <v>19</v>
      </c>
      <c r="C92" s="1">
        <v>66</v>
      </c>
      <c r="D92" s="21">
        <v>16</v>
      </c>
    </row>
    <row r="93" spans="1:4" x14ac:dyDescent="0.35">
      <c r="A93" s="2">
        <v>62</v>
      </c>
      <c r="B93" s="20">
        <v>17</v>
      </c>
      <c r="C93" s="1">
        <v>67</v>
      </c>
      <c r="D93" s="21">
        <v>16</v>
      </c>
    </row>
    <row r="94" spans="1:4" x14ac:dyDescent="0.35">
      <c r="A94" s="2">
        <v>90</v>
      </c>
      <c r="B94" s="20">
        <v>15</v>
      </c>
      <c r="C94" s="1">
        <v>67</v>
      </c>
      <c r="D94" s="21">
        <v>17</v>
      </c>
    </row>
    <row r="95" spans="1:4" x14ac:dyDescent="0.35">
      <c r="A95" s="2">
        <v>77</v>
      </c>
      <c r="B95" s="20">
        <v>18</v>
      </c>
      <c r="C95" s="1">
        <v>67</v>
      </c>
      <c r="D95" s="21">
        <v>17</v>
      </c>
    </row>
    <row r="96" spans="1:4" x14ac:dyDescent="0.35">
      <c r="A96" s="2">
        <v>49</v>
      </c>
      <c r="B96" s="20">
        <v>2</v>
      </c>
      <c r="C96" s="1">
        <v>67</v>
      </c>
      <c r="D96" s="21">
        <v>18</v>
      </c>
    </row>
    <row r="97" spans="1:4" x14ac:dyDescent="0.35">
      <c r="A97" s="2">
        <v>77</v>
      </c>
      <c r="B97" s="20">
        <v>16</v>
      </c>
      <c r="C97" s="1">
        <v>68</v>
      </c>
      <c r="D97" s="21">
        <v>18</v>
      </c>
    </row>
    <row r="98" spans="1:4" x14ac:dyDescent="0.35">
      <c r="A98" s="2">
        <v>76</v>
      </c>
      <c r="B98" s="20">
        <v>104</v>
      </c>
      <c r="C98" s="1">
        <v>68</v>
      </c>
      <c r="D98" s="21">
        <v>18</v>
      </c>
    </row>
    <row r="99" spans="1:4" x14ac:dyDescent="0.35">
      <c r="A99" s="2">
        <v>69</v>
      </c>
      <c r="B99" s="20">
        <v>2</v>
      </c>
      <c r="C99" s="1">
        <v>68</v>
      </c>
      <c r="D99" s="21">
        <v>18</v>
      </c>
    </row>
    <row r="100" spans="1:4" x14ac:dyDescent="0.35">
      <c r="A100" s="2">
        <v>64</v>
      </c>
      <c r="B100" s="20">
        <v>68</v>
      </c>
      <c r="C100" s="1">
        <v>68</v>
      </c>
      <c r="D100" s="21">
        <v>19</v>
      </c>
    </row>
    <row r="101" spans="1:4" x14ac:dyDescent="0.35">
      <c r="A101" s="2">
        <v>69</v>
      </c>
      <c r="B101" s="20">
        <v>18</v>
      </c>
      <c r="C101" s="1">
        <v>68</v>
      </c>
      <c r="D101" s="21">
        <v>19</v>
      </c>
    </row>
    <row r="102" spans="1:4" x14ac:dyDescent="0.35">
      <c r="A102" s="2">
        <v>83</v>
      </c>
      <c r="B102" s="20">
        <v>18</v>
      </c>
      <c r="C102" s="1">
        <v>68</v>
      </c>
      <c r="D102" s="21">
        <v>19</v>
      </c>
    </row>
    <row r="103" spans="1:4" x14ac:dyDescent="0.35">
      <c r="A103" s="2">
        <v>68</v>
      </c>
      <c r="B103" s="20">
        <v>19</v>
      </c>
      <c r="C103" s="1">
        <v>69</v>
      </c>
      <c r="D103" s="21">
        <v>20</v>
      </c>
    </row>
    <row r="104" spans="1:4" x14ac:dyDescent="0.35">
      <c r="A104" s="2">
        <v>66</v>
      </c>
      <c r="B104" s="20">
        <v>19</v>
      </c>
      <c r="C104" s="1">
        <v>69</v>
      </c>
      <c r="D104" s="21">
        <v>20</v>
      </c>
    </row>
    <row r="105" spans="1:4" x14ac:dyDescent="0.35">
      <c r="A105" s="2">
        <v>83</v>
      </c>
      <c r="B105" s="20">
        <v>50</v>
      </c>
      <c r="C105" s="1">
        <v>69</v>
      </c>
      <c r="D105" s="21">
        <v>20</v>
      </c>
    </row>
    <row r="106" spans="1:4" x14ac:dyDescent="0.35">
      <c r="A106" s="2">
        <v>65</v>
      </c>
      <c r="B106" s="20">
        <v>5</v>
      </c>
      <c r="C106" s="1">
        <v>69</v>
      </c>
      <c r="D106" s="21">
        <v>21</v>
      </c>
    </row>
    <row r="107" spans="1:4" x14ac:dyDescent="0.35">
      <c r="A107" s="2">
        <v>35</v>
      </c>
      <c r="B107" s="20">
        <v>31</v>
      </c>
      <c r="C107" s="1">
        <v>69</v>
      </c>
      <c r="D107" s="21">
        <v>21</v>
      </c>
    </row>
    <row r="108" spans="1:4" x14ac:dyDescent="0.35">
      <c r="A108" s="2">
        <v>71</v>
      </c>
      <c r="B108" s="20">
        <v>3</v>
      </c>
      <c r="C108" s="1">
        <v>69</v>
      </c>
      <c r="D108" s="21">
        <v>21</v>
      </c>
    </row>
    <row r="109" spans="1:4" x14ac:dyDescent="0.35">
      <c r="A109" s="2">
        <v>77</v>
      </c>
      <c r="B109" s="20">
        <v>13</v>
      </c>
      <c r="C109" s="1">
        <v>70</v>
      </c>
      <c r="D109" s="21">
        <v>22</v>
      </c>
    </row>
    <row r="110" spans="1:4" x14ac:dyDescent="0.35">
      <c r="A110" s="2">
        <v>62</v>
      </c>
      <c r="B110" s="20">
        <v>38</v>
      </c>
      <c r="C110" s="1">
        <v>70</v>
      </c>
      <c r="D110" s="21">
        <v>23</v>
      </c>
    </row>
    <row r="111" spans="1:4" x14ac:dyDescent="0.35">
      <c r="A111" s="2">
        <v>82</v>
      </c>
      <c r="B111" s="20">
        <v>17</v>
      </c>
      <c r="C111" s="1">
        <v>70</v>
      </c>
      <c r="D111" s="21">
        <v>23</v>
      </c>
    </row>
    <row r="112" spans="1:4" x14ac:dyDescent="0.35">
      <c r="A112" s="2">
        <v>42</v>
      </c>
      <c r="B112" s="20">
        <v>16</v>
      </c>
      <c r="C112" s="1">
        <v>70</v>
      </c>
      <c r="D112" s="21">
        <v>23</v>
      </c>
    </row>
    <row r="113" spans="1:4" x14ac:dyDescent="0.35">
      <c r="A113" s="2">
        <v>62</v>
      </c>
      <c r="B113" s="20">
        <v>36</v>
      </c>
      <c r="C113" s="1">
        <v>71</v>
      </c>
      <c r="D113" s="21">
        <v>23</v>
      </c>
    </row>
    <row r="114" spans="1:4" x14ac:dyDescent="0.35">
      <c r="A114" s="2">
        <v>44</v>
      </c>
      <c r="B114" s="20">
        <v>13</v>
      </c>
      <c r="C114" s="1">
        <v>71</v>
      </c>
      <c r="D114" s="21">
        <v>23</v>
      </c>
    </row>
    <row r="115" spans="1:4" x14ac:dyDescent="0.35">
      <c r="A115" s="2">
        <v>73</v>
      </c>
      <c r="B115" s="20">
        <v>16</v>
      </c>
      <c r="C115" s="1">
        <v>71</v>
      </c>
      <c r="D115" s="21">
        <v>23</v>
      </c>
    </row>
    <row r="116" spans="1:4" x14ac:dyDescent="0.35">
      <c r="A116" s="2">
        <v>70</v>
      </c>
      <c r="B116" s="20">
        <v>20</v>
      </c>
      <c r="C116" s="1">
        <v>71</v>
      </c>
      <c r="D116" s="21">
        <v>24</v>
      </c>
    </row>
    <row r="117" spans="1:4" x14ac:dyDescent="0.35">
      <c r="A117" s="2">
        <v>66</v>
      </c>
      <c r="B117" s="20">
        <v>23</v>
      </c>
      <c r="C117" s="1">
        <v>71</v>
      </c>
      <c r="D117" s="21">
        <v>25</v>
      </c>
    </row>
    <row r="118" spans="1:4" x14ac:dyDescent="0.35">
      <c r="A118" s="2">
        <v>73</v>
      </c>
      <c r="B118" s="20">
        <v>18</v>
      </c>
      <c r="C118" s="1">
        <v>72</v>
      </c>
      <c r="D118" s="21">
        <v>25</v>
      </c>
    </row>
    <row r="119" spans="1:4" x14ac:dyDescent="0.35">
      <c r="A119" s="2">
        <v>89</v>
      </c>
      <c r="B119" s="20">
        <v>30</v>
      </c>
      <c r="C119" s="1">
        <v>72</v>
      </c>
      <c r="D119" s="21">
        <v>25</v>
      </c>
    </row>
    <row r="120" spans="1:4" x14ac:dyDescent="0.35">
      <c r="A120" s="2">
        <v>80</v>
      </c>
      <c r="B120" s="20">
        <v>22</v>
      </c>
      <c r="C120" s="1">
        <v>72</v>
      </c>
      <c r="D120" s="21">
        <v>25</v>
      </c>
    </row>
    <row r="121" spans="1:4" x14ac:dyDescent="0.35">
      <c r="A121" s="2">
        <v>82</v>
      </c>
      <c r="B121" s="20">
        <v>21</v>
      </c>
      <c r="C121" s="1">
        <v>72</v>
      </c>
      <c r="D121" s="21">
        <v>25</v>
      </c>
    </row>
    <row r="122" spans="1:4" x14ac:dyDescent="0.35">
      <c r="A122" s="2">
        <v>96</v>
      </c>
      <c r="B122" s="20">
        <v>10</v>
      </c>
      <c r="C122" s="1">
        <v>73</v>
      </c>
      <c r="D122" s="21">
        <v>25</v>
      </c>
    </row>
    <row r="123" spans="1:4" x14ac:dyDescent="0.35">
      <c r="A123" s="2">
        <v>78</v>
      </c>
      <c r="B123" s="20">
        <v>23</v>
      </c>
      <c r="C123" s="1">
        <v>73</v>
      </c>
      <c r="D123" s="21">
        <v>25</v>
      </c>
    </row>
    <row r="124" spans="1:4" x14ac:dyDescent="0.35">
      <c r="A124" s="2">
        <v>82</v>
      </c>
      <c r="B124" s="20">
        <v>55</v>
      </c>
      <c r="C124" s="1">
        <v>73</v>
      </c>
      <c r="D124" s="21">
        <v>25</v>
      </c>
    </row>
    <row r="125" spans="1:4" x14ac:dyDescent="0.35">
      <c r="A125" s="2">
        <v>80</v>
      </c>
      <c r="B125" s="20">
        <v>33</v>
      </c>
      <c r="C125" s="1">
        <v>73</v>
      </c>
      <c r="D125" s="21">
        <v>25</v>
      </c>
    </row>
    <row r="126" spans="1:4" x14ac:dyDescent="0.35">
      <c r="A126" s="2">
        <v>100</v>
      </c>
      <c r="B126" s="20">
        <v>45</v>
      </c>
      <c r="C126" s="1">
        <v>74</v>
      </c>
      <c r="D126" s="21">
        <v>25</v>
      </c>
    </row>
    <row r="127" spans="1:4" x14ac:dyDescent="0.35">
      <c r="A127" s="2">
        <v>38</v>
      </c>
      <c r="B127" s="20">
        <v>16</v>
      </c>
      <c r="C127" s="1">
        <v>74</v>
      </c>
      <c r="D127" s="21">
        <v>25</v>
      </c>
    </row>
    <row r="128" spans="1:4" x14ac:dyDescent="0.35">
      <c r="A128" s="2">
        <v>84</v>
      </c>
      <c r="B128" s="20">
        <v>79</v>
      </c>
      <c r="C128" s="1">
        <v>74</v>
      </c>
      <c r="D128" s="21">
        <v>25</v>
      </c>
    </row>
    <row r="129" spans="1:4" x14ac:dyDescent="0.35">
      <c r="A129" s="2">
        <v>45</v>
      </c>
      <c r="B129" s="20">
        <v>63</v>
      </c>
      <c r="C129" s="1">
        <v>75</v>
      </c>
      <c r="D129" s="21">
        <v>25</v>
      </c>
    </row>
    <row r="130" spans="1:4" x14ac:dyDescent="0.35">
      <c r="A130" s="2">
        <v>92</v>
      </c>
      <c r="B130" s="20">
        <v>11</v>
      </c>
      <c r="C130" s="1">
        <v>75</v>
      </c>
      <c r="D130" s="21">
        <v>26</v>
      </c>
    </row>
    <row r="131" spans="1:4" x14ac:dyDescent="0.35">
      <c r="A131" s="2">
        <v>57</v>
      </c>
      <c r="B131" s="20">
        <v>16</v>
      </c>
      <c r="C131" s="1">
        <v>76</v>
      </c>
      <c r="D131" s="21">
        <v>26</v>
      </c>
    </row>
    <row r="132" spans="1:4" x14ac:dyDescent="0.35">
      <c r="A132" s="2">
        <v>65</v>
      </c>
      <c r="B132" s="20">
        <v>13</v>
      </c>
      <c r="C132" s="1">
        <v>76</v>
      </c>
      <c r="D132" s="21">
        <v>27</v>
      </c>
    </row>
    <row r="133" spans="1:4" x14ac:dyDescent="0.35">
      <c r="A133" s="2">
        <v>51</v>
      </c>
      <c r="B133" s="20">
        <v>14</v>
      </c>
      <c r="C133" s="1">
        <v>76</v>
      </c>
      <c r="D133" s="21">
        <v>27</v>
      </c>
    </row>
    <row r="134" spans="1:4" x14ac:dyDescent="0.35">
      <c r="A134" s="2">
        <v>66</v>
      </c>
      <c r="B134" s="20">
        <v>10</v>
      </c>
      <c r="C134" s="1">
        <v>76</v>
      </c>
      <c r="D134" s="21">
        <v>28</v>
      </c>
    </row>
    <row r="135" spans="1:4" x14ac:dyDescent="0.35">
      <c r="A135" s="2">
        <v>94</v>
      </c>
      <c r="B135" s="20">
        <v>13</v>
      </c>
      <c r="C135" s="1">
        <v>77</v>
      </c>
      <c r="D135" s="21">
        <v>30</v>
      </c>
    </row>
    <row r="136" spans="1:4" x14ac:dyDescent="0.35">
      <c r="A136" s="2">
        <v>64</v>
      </c>
      <c r="B136" s="20">
        <v>47</v>
      </c>
      <c r="C136" s="1">
        <v>77</v>
      </c>
      <c r="D136" s="21">
        <v>31</v>
      </c>
    </row>
    <row r="137" spans="1:4" x14ac:dyDescent="0.35">
      <c r="A137" s="2">
        <v>90</v>
      </c>
      <c r="B137" s="20">
        <v>25</v>
      </c>
      <c r="C137" s="1">
        <v>77</v>
      </c>
      <c r="D137" s="21">
        <v>31</v>
      </c>
    </row>
    <row r="138" spans="1:4" x14ac:dyDescent="0.35">
      <c r="A138" s="2">
        <v>79</v>
      </c>
      <c r="B138" s="20">
        <v>25</v>
      </c>
      <c r="C138" s="1">
        <v>77</v>
      </c>
      <c r="D138" s="21">
        <v>31</v>
      </c>
    </row>
    <row r="139" spans="1:4" x14ac:dyDescent="0.35">
      <c r="A139" s="2">
        <v>67</v>
      </c>
      <c r="B139" s="20">
        <v>0</v>
      </c>
      <c r="C139" s="1">
        <v>77</v>
      </c>
      <c r="D139" s="21">
        <v>32</v>
      </c>
    </row>
    <row r="140" spans="1:4" x14ac:dyDescent="0.35">
      <c r="A140" s="2">
        <v>83</v>
      </c>
      <c r="B140" s="20">
        <v>25</v>
      </c>
      <c r="C140" s="1">
        <v>78</v>
      </c>
      <c r="D140" s="21">
        <v>32</v>
      </c>
    </row>
    <row r="141" spans="1:4" x14ac:dyDescent="0.35">
      <c r="A141" s="2">
        <v>61</v>
      </c>
      <c r="B141" s="20">
        <v>10</v>
      </c>
      <c r="C141" s="1">
        <v>78</v>
      </c>
      <c r="D141" s="21">
        <v>33</v>
      </c>
    </row>
    <row r="142" spans="1:4" x14ac:dyDescent="0.35">
      <c r="A142" s="2">
        <v>90</v>
      </c>
      <c r="B142" s="20">
        <v>24</v>
      </c>
      <c r="C142" s="1">
        <v>79</v>
      </c>
      <c r="D142" s="21">
        <v>33</v>
      </c>
    </row>
    <row r="143" spans="1:4" x14ac:dyDescent="0.35">
      <c r="A143" s="2">
        <v>47</v>
      </c>
      <c r="B143" s="20">
        <v>40</v>
      </c>
      <c r="C143" s="1">
        <v>79</v>
      </c>
      <c r="D143" s="21">
        <v>34</v>
      </c>
    </row>
    <row r="144" spans="1:4" x14ac:dyDescent="0.35">
      <c r="A144" s="2">
        <v>56</v>
      </c>
      <c r="B144" s="20">
        <v>14</v>
      </c>
      <c r="C144" s="1">
        <v>79</v>
      </c>
      <c r="D144" s="21">
        <v>34</v>
      </c>
    </row>
    <row r="145" spans="1:4" x14ac:dyDescent="0.35">
      <c r="A145" s="2">
        <v>69</v>
      </c>
      <c r="B145" s="20">
        <v>10</v>
      </c>
      <c r="C145" s="1">
        <v>79</v>
      </c>
      <c r="D145" s="21">
        <v>34</v>
      </c>
    </row>
    <row r="146" spans="1:4" x14ac:dyDescent="0.35">
      <c r="A146" s="2">
        <v>50</v>
      </c>
      <c r="B146" s="20">
        <v>14</v>
      </c>
      <c r="C146" s="1">
        <v>79</v>
      </c>
      <c r="D146" s="21">
        <v>34</v>
      </c>
    </row>
    <row r="147" spans="1:4" x14ac:dyDescent="0.35">
      <c r="A147" s="2">
        <v>80</v>
      </c>
      <c r="B147" s="20">
        <v>23</v>
      </c>
      <c r="C147" s="1">
        <v>80</v>
      </c>
      <c r="D147" s="21">
        <v>34</v>
      </c>
    </row>
    <row r="148" spans="1:4" x14ac:dyDescent="0.35">
      <c r="A148" s="2">
        <v>39</v>
      </c>
      <c r="B148" s="20">
        <v>32</v>
      </c>
      <c r="C148" s="1">
        <v>80</v>
      </c>
      <c r="D148" s="21">
        <v>34</v>
      </c>
    </row>
    <row r="149" spans="1:4" x14ac:dyDescent="0.35">
      <c r="A149" s="2">
        <v>100</v>
      </c>
      <c r="B149" s="20">
        <v>34</v>
      </c>
      <c r="C149" s="1">
        <v>80</v>
      </c>
      <c r="D149" s="21">
        <v>34</v>
      </c>
    </row>
    <row r="150" spans="1:4" x14ac:dyDescent="0.35">
      <c r="A150" s="2">
        <v>82</v>
      </c>
      <c r="B150" s="20">
        <v>0</v>
      </c>
      <c r="C150" s="1">
        <v>80</v>
      </c>
      <c r="D150" s="21">
        <v>34</v>
      </c>
    </row>
    <row r="151" spans="1:4" x14ac:dyDescent="0.35">
      <c r="A151" s="2">
        <v>87</v>
      </c>
      <c r="B151" s="20">
        <v>49</v>
      </c>
      <c r="C151" s="1">
        <v>80</v>
      </c>
      <c r="D151" s="21">
        <v>34</v>
      </c>
    </row>
    <row r="152" spans="1:4" x14ac:dyDescent="0.35">
      <c r="A152" s="2">
        <v>62</v>
      </c>
      <c r="B152" s="20">
        <v>10</v>
      </c>
      <c r="C152" s="1">
        <v>81</v>
      </c>
      <c r="D152" s="21">
        <v>35</v>
      </c>
    </row>
    <row r="153" spans="1:4" x14ac:dyDescent="0.35">
      <c r="A153" s="2">
        <v>81</v>
      </c>
      <c r="B153" s="20">
        <v>10</v>
      </c>
      <c r="C153" s="1">
        <v>81</v>
      </c>
      <c r="D153" s="21">
        <v>35</v>
      </c>
    </row>
    <row r="154" spans="1:4" x14ac:dyDescent="0.35">
      <c r="A154" s="2">
        <v>68</v>
      </c>
      <c r="B154" s="20">
        <v>10</v>
      </c>
      <c r="C154" s="1">
        <v>82</v>
      </c>
      <c r="D154" s="21">
        <v>35</v>
      </c>
    </row>
    <row r="155" spans="1:4" x14ac:dyDescent="0.35">
      <c r="A155" s="2">
        <v>76</v>
      </c>
      <c r="B155" s="20">
        <v>13</v>
      </c>
      <c r="C155" s="1">
        <v>82</v>
      </c>
      <c r="D155" s="21">
        <v>35</v>
      </c>
    </row>
    <row r="156" spans="1:4" x14ac:dyDescent="0.35">
      <c r="A156" s="2">
        <v>88</v>
      </c>
      <c r="B156" s="20">
        <v>34</v>
      </c>
      <c r="C156" s="1">
        <v>82</v>
      </c>
      <c r="D156" s="21">
        <v>35</v>
      </c>
    </row>
    <row r="157" spans="1:4" x14ac:dyDescent="0.35">
      <c r="A157" s="2">
        <v>76</v>
      </c>
      <c r="B157" s="20">
        <v>15</v>
      </c>
      <c r="C157" s="1">
        <v>82</v>
      </c>
      <c r="D157" s="21">
        <v>35</v>
      </c>
    </row>
    <row r="158" spans="1:4" x14ac:dyDescent="0.35">
      <c r="A158" s="2">
        <v>53</v>
      </c>
      <c r="B158" s="20">
        <v>25</v>
      </c>
      <c r="C158" s="1">
        <v>82</v>
      </c>
      <c r="D158" s="21">
        <v>36</v>
      </c>
    </row>
    <row r="159" spans="1:4" x14ac:dyDescent="0.35">
      <c r="A159" s="2">
        <v>72</v>
      </c>
      <c r="B159" s="20">
        <v>14</v>
      </c>
      <c r="C159" s="1">
        <v>83</v>
      </c>
      <c r="D159" s="21">
        <v>36</v>
      </c>
    </row>
    <row r="160" spans="1:4" x14ac:dyDescent="0.35">
      <c r="A160" s="2">
        <v>58</v>
      </c>
      <c r="B160" s="20">
        <v>13</v>
      </c>
      <c r="C160" s="1">
        <v>83</v>
      </c>
      <c r="D160" s="21">
        <v>36</v>
      </c>
    </row>
    <row r="161" spans="1:4" x14ac:dyDescent="0.35">
      <c r="A161" s="2">
        <v>78</v>
      </c>
      <c r="B161" s="20">
        <v>10</v>
      </c>
      <c r="C161" s="1">
        <v>83</v>
      </c>
      <c r="D161" s="21">
        <v>36</v>
      </c>
    </row>
    <row r="162" spans="1:4" x14ac:dyDescent="0.35">
      <c r="A162" s="2">
        <v>80</v>
      </c>
      <c r="B162" s="20">
        <v>27</v>
      </c>
      <c r="C162" s="1">
        <v>83</v>
      </c>
      <c r="D162" s="21">
        <v>36</v>
      </c>
    </row>
    <row r="163" spans="1:4" x14ac:dyDescent="0.35">
      <c r="A163" s="2">
        <v>70</v>
      </c>
      <c r="B163" s="20">
        <v>34</v>
      </c>
      <c r="C163" s="1">
        <v>83</v>
      </c>
      <c r="D163" s="21">
        <v>38</v>
      </c>
    </row>
    <row r="164" spans="1:4" x14ac:dyDescent="0.35">
      <c r="A164" s="2">
        <v>51</v>
      </c>
      <c r="B164" s="20">
        <v>35</v>
      </c>
      <c r="C164" s="1">
        <v>84</v>
      </c>
      <c r="D164" s="21">
        <v>39</v>
      </c>
    </row>
    <row r="165" spans="1:4" x14ac:dyDescent="0.35">
      <c r="A165" s="2">
        <v>88</v>
      </c>
      <c r="B165" s="20">
        <v>0</v>
      </c>
      <c r="C165" s="1">
        <v>84</v>
      </c>
      <c r="D165" s="21">
        <v>39</v>
      </c>
    </row>
    <row r="166" spans="1:4" x14ac:dyDescent="0.35">
      <c r="A166" s="2">
        <v>69</v>
      </c>
      <c r="B166" s="20">
        <v>10</v>
      </c>
      <c r="C166" s="1">
        <v>84</v>
      </c>
      <c r="D166" s="21">
        <v>39</v>
      </c>
    </row>
    <row r="167" spans="1:4" x14ac:dyDescent="0.35">
      <c r="A167" s="2">
        <v>97</v>
      </c>
      <c r="B167" s="20">
        <v>15</v>
      </c>
      <c r="C167" s="1">
        <v>84</v>
      </c>
      <c r="D167" s="21">
        <v>40</v>
      </c>
    </row>
    <row r="168" spans="1:4" x14ac:dyDescent="0.35">
      <c r="A168" s="2">
        <v>89</v>
      </c>
      <c r="B168" s="20">
        <v>48</v>
      </c>
      <c r="C168" s="1">
        <v>85</v>
      </c>
      <c r="D168" s="21">
        <v>44</v>
      </c>
    </row>
    <row r="169" spans="1:4" x14ac:dyDescent="0.35">
      <c r="A169" s="2">
        <v>54</v>
      </c>
      <c r="B169" s="20">
        <v>10</v>
      </c>
      <c r="C169" s="1">
        <v>85</v>
      </c>
      <c r="D169" s="21">
        <v>44</v>
      </c>
    </row>
    <row r="170" spans="1:4" x14ac:dyDescent="0.35">
      <c r="A170" s="2">
        <v>61</v>
      </c>
      <c r="B170" s="20">
        <v>15</v>
      </c>
      <c r="C170" s="1">
        <v>86</v>
      </c>
      <c r="D170" s="21">
        <v>45</v>
      </c>
    </row>
    <row r="171" spans="1:4" x14ac:dyDescent="0.35">
      <c r="A171" s="2">
        <v>49</v>
      </c>
      <c r="B171" s="20">
        <v>10</v>
      </c>
      <c r="C171" s="1">
        <v>86</v>
      </c>
      <c r="D171" s="21">
        <v>45</v>
      </c>
    </row>
    <row r="172" spans="1:4" x14ac:dyDescent="0.35">
      <c r="A172" s="2">
        <v>32</v>
      </c>
      <c r="B172" s="20">
        <v>34</v>
      </c>
      <c r="C172" s="1">
        <v>86</v>
      </c>
      <c r="D172" s="21">
        <v>46</v>
      </c>
    </row>
    <row r="173" spans="1:4" x14ac:dyDescent="0.35">
      <c r="A173" s="2">
        <v>48</v>
      </c>
      <c r="B173" s="20">
        <v>25</v>
      </c>
      <c r="C173" s="1">
        <v>86</v>
      </c>
      <c r="D173" s="21">
        <v>46</v>
      </c>
    </row>
    <row r="174" spans="1:4" x14ac:dyDescent="0.35">
      <c r="A174" s="2">
        <v>62</v>
      </c>
      <c r="B174" s="20">
        <v>35</v>
      </c>
      <c r="C174" s="1">
        <v>86</v>
      </c>
      <c r="D174" s="21">
        <v>46</v>
      </c>
    </row>
    <row r="175" spans="1:4" x14ac:dyDescent="0.35">
      <c r="A175" s="2">
        <v>43</v>
      </c>
      <c r="B175" s="20">
        <v>34</v>
      </c>
      <c r="C175" s="1">
        <v>87</v>
      </c>
      <c r="D175" s="21">
        <v>47</v>
      </c>
    </row>
    <row r="176" spans="1:4" x14ac:dyDescent="0.35">
      <c r="A176" s="2">
        <v>92</v>
      </c>
      <c r="B176" s="20">
        <v>20</v>
      </c>
      <c r="C176" s="1">
        <v>88</v>
      </c>
      <c r="D176" s="21">
        <v>48</v>
      </c>
    </row>
    <row r="177" spans="1:4" x14ac:dyDescent="0.35">
      <c r="A177" s="2">
        <v>65</v>
      </c>
      <c r="B177" s="20">
        <v>10</v>
      </c>
      <c r="C177" s="1">
        <v>88</v>
      </c>
      <c r="D177" s="21">
        <v>48</v>
      </c>
    </row>
    <row r="178" spans="1:4" x14ac:dyDescent="0.35">
      <c r="A178" s="2">
        <v>86</v>
      </c>
      <c r="B178" s="20">
        <v>50</v>
      </c>
      <c r="C178" s="1">
        <v>89</v>
      </c>
      <c r="D178" s="21">
        <v>48</v>
      </c>
    </row>
    <row r="179" spans="1:4" x14ac:dyDescent="0.35">
      <c r="A179" s="2">
        <v>79</v>
      </c>
      <c r="B179" s="20">
        <v>34</v>
      </c>
      <c r="C179" s="1">
        <v>89</v>
      </c>
      <c r="D179" s="21">
        <v>49</v>
      </c>
    </row>
    <row r="180" spans="1:4" x14ac:dyDescent="0.35">
      <c r="A180" s="2">
        <v>70</v>
      </c>
      <c r="B180" s="20">
        <v>10</v>
      </c>
      <c r="C180" s="1">
        <v>89</v>
      </c>
      <c r="D180" s="21">
        <v>49</v>
      </c>
    </row>
    <row r="181" spans="1:4" x14ac:dyDescent="0.35">
      <c r="A181" s="2">
        <v>58</v>
      </c>
      <c r="B181" s="20">
        <v>23</v>
      </c>
      <c r="C181" s="1">
        <v>89</v>
      </c>
      <c r="D181" s="21">
        <v>50</v>
      </c>
    </row>
    <row r="182" spans="1:4" x14ac:dyDescent="0.35">
      <c r="A182" s="2">
        <v>74</v>
      </c>
      <c r="B182" s="20">
        <v>45</v>
      </c>
      <c r="C182" s="1">
        <v>90</v>
      </c>
      <c r="D182" s="21">
        <v>50</v>
      </c>
    </row>
    <row r="183" spans="1:4" x14ac:dyDescent="0.35">
      <c r="A183" s="2">
        <v>84</v>
      </c>
      <c r="B183" s="20">
        <v>48</v>
      </c>
      <c r="C183" s="1">
        <v>90</v>
      </c>
      <c r="D183" s="21">
        <v>51</v>
      </c>
    </row>
    <row r="184" spans="1:4" x14ac:dyDescent="0.35">
      <c r="A184" s="2">
        <v>52</v>
      </c>
      <c r="B184" s="20">
        <v>14</v>
      </c>
      <c r="C184" s="1">
        <v>90</v>
      </c>
      <c r="D184" s="21">
        <v>54</v>
      </c>
    </row>
    <row r="185" spans="1:4" x14ac:dyDescent="0.35">
      <c r="A185" s="2">
        <v>79</v>
      </c>
      <c r="B185" s="20">
        <v>10</v>
      </c>
      <c r="C185" s="1">
        <v>90</v>
      </c>
      <c r="D185" s="21">
        <v>55</v>
      </c>
    </row>
    <row r="186" spans="1:4" x14ac:dyDescent="0.35">
      <c r="A186" s="2">
        <v>33</v>
      </c>
      <c r="B186" s="20">
        <v>15</v>
      </c>
      <c r="C186" s="1">
        <v>91</v>
      </c>
      <c r="D186" s="21">
        <v>55</v>
      </c>
    </row>
    <row r="187" spans="1:4" x14ac:dyDescent="0.35">
      <c r="A187" s="2">
        <v>61</v>
      </c>
      <c r="B187" s="20">
        <v>2</v>
      </c>
      <c r="C187" s="1">
        <v>92</v>
      </c>
      <c r="D187" s="21">
        <v>58</v>
      </c>
    </row>
    <row r="188" spans="1:4" x14ac:dyDescent="0.35">
      <c r="A188" s="2">
        <v>77</v>
      </c>
      <c r="B188" s="20">
        <v>100</v>
      </c>
      <c r="C188" s="1">
        <v>92</v>
      </c>
      <c r="D188" s="21">
        <v>62</v>
      </c>
    </row>
    <row r="189" spans="1:4" x14ac:dyDescent="0.35">
      <c r="A189" s="2">
        <v>89</v>
      </c>
      <c r="B189" s="20">
        <v>63</v>
      </c>
      <c r="C189" s="1">
        <v>92</v>
      </c>
      <c r="D189" s="21">
        <v>63</v>
      </c>
    </row>
    <row r="190" spans="1:4" x14ac:dyDescent="0.35">
      <c r="A190" s="2">
        <v>34</v>
      </c>
      <c r="B190" s="20">
        <v>10</v>
      </c>
      <c r="C190" s="1">
        <v>93</v>
      </c>
      <c r="D190" s="21">
        <v>63</v>
      </c>
    </row>
    <row r="191" spans="1:4" x14ac:dyDescent="0.35">
      <c r="A191" s="2">
        <v>76</v>
      </c>
      <c r="B191" s="20">
        <v>13</v>
      </c>
      <c r="C191" s="1">
        <v>94</v>
      </c>
      <c r="D191" s="21">
        <v>64</v>
      </c>
    </row>
    <row r="192" spans="1:4" x14ac:dyDescent="0.35">
      <c r="A192" s="2">
        <v>51</v>
      </c>
      <c r="B192" s="20">
        <v>25</v>
      </c>
      <c r="C192" s="1">
        <v>94</v>
      </c>
      <c r="D192" s="21">
        <v>68</v>
      </c>
    </row>
    <row r="193" spans="1:4" x14ac:dyDescent="0.35">
      <c r="A193" s="2">
        <v>84</v>
      </c>
      <c r="B193" s="20">
        <v>0</v>
      </c>
      <c r="C193" s="1">
        <v>96</v>
      </c>
      <c r="D193" s="21">
        <v>68</v>
      </c>
    </row>
    <row r="194" spans="1:4" x14ac:dyDescent="0.35">
      <c r="A194" s="2">
        <v>65</v>
      </c>
      <c r="B194" s="20">
        <v>3</v>
      </c>
      <c r="C194" s="1">
        <v>97</v>
      </c>
      <c r="D194" s="21">
        <v>74</v>
      </c>
    </row>
    <row r="195" spans="1:4" x14ac:dyDescent="0.35">
      <c r="A195" s="2">
        <v>62</v>
      </c>
      <c r="B195" s="20">
        <v>34</v>
      </c>
      <c r="C195" s="1">
        <v>97</v>
      </c>
      <c r="D195" s="21">
        <v>75</v>
      </c>
    </row>
    <row r="196" spans="1:4" x14ac:dyDescent="0.35">
      <c r="A196" s="2">
        <v>60</v>
      </c>
      <c r="B196" s="20">
        <v>0</v>
      </c>
      <c r="C196" s="1">
        <v>97</v>
      </c>
      <c r="D196" s="21">
        <v>76</v>
      </c>
    </row>
    <row r="197" spans="1:4" x14ac:dyDescent="0.35">
      <c r="A197" s="2">
        <v>67</v>
      </c>
      <c r="B197" s="20">
        <v>25</v>
      </c>
      <c r="C197" s="1">
        <v>100</v>
      </c>
      <c r="D197" s="21">
        <v>79</v>
      </c>
    </row>
    <row r="198" spans="1:4" x14ac:dyDescent="0.35">
      <c r="A198" s="2">
        <v>62</v>
      </c>
      <c r="B198" s="20">
        <v>15</v>
      </c>
      <c r="C198" s="1">
        <v>100</v>
      </c>
      <c r="D198" s="21">
        <v>87</v>
      </c>
    </row>
    <row r="199" spans="1:4" x14ac:dyDescent="0.35">
      <c r="A199" s="2">
        <v>86</v>
      </c>
      <c r="B199" s="20">
        <v>15</v>
      </c>
      <c r="C199" s="1">
        <v>100</v>
      </c>
      <c r="D199" s="21">
        <v>89</v>
      </c>
    </row>
    <row r="200" spans="1:4" x14ac:dyDescent="0.35">
      <c r="A200" s="2">
        <v>67</v>
      </c>
      <c r="B200" s="20">
        <v>64</v>
      </c>
      <c r="C200" s="1">
        <v>100</v>
      </c>
      <c r="D200" s="21">
        <v>100</v>
      </c>
    </row>
    <row r="201" spans="1:4" x14ac:dyDescent="0.35">
      <c r="A201" s="3">
        <v>56</v>
      </c>
      <c r="B201" s="22">
        <v>46</v>
      </c>
      <c r="C201" s="4">
        <v>100</v>
      </c>
      <c r="D201" s="23">
        <v>104</v>
      </c>
    </row>
  </sheetData>
  <sortState xmlns:xlrd2="http://schemas.microsoft.com/office/spreadsheetml/2017/richdata2" ref="D2:D201">
    <sortCondition ref="D2:D201"/>
  </sortState>
  <mergeCells count="18">
    <mergeCell ref="F1:F11"/>
    <mergeCell ref="F20:F30"/>
    <mergeCell ref="AA1:AF1"/>
    <mergeCell ref="AA5:AB5"/>
    <mergeCell ref="AA6:AB6"/>
    <mergeCell ref="AA9:AB9"/>
    <mergeCell ref="AA10:AB10"/>
    <mergeCell ref="AA2:AF3"/>
    <mergeCell ref="AA17:AB17"/>
    <mergeCell ref="AA18:AB18"/>
    <mergeCell ref="AA19:AB19"/>
    <mergeCell ref="AA11:AB11"/>
    <mergeCell ref="AA7:AB7"/>
    <mergeCell ref="AA15:AF16"/>
    <mergeCell ref="AA20:AF20"/>
    <mergeCell ref="AC33:AH43"/>
    <mergeCell ref="Q33:AA50"/>
    <mergeCell ref="F33:O48"/>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Kirbaba</dc:creator>
  <cp:lastModifiedBy>Denis Kirbaba</cp:lastModifiedBy>
  <dcterms:created xsi:type="dcterms:W3CDTF">2023-03-01T18:19:31Z</dcterms:created>
  <dcterms:modified xsi:type="dcterms:W3CDTF">2023-03-03T14:09:51Z</dcterms:modified>
</cp:coreProperties>
</file>