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irba\Desktop\Math_Statistics\3lab\"/>
    </mc:Choice>
  </mc:AlternateContent>
  <xr:revisionPtr revIDLastSave="0" documentId="13_ncr:1_{C8F27FA7-2D8E-4338-970C-DA354FE87E3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54" i="1" l="1"/>
  <c r="AE93" i="1"/>
  <c r="AA94" i="1"/>
  <c r="AA95" i="1"/>
  <c r="AA96" i="1"/>
  <c r="AA97" i="1"/>
  <c r="AA98" i="1"/>
  <c r="AA99" i="1"/>
  <c r="AA100" i="1"/>
  <c r="AA101" i="1"/>
  <c r="AA93" i="1"/>
  <c r="X93" i="1" a="1"/>
  <c r="X93" i="1" s="1"/>
  <c r="V93" i="1"/>
  <c r="W93" i="1" s="1"/>
  <c r="T93" i="1"/>
  <c r="S93" i="1"/>
  <c r="AD81" i="1"/>
  <c r="Z82" i="1"/>
  <c r="Z83" i="1"/>
  <c r="Z84" i="1"/>
  <c r="Z85" i="1"/>
  <c r="Z86" i="1"/>
  <c r="Z87" i="1"/>
  <c r="Z88" i="1"/>
  <c r="Z89" i="1"/>
  <c r="Z81" i="1"/>
  <c r="W81" i="1" a="1"/>
  <c r="W81" i="1" s="1"/>
  <c r="U81" i="1"/>
  <c r="V81" i="1"/>
  <c r="S81" i="1"/>
  <c r="AD68" i="1"/>
  <c r="U68" i="1"/>
  <c r="V54" i="1"/>
  <c r="S41" i="1"/>
  <c r="V24" i="1"/>
  <c r="U24" i="1"/>
  <c r="T24" i="1"/>
  <c r="S24" i="1"/>
  <c r="R24" i="1"/>
  <c r="Q24" i="1"/>
  <c r="U21" i="1"/>
  <c r="V5" i="1"/>
  <c r="U5" i="1"/>
  <c r="T5" i="1"/>
  <c r="S5" i="1"/>
  <c r="R5" i="1"/>
  <c r="Q5" i="1"/>
  <c r="U2" i="1"/>
  <c r="G21" i="1"/>
  <c r="K16" i="1"/>
  <c r="J16" i="1"/>
  <c r="G16" i="1"/>
  <c r="F16" i="1"/>
  <c r="G2" i="1"/>
  <c r="V94" i="1" l="1"/>
  <c r="Y93" i="1"/>
  <c r="U82" i="1"/>
  <c r="X81" i="1"/>
  <c r="Y81" i="1" s="1"/>
  <c r="AA81" i="1" s="1"/>
  <c r="H21" i="1"/>
  <c r="L21" i="1" s="1"/>
  <c r="H16" i="1"/>
  <c r="N16" i="1" s="1"/>
  <c r="L16" i="1"/>
  <c r="O16" i="1" s="1"/>
  <c r="W54" i="1"/>
  <c r="H2" i="1"/>
  <c r="L2" i="1" s="1"/>
  <c r="G3" i="1"/>
  <c r="W94" i="1" l="1"/>
  <c r="V82" i="1"/>
  <c r="X82" i="1"/>
  <c r="Y82" i="1" s="1"/>
  <c r="AA82" i="1" s="1"/>
  <c r="V55" i="1"/>
  <c r="Y54" i="1"/>
  <c r="G22" i="1"/>
  <c r="T41" i="1"/>
  <c r="V68" i="1"/>
  <c r="H22" i="1"/>
  <c r="H3" i="1"/>
  <c r="L3" i="1"/>
  <c r="V95" i="1" l="1"/>
  <c r="Y94" i="1"/>
  <c r="U83" i="1"/>
  <c r="U69" i="1"/>
  <c r="X68" i="1"/>
  <c r="Y68" i="1" s="1"/>
  <c r="U41" i="1" a="1"/>
  <c r="U41" i="1" s="1"/>
  <c r="W41" i="1" a="1"/>
  <c r="W41" i="1" s="1"/>
  <c r="S42" i="1"/>
  <c r="T42" i="1" s="1"/>
  <c r="S43" i="1" s="1"/>
  <c r="T43" i="1" s="1"/>
  <c r="S44" i="1" s="1"/>
  <c r="T44" i="1" s="1"/>
  <c r="S45" i="1" s="1"/>
  <c r="T45" i="1" s="1"/>
  <c r="S46" i="1" s="1"/>
  <c r="T46" i="1" s="1"/>
  <c r="S47" i="1" s="1"/>
  <c r="T47" i="1" s="1"/>
  <c r="S48" i="1" s="1"/>
  <c r="T48" i="1" s="1"/>
  <c r="S49" i="1" s="1"/>
  <c r="T49" i="1" s="1"/>
  <c r="W55" i="1"/>
  <c r="Y55" i="1"/>
  <c r="G23" i="1"/>
  <c r="L22" i="1"/>
  <c r="G4" i="1"/>
  <c r="W95" i="1" l="1"/>
  <c r="V83" i="1"/>
  <c r="X83" i="1"/>
  <c r="Y83" i="1" s="1"/>
  <c r="AA83" i="1" s="1"/>
  <c r="U50" i="1"/>
  <c r="V41" i="1"/>
  <c r="X41" i="1"/>
  <c r="X42" i="1" s="1"/>
  <c r="W50" i="1"/>
  <c r="V56" i="1"/>
  <c r="V69" i="1"/>
  <c r="X69" i="1"/>
  <c r="Y69" i="1" s="1"/>
  <c r="H23" i="1"/>
  <c r="H4" i="1"/>
  <c r="L4" i="1"/>
  <c r="V96" i="1" l="1"/>
  <c r="Y95" i="1"/>
  <c r="U84" i="1"/>
  <c r="W56" i="1"/>
  <c r="Y56" i="1"/>
  <c r="U70" i="1"/>
  <c r="V42" i="1"/>
  <c r="V43" i="1" s="1"/>
  <c r="Y41" i="1"/>
  <c r="X43" i="1"/>
  <c r="X44" i="1" s="1"/>
  <c r="X45" i="1" s="1"/>
  <c r="X46" i="1" s="1"/>
  <c r="X47" i="1" s="1"/>
  <c r="X48" i="1" s="1"/>
  <c r="X49" i="1" s="1"/>
  <c r="G24" i="1"/>
  <c r="L23" i="1"/>
  <c r="G5" i="1"/>
  <c r="W96" i="1" l="1"/>
  <c r="V84" i="1"/>
  <c r="V44" i="1"/>
  <c r="Y43" i="1"/>
  <c r="V57" i="1"/>
  <c r="Y42" i="1"/>
  <c r="V70" i="1"/>
  <c r="X70" i="1" s="1"/>
  <c r="Y70" i="1" s="1"/>
  <c r="H24" i="1"/>
  <c r="H5" i="1"/>
  <c r="L5" i="1" s="1"/>
  <c r="T2" i="1" s="1"/>
  <c r="V97" i="1" l="1"/>
  <c r="Y96" i="1"/>
  <c r="U85" i="1"/>
  <c r="X84" i="1"/>
  <c r="Y84" i="1" s="1"/>
  <c r="AA84" i="1" s="1"/>
  <c r="V45" i="1"/>
  <c r="Y44" i="1"/>
  <c r="U71" i="1"/>
  <c r="W57" i="1"/>
  <c r="Y57" i="1" s="1"/>
  <c r="G25" i="1"/>
  <c r="L24" i="1"/>
  <c r="T21" i="1" s="1"/>
  <c r="G6" i="1"/>
  <c r="W97" i="1" l="1"/>
  <c r="V85" i="1"/>
  <c r="V71" i="1"/>
  <c r="X71" i="1"/>
  <c r="Y71" i="1" s="1"/>
  <c r="V58" i="1"/>
  <c r="V46" i="1"/>
  <c r="Y45" i="1"/>
  <c r="H25" i="1"/>
  <c r="H6" i="1"/>
  <c r="L6" i="1" s="1"/>
  <c r="V98" i="1" l="1"/>
  <c r="Y97" i="1"/>
  <c r="U86" i="1"/>
  <c r="X85" i="1"/>
  <c r="Y85" i="1" s="1"/>
  <c r="AA85" i="1" s="1"/>
  <c r="W58" i="1"/>
  <c r="Y58" i="1"/>
  <c r="V47" i="1"/>
  <c r="Y46" i="1"/>
  <c r="U72" i="1"/>
  <c r="G26" i="1"/>
  <c r="L25" i="1"/>
  <c r="G7" i="1"/>
  <c r="W98" i="1" l="1"/>
  <c r="V86" i="1"/>
  <c r="U87" i="1" s="1"/>
  <c r="V48" i="1"/>
  <c r="Y47" i="1"/>
  <c r="V72" i="1"/>
  <c r="X72" i="1" s="1"/>
  <c r="Y72" i="1" s="1"/>
  <c r="V59" i="1"/>
  <c r="H26" i="1"/>
  <c r="G27" i="1" s="1"/>
  <c r="H7" i="1"/>
  <c r="G8" i="1" s="1"/>
  <c r="L7" i="1"/>
  <c r="V99" i="1" l="1"/>
  <c r="Y98" i="1"/>
  <c r="X86" i="1"/>
  <c r="Y86" i="1" s="1"/>
  <c r="AA86" i="1" s="1"/>
  <c r="V87" i="1"/>
  <c r="U88" i="1" s="1"/>
  <c r="X87" i="1"/>
  <c r="Y87" i="1" s="1"/>
  <c r="AA87" i="1" s="1"/>
  <c r="U73" i="1"/>
  <c r="W59" i="1"/>
  <c r="Y59" i="1" s="1"/>
  <c r="V49" i="1"/>
  <c r="Y49" i="1" s="1"/>
  <c r="Y48" i="1"/>
  <c r="H27" i="1"/>
  <c r="G28" i="1" s="1"/>
  <c r="L26" i="1"/>
  <c r="H8" i="1"/>
  <c r="G9" i="1" s="1"/>
  <c r="L8" i="1"/>
  <c r="W99" i="1" l="1"/>
  <c r="V88" i="1"/>
  <c r="V60" i="1"/>
  <c r="AB41" i="1"/>
  <c r="V73" i="1"/>
  <c r="U74" i="1" s="1"/>
  <c r="H28" i="1"/>
  <c r="L27" i="1"/>
  <c r="H9" i="1"/>
  <c r="L9" i="1" s="1"/>
  <c r="V100" i="1" l="1"/>
  <c r="Y99" i="1"/>
  <c r="U89" i="1"/>
  <c r="X88" i="1"/>
  <c r="Y88" i="1" s="1"/>
  <c r="AA88" i="1" s="1"/>
  <c r="V74" i="1"/>
  <c r="U75" i="1" s="1"/>
  <c r="X74" i="1"/>
  <c r="Y74" i="1" s="1"/>
  <c r="X73" i="1"/>
  <c r="Y73" i="1" s="1"/>
  <c r="W60" i="1"/>
  <c r="G29" i="1"/>
  <c r="I21" i="1" a="1"/>
  <c r="L28" i="1"/>
  <c r="G10" i="1"/>
  <c r="I2" i="1" a="1"/>
  <c r="W100" i="1" l="1"/>
  <c r="AB88" i="1"/>
  <c r="AB84" i="1"/>
  <c r="AB83" i="1"/>
  <c r="AB85" i="1"/>
  <c r="AB87" i="1"/>
  <c r="AB86" i="1"/>
  <c r="AB82" i="1"/>
  <c r="V89" i="1"/>
  <c r="X89" i="1" s="1"/>
  <c r="Y89" i="1" s="1"/>
  <c r="AA89" i="1" s="1"/>
  <c r="AB89" i="1" s="1"/>
  <c r="V61" i="1"/>
  <c r="Y60" i="1"/>
  <c r="V75" i="1"/>
  <c r="K29" i="1"/>
  <c r="K28" i="1"/>
  <c r="K27" i="1"/>
  <c r="K26" i="1"/>
  <c r="K25" i="1"/>
  <c r="K24" i="1"/>
  <c r="K23" i="1"/>
  <c r="K22" i="1"/>
  <c r="I21" i="1"/>
  <c r="N22" i="1"/>
  <c r="O22" i="1" s="1"/>
  <c r="N23" i="1"/>
  <c r="O23" i="1" s="1"/>
  <c r="N24" i="1"/>
  <c r="O24" i="1" s="1"/>
  <c r="N25" i="1"/>
  <c r="O25" i="1" s="1"/>
  <c r="N26" i="1"/>
  <c r="O26" i="1" s="1"/>
  <c r="H29" i="1"/>
  <c r="L29" i="1" s="1"/>
  <c r="N29" i="1" s="1"/>
  <c r="O29" i="1" s="1"/>
  <c r="N27" i="1"/>
  <c r="O27" i="1" s="1"/>
  <c r="N28" i="1"/>
  <c r="O28" i="1" s="1"/>
  <c r="K10" i="1"/>
  <c r="K9" i="1"/>
  <c r="K8" i="1"/>
  <c r="K7" i="1"/>
  <c r="K6" i="1"/>
  <c r="K5" i="1"/>
  <c r="K4" i="1"/>
  <c r="K3" i="1"/>
  <c r="I2" i="1"/>
  <c r="N3" i="1"/>
  <c r="O3" i="1" s="1"/>
  <c r="N4" i="1"/>
  <c r="O4" i="1" s="1"/>
  <c r="N5" i="1"/>
  <c r="O5" i="1" s="1"/>
  <c r="N6" i="1"/>
  <c r="O6" i="1" s="1"/>
  <c r="N7" i="1"/>
  <c r="O7" i="1" s="1"/>
  <c r="N8" i="1"/>
  <c r="O8" i="1" s="1"/>
  <c r="H10" i="1"/>
  <c r="L10" i="1" s="1"/>
  <c r="N10" i="1" s="1"/>
  <c r="O10" i="1" s="1"/>
  <c r="N9" i="1"/>
  <c r="O9" i="1" s="1"/>
  <c r="V101" i="1" l="1"/>
  <c r="Y100" i="1"/>
  <c r="W90" i="1"/>
  <c r="AB81" i="1"/>
  <c r="AE81" i="1" s="1"/>
  <c r="U76" i="1"/>
  <c r="W68" i="1" a="1"/>
  <c r="X75" i="1"/>
  <c r="Y75" i="1" s="1"/>
  <c r="W61" i="1"/>
  <c r="K21" i="1"/>
  <c r="I30" i="1"/>
  <c r="N21" i="1"/>
  <c r="Q21" i="1" s="1"/>
  <c r="S68" i="1" s="1"/>
  <c r="K2" i="1"/>
  <c r="I11" i="1"/>
  <c r="N2" i="1"/>
  <c r="Q2" i="1" s="1"/>
  <c r="X102" i="1" l="1"/>
  <c r="Z93" i="1"/>
  <c r="W101" i="1"/>
  <c r="Y101" i="1" s="1"/>
  <c r="Z69" i="1"/>
  <c r="AA69" i="1" s="1"/>
  <c r="Z73" i="1"/>
  <c r="AA73" i="1" s="1"/>
  <c r="Z68" i="1"/>
  <c r="AA68" i="1" s="1"/>
  <c r="Z70" i="1"/>
  <c r="AA70" i="1" s="1"/>
  <c r="Z74" i="1"/>
  <c r="AA74" i="1" s="1"/>
  <c r="Z71" i="1"/>
  <c r="AA71" i="1" s="1"/>
  <c r="Z75" i="1"/>
  <c r="AA75" i="1" s="1"/>
  <c r="Z72" i="1"/>
  <c r="AA72" i="1" s="1"/>
  <c r="V62" i="1"/>
  <c r="X54" i="1" a="1"/>
  <c r="X54" i="1" s="1"/>
  <c r="W68" i="1"/>
  <c r="AB71" i="1"/>
  <c r="AB75" i="1"/>
  <c r="AB72" i="1"/>
  <c r="AB69" i="1"/>
  <c r="AB73" i="1"/>
  <c r="AB70" i="1"/>
  <c r="AB74" i="1"/>
  <c r="Y61" i="1"/>
  <c r="V76" i="1"/>
  <c r="X76" i="1" s="1"/>
  <c r="Y76" i="1" s="1"/>
  <c r="Z76" i="1" s="1"/>
  <c r="AA76" i="1" s="1"/>
  <c r="AB76" i="1" s="1"/>
  <c r="J28" i="1"/>
  <c r="J24" i="1"/>
  <c r="J27" i="1"/>
  <c r="J23" i="1"/>
  <c r="J26" i="1"/>
  <c r="J22" i="1"/>
  <c r="J29" i="1"/>
  <c r="J25" i="1"/>
  <c r="O21" i="1"/>
  <c r="O30" i="1" s="1"/>
  <c r="N30" i="1"/>
  <c r="J21" i="1"/>
  <c r="O2" i="1"/>
  <c r="O11" i="1" s="1"/>
  <c r="N11" i="1"/>
  <c r="J10" i="1"/>
  <c r="J6" i="1"/>
  <c r="J9" i="1"/>
  <c r="J5" i="1"/>
  <c r="J8" i="1"/>
  <c r="J4" i="1"/>
  <c r="J7" i="1"/>
  <c r="J3" i="1"/>
  <c r="J2" i="1"/>
  <c r="Z94" i="1" l="1"/>
  <c r="AB93" i="1"/>
  <c r="Z54" i="1"/>
  <c r="Z55" i="1" s="1"/>
  <c r="X63" i="1"/>
  <c r="R21" i="1"/>
  <c r="R2" i="1"/>
  <c r="W62" i="1"/>
  <c r="Y62" i="1" s="1"/>
  <c r="AB68" i="1"/>
  <c r="AE68" i="1" s="1"/>
  <c r="W77" i="1"/>
  <c r="J30" i="1"/>
  <c r="M21" i="1"/>
  <c r="M22" i="1" s="1"/>
  <c r="M23" i="1" s="1"/>
  <c r="M24" i="1" s="1"/>
  <c r="M25" i="1" s="1"/>
  <c r="M26" i="1" s="1"/>
  <c r="M27" i="1" s="1"/>
  <c r="M28" i="1" s="1"/>
  <c r="M29" i="1" s="1"/>
  <c r="M2" i="1"/>
  <c r="J11" i="1"/>
  <c r="M3" i="1"/>
  <c r="M4" i="1" s="1"/>
  <c r="M5" i="1" s="1"/>
  <c r="M6" i="1" s="1"/>
  <c r="M7" i="1" s="1"/>
  <c r="M8" i="1" s="1"/>
  <c r="M9" i="1" s="1"/>
  <c r="M10" i="1" s="1"/>
  <c r="Z95" i="1" l="1"/>
  <c r="AB94" i="1"/>
  <c r="W2" i="1"/>
  <c r="S2" i="1"/>
  <c r="V2" i="1" s="1"/>
  <c r="W21" i="1"/>
  <c r="S21" i="1"/>
  <c r="V21" i="1" s="1"/>
  <c r="Z56" i="1"/>
  <c r="Z96" i="1" l="1"/>
  <c r="AB95" i="1"/>
  <c r="T54" i="1"/>
  <c r="S54" i="1"/>
  <c r="Z57" i="1"/>
  <c r="Z97" i="1" l="1"/>
  <c r="AB96" i="1"/>
  <c r="Z58" i="1"/>
  <c r="AA54" i="1"/>
  <c r="AB54" i="1" s="1"/>
  <c r="AA55" i="1"/>
  <c r="AB55" i="1" s="1"/>
  <c r="AA56" i="1"/>
  <c r="AB56" i="1" s="1"/>
  <c r="AA57" i="1"/>
  <c r="AB57" i="1" s="1"/>
  <c r="AA58" i="1"/>
  <c r="AA59" i="1"/>
  <c r="AA60" i="1"/>
  <c r="AA61" i="1"/>
  <c r="AA62" i="1"/>
  <c r="Z98" i="1" l="1"/>
  <c r="AB97" i="1"/>
  <c r="Z59" i="1"/>
  <c r="AB58" i="1"/>
  <c r="Z99" i="1" l="1"/>
  <c r="AB98" i="1"/>
  <c r="Z60" i="1"/>
  <c r="AB59" i="1"/>
  <c r="Z100" i="1" l="1"/>
  <c r="AB99" i="1"/>
  <c r="Z61" i="1"/>
  <c r="AB60" i="1"/>
  <c r="Z101" i="1" l="1"/>
  <c r="AB101" i="1" s="1"/>
  <c r="AB100" i="1"/>
  <c r="Z62" i="1"/>
  <c r="AB62" i="1" s="1"/>
  <c r="AB6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<sst xmlns="http://schemas.openxmlformats.org/spreadsheetml/2006/main" count="132" uniqueCount="75">
  <si>
    <t>reading_score</t>
  </si>
  <si>
    <t>writing_score</t>
  </si>
  <si>
    <t>reading_score - вариац_ряд</t>
  </si>
  <si>
    <t>writing_score - вариац_ряд</t>
  </si>
  <si>
    <t>a_i</t>
  </si>
  <si>
    <t>a_(i+1)</t>
  </si>
  <si>
    <t>w_i</t>
  </si>
  <si>
    <t>h_i</t>
  </si>
  <si>
    <t>c_i</t>
  </si>
  <si>
    <t>f_i</t>
  </si>
  <si>
    <t>r_min</t>
  </si>
  <si>
    <t>r_max</t>
  </si>
  <si>
    <t>h_r</t>
  </si>
  <si>
    <t>n</t>
  </si>
  <si>
    <t>w_min</t>
  </si>
  <si>
    <t>w_max</t>
  </si>
  <si>
    <t>h_w</t>
  </si>
  <si>
    <t>k</t>
  </si>
  <si>
    <t>l_r</t>
  </si>
  <si>
    <t>l_w</t>
  </si>
  <si>
    <t>b_i</t>
  </si>
  <si>
    <t>b_(i+1)</t>
  </si>
  <si>
    <t>выб ср - табл</t>
  </si>
  <si>
    <t>выб дисп - табл</t>
  </si>
  <si>
    <t>испр выб дисп - табл</t>
  </si>
  <si>
    <t>мода - табл</t>
  </si>
  <si>
    <t>медиана - табл</t>
  </si>
  <si>
    <t>испр выб ср кв откл - табл</t>
  </si>
  <si>
    <t>выб ср кв откл - табл</t>
  </si>
  <si>
    <t>выб ср - форм</t>
  </si>
  <si>
    <t>выб дисп - форм</t>
  </si>
  <si>
    <t>испр выб дисп - форм</t>
  </si>
  <si>
    <t>мода - форм</t>
  </si>
  <si>
    <t>медиана - форм</t>
  </si>
  <si>
    <t>испр выб ср кв откл - форм</t>
  </si>
  <si>
    <t>gamma</t>
  </si>
  <si>
    <t>alpha</t>
  </si>
  <si>
    <t>В начале работы были произведены действия, аналогичные в 1 и 2 ЛР, а именно: построение вариационного ряда, рассчитаны интервальные характеристики, а также необходимые для выполнения дальнейших заданий значения. Также для наглядности в начале работы были построены функции распределения двух выборок reading_score и writing_score.</t>
  </si>
  <si>
    <t>Задание 1</t>
  </si>
  <si>
    <t>r_fr</t>
  </si>
  <si>
    <t>f_r_fr</t>
  </si>
  <si>
    <t>w_fr</t>
  </si>
  <si>
    <t>f_w_fr</t>
  </si>
  <si>
    <t>|f_r_fr - f_w_fr|</t>
  </si>
  <si>
    <r>
      <t xml:space="preserve">(Задание 1) Требуется проверить на однородность две выборки с помощью критерия Смирнова-Колмогорова. Данный критерий используется для проверки гипотезы о принадлежности двух независимых выборок одному закону распределения. Для проверки данной гипотезы были выполнены следующие расчеты: заново рассчитаны интервалы (9 шт.) для выборки </t>
    </r>
    <r>
      <rPr>
        <i/>
        <sz val="11"/>
        <color theme="1"/>
        <rFont val="Calibri"/>
        <family val="2"/>
        <scheme val="minor"/>
      </rPr>
      <t xml:space="preserve">reading_score (b_i, b_i+1), </t>
    </r>
    <r>
      <rPr>
        <sz val="11"/>
        <color theme="1"/>
        <rFont val="Calibri"/>
        <family val="2"/>
        <scheme val="minor"/>
      </rPr>
      <t xml:space="preserve">затем используя данный интервальные оценки были рассчитаны частоты и соответственно их функции распределения выборок </t>
    </r>
    <r>
      <rPr>
        <i/>
        <sz val="11"/>
        <color theme="1"/>
        <rFont val="Calibri"/>
        <family val="2"/>
        <scheme val="minor"/>
      </rPr>
      <t xml:space="preserve">reading_score и writing_score </t>
    </r>
    <r>
      <rPr>
        <sz val="11"/>
        <color theme="1"/>
        <rFont val="Calibri"/>
        <family val="2"/>
        <scheme val="minor"/>
      </rPr>
      <t>относительно данных интервалов (</t>
    </r>
    <r>
      <rPr>
        <i/>
        <sz val="11"/>
        <color theme="1"/>
        <rFont val="Calibri"/>
        <family val="2"/>
        <scheme val="minor"/>
      </rPr>
      <t>r_fr, f_r_fr, w_fr, f_w_fr</t>
    </r>
    <r>
      <rPr>
        <sz val="11"/>
        <color theme="1"/>
        <rFont val="Calibri"/>
        <family val="2"/>
        <scheme val="minor"/>
      </rPr>
      <t xml:space="preserve">). Ну и для сравнения выборок была рассчитана метрика разности значений функций распределения |f_r_fr - f_w_fr|. На основе данных значений была вычислена статистика по формуле </t>
    </r>
    <r>
      <rPr>
        <i/>
        <sz val="11"/>
        <color theme="1"/>
        <rFont val="Calibri"/>
        <family val="2"/>
        <scheme val="minor"/>
      </rPr>
      <t xml:space="preserve">sqrt(размер_выборки^2 / 2 * размер_выборки) * max(|f_r_fr - f_w_fr|). </t>
    </r>
    <r>
      <rPr>
        <sz val="11"/>
        <color theme="1"/>
        <rFont val="Calibri"/>
        <family val="2"/>
        <scheme val="minor"/>
      </rPr>
      <t xml:space="preserve">Далее остается лишь сравнить данное значение с квантилем распередления </t>
    </r>
    <r>
      <rPr>
        <i/>
        <sz val="11"/>
        <color theme="1"/>
        <rFont val="Calibri"/>
        <family val="2"/>
        <scheme val="minor"/>
      </rPr>
      <t>t_кр</t>
    </r>
    <r>
      <rPr>
        <sz val="11"/>
        <color theme="1"/>
        <rFont val="Calibri"/>
        <family val="2"/>
        <scheme val="minor"/>
      </rPr>
      <t xml:space="preserve"> для заданного уровня значимости. В нашем случае гипотеза отвергатся, так как значение статистики существенно выше квантиля распределения </t>
    </r>
    <r>
      <rPr>
        <i/>
        <sz val="11"/>
        <color theme="1"/>
        <rFont val="Calibri"/>
        <family val="2"/>
        <scheme val="minor"/>
      </rPr>
      <t>t_кр.</t>
    </r>
  </si>
  <si>
    <t>b_i+1</t>
  </si>
  <si>
    <t>t_кр</t>
  </si>
  <si>
    <t>K_final</t>
  </si>
  <si>
    <t>K_final &gt; t_кр</t>
  </si>
  <si>
    <t>a</t>
  </si>
  <si>
    <t>b</t>
  </si>
  <si>
    <t>a_i+1</t>
  </si>
  <si>
    <t>n_i</t>
  </si>
  <si>
    <t>f_r</t>
  </si>
  <si>
    <t>f_un_r</t>
  </si>
  <si>
    <t>|f_r - f_un_r|</t>
  </si>
  <si>
    <t>K_final &lt; t_кр</t>
  </si>
  <si>
    <r>
      <t xml:space="preserve">(Задание 2) Требуется проверить гипотезу о равномерном распределении для </t>
    </r>
    <r>
      <rPr>
        <i/>
        <sz val="11"/>
        <color theme="1"/>
        <rFont val="Calibri"/>
        <family val="2"/>
        <scheme val="minor"/>
      </rPr>
      <t xml:space="preserve">reading_score </t>
    </r>
    <r>
      <rPr>
        <sz val="11"/>
        <color theme="1"/>
        <rFont val="Calibri"/>
        <family val="2"/>
        <scheme val="minor"/>
      </rPr>
      <t xml:space="preserve">используя критерий согласия Колмогорова. Отметим, что критерий согласия Колмогорова предназначен для проверки гипотезы о принадлежности выборки некоторому закону распределения. Так как тут будем оценивать нашу выборку с равномерным распределением в начале необходимо рассчитать параметры 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и </t>
    </r>
    <r>
      <rPr>
        <i/>
        <sz val="11"/>
        <color theme="1"/>
        <rFont val="Calibri"/>
        <family val="2"/>
        <scheme val="minor"/>
      </rPr>
      <t xml:space="preserve">b. </t>
    </r>
    <r>
      <rPr>
        <sz val="11"/>
        <color theme="1"/>
        <rFont val="Calibri"/>
        <family val="2"/>
        <scheme val="minor"/>
      </rPr>
      <t xml:space="preserve">Сделаем это исходя из оценок мат ожидания и дисперсии данной выборки, то есть </t>
    </r>
    <r>
      <rPr>
        <i/>
        <sz val="11"/>
        <color theme="1"/>
        <rFont val="Calibri"/>
        <family val="2"/>
        <scheme val="minor"/>
      </rPr>
      <t xml:space="preserve">a = выб_ср - sqrt(3) * испр_выб_ср_кв_откл </t>
    </r>
    <r>
      <rPr>
        <sz val="11"/>
        <color theme="1"/>
        <rFont val="Calibri"/>
        <family val="2"/>
        <scheme val="minor"/>
      </rPr>
      <t xml:space="preserve">и </t>
    </r>
    <r>
      <rPr>
        <i/>
        <sz val="11"/>
        <color theme="1"/>
        <rFont val="Calibri"/>
        <family val="2"/>
        <scheme val="minor"/>
      </rPr>
      <t>b = выб_ср + sqrt(3) * испр_выб_ср_кв_откл.</t>
    </r>
    <r>
      <rPr>
        <sz val="11"/>
        <color theme="1"/>
        <rFont val="Calibri"/>
        <family val="2"/>
        <scheme val="minor"/>
      </rPr>
      <t xml:space="preserve"> Теперь, построим функции распределения непосредственно выборки и функцию равномерного распределения с вычисленными </t>
    </r>
    <r>
      <rPr>
        <i/>
        <sz val="11"/>
        <color theme="1"/>
        <rFont val="Calibri"/>
        <family val="2"/>
        <scheme val="minor"/>
      </rPr>
      <t>a, b.</t>
    </r>
    <r>
      <rPr>
        <sz val="11"/>
        <color theme="1"/>
        <rFont val="Calibri"/>
        <family val="2"/>
        <scheme val="minor"/>
      </rPr>
      <t xml:space="preserve"> Функцию распределения выборки </t>
    </r>
    <r>
      <rPr>
        <i/>
        <sz val="11"/>
        <color theme="1"/>
        <rFont val="Calibri"/>
        <family val="2"/>
        <scheme val="minor"/>
      </rPr>
      <t xml:space="preserve">f_r </t>
    </r>
    <r>
      <rPr>
        <sz val="11"/>
        <color theme="1"/>
        <rFont val="Calibri"/>
        <family val="2"/>
        <scheme val="minor"/>
      </rPr>
      <t xml:space="preserve">мы строили в начале, а функцию равномерного распределения будем строить по следующей формуле (используя интервальное разделение, которое также делали вначале) </t>
    </r>
    <r>
      <rPr>
        <i/>
        <sz val="11"/>
        <color theme="1"/>
        <rFont val="Calibri"/>
        <family val="2"/>
        <scheme val="minor"/>
      </rPr>
      <t>f_un_r = (a_i+1 - a) / (b - a).</t>
    </r>
    <r>
      <rPr>
        <sz val="11"/>
        <color theme="1"/>
        <rFont val="Calibri"/>
        <family val="2"/>
        <scheme val="minor"/>
      </rPr>
      <t xml:space="preserve"> Затем так же как и в предыдущем задании требуется построить метрику сравнения значений распределений </t>
    </r>
    <r>
      <rPr>
        <i/>
        <sz val="11"/>
        <color theme="1"/>
        <rFont val="Calibri"/>
        <family val="2"/>
        <scheme val="minor"/>
      </rPr>
      <t xml:space="preserve">|f_r - f_un_r| </t>
    </r>
    <r>
      <rPr>
        <sz val="11"/>
        <color theme="1"/>
        <rFont val="Calibri"/>
        <family val="2"/>
        <scheme val="minor"/>
      </rPr>
      <t xml:space="preserve">и сравнить значение статистики </t>
    </r>
    <r>
      <rPr>
        <i/>
        <sz val="11"/>
        <color theme="1"/>
        <rFont val="Calibri"/>
        <family val="2"/>
        <scheme val="minor"/>
      </rPr>
      <t>K_final = sqrt(раззмер_выборки) * max(|f_r - f_un_r|).</t>
    </r>
    <r>
      <rPr>
        <sz val="11"/>
        <color theme="1"/>
        <rFont val="Calibri"/>
        <family val="2"/>
        <scheme val="minor"/>
      </rPr>
      <t xml:space="preserve"> Итого, в нашем случае мы принимаем гипотезу равномерного распределения на отрезке [a, b] выборки </t>
    </r>
    <r>
      <rPr>
        <i/>
        <sz val="11"/>
        <color theme="1"/>
        <rFont val="Calibri"/>
        <family val="2"/>
        <scheme val="minor"/>
      </rPr>
      <t>reading_score.</t>
    </r>
  </si>
  <si>
    <t>Задание 2</t>
  </si>
  <si>
    <t>lambda</t>
  </si>
  <si>
    <t>c_round_i</t>
  </si>
  <si>
    <t>p_i</t>
  </si>
  <si>
    <t>n_in_i</t>
  </si>
  <si>
    <t>chi_i</t>
  </si>
  <si>
    <t>c_i*n_i</t>
  </si>
  <si>
    <t>c_i^2*n_i</t>
  </si>
  <si>
    <r>
      <t xml:space="preserve">(Задание 3) Требуется проверить гипотезу о распределении Пуассона для </t>
    </r>
    <r>
      <rPr>
        <i/>
        <sz val="11"/>
        <color theme="1"/>
        <rFont val="Calibri"/>
        <family val="2"/>
        <scheme val="minor"/>
      </rPr>
      <t xml:space="preserve">writing_score </t>
    </r>
    <r>
      <rPr>
        <sz val="11"/>
        <color theme="1"/>
        <rFont val="Calibri"/>
        <family val="2"/>
        <scheme val="minor"/>
      </rPr>
      <t xml:space="preserve">выборки используя критерий согласия хи-квадрат. В качетсве оценки параметра </t>
    </r>
    <r>
      <rPr>
        <i/>
        <sz val="11"/>
        <color theme="1"/>
        <rFont val="Calibri"/>
        <family val="2"/>
        <scheme val="minor"/>
      </rPr>
      <t xml:space="preserve">lambda </t>
    </r>
    <r>
      <rPr>
        <sz val="11"/>
        <color theme="1"/>
        <rFont val="Calibri"/>
        <family val="2"/>
        <scheme val="minor"/>
      </rPr>
      <t>возьмем выборочное среднее данной выборки. Процедура проверки гипотез с использованием критериев типа хи-квадрат предусматривает группирование наблюдений. Итак, будем использовать уже ранее вычисленные интервалы выборки (</t>
    </r>
    <r>
      <rPr>
        <i/>
        <sz val="11"/>
        <color theme="1"/>
        <rFont val="Calibri"/>
        <family val="2"/>
        <scheme val="minor"/>
      </rPr>
      <t xml:space="preserve">b_i, b_i+1, n_i, c_i). </t>
    </r>
    <r>
      <rPr>
        <sz val="11"/>
        <color theme="1"/>
        <rFont val="Calibri"/>
        <family val="2"/>
        <scheme val="minor"/>
      </rPr>
      <t xml:space="preserve">Затем округлим значение середины интервала до целых чисел и получим </t>
    </r>
    <r>
      <rPr>
        <i/>
        <sz val="11"/>
        <color theme="1"/>
        <rFont val="Calibri"/>
        <family val="2"/>
        <scheme val="minor"/>
      </rPr>
      <t xml:space="preserve">c_round_i. </t>
    </r>
    <r>
      <rPr>
        <sz val="11"/>
        <color theme="1"/>
        <rFont val="Calibri"/>
        <family val="2"/>
        <scheme val="minor"/>
      </rPr>
      <t xml:space="preserve">Затем найдем вероятности попадания в интервал выборочных значений, для соответствующей теоритической функции распределения (Пуассона). То есть </t>
    </r>
    <r>
      <rPr>
        <i/>
        <sz val="11"/>
        <color theme="1"/>
        <rFont val="Calibri"/>
        <family val="2"/>
        <scheme val="minor"/>
      </rPr>
      <t>p_i = exp(-lambda) * lambda ^ c_round_i / !c_round_i</t>
    </r>
    <r>
      <rPr>
        <sz val="11"/>
        <color theme="1"/>
        <rFont val="Calibri"/>
        <family val="2"/>
        <scheme val="minor"/>
      </rPr>
      <t xml:space="preserve">. Далее, умножив значения </t>
    </r>
    <r>
      <rPr>
        <i/>
        <sz val="11"/>
        <color theme="1"/>
        <rFont val="Calibri"/>
        <family val="2"/>
        <scheme val="minor"/>
      </rPr>
      <t xml:space="preserve">p_i </t>
    </r>
    <r>
      <rPr>
        <sz val="11"/>
        <color theme="1"/>
        <rFont val="Calibri"/>
        <family val="2"/>
        <scheme val="minor"/>
      </rPr>
      <t xml:space="preserve">на значение размера выборки получим количество элементов выборки попавших в данный интервал </t>
    </r>
    <r>
      <rPr>
        <i/>
        <sz val="11"/>
        <color theme="1"/>
        <rFont val="Calibri"/>
        <family val="2"/>
        <scheme val="minor"/>
      </rPr>
      <t>n_in_i (ожидаемое число попаданий).</t>
    </r>
    <r>
      <rPr>
        <sz val="11"/>
        <color theme="1"/>
        <rFont val="Calibri"/>
        <family val="2"/>
        <scheme val="minor"/>
      </rPr>
      <t xml:space="preserve"> В заключении найдем значения статистик (</t>
    </r>
    <r>
      <rPr>
        <i/>
        <sz val="11"/>
        <color theme="1"/>
        <rFont val="Calibri"/>
        <family val="2"/>
        <scheme val="minor"/>
      </rPr>
      <t xml:space="preserve">n_i - n_in_i)^2 / n_in_i. </t>
    </r>
    <r>
      <rPr>
        <sz val="11"/>
        <color theme="1"/>
        <rFont val="Calibri"/>
        <family val="2"/>
        <scheme val="minor"/>
      </rPr>
      <t xml:space="preserve">И просуммировав получим статистику </t>
    </r>
    <r>
      <rPr>
        <i/>
        <sz val="11"/>
        <color theme="1"/>
        <rFont val="Calibri"/>
        <family val="2"/>
        <scheme val="minor"/>
      </rPr>
      <t>K_final</t>
    </r>
    <r>
      <rPr>
        <sz val="11"/>
        <color theme="1"/>
        <rFont val="Calibri"/>
        <family val="2"/>
        <scheme val="minor"/>
      </rPr>
      <t xml:space="preserve">, затем сравним с </t>
    </r>
    <r>
      <rPr>
        <i/>
        <sz val="11"/>
        <color theme="1"/>
        <rFont val="Calibri"/>
        <family val="2"/>
        <scheme val="minor"/>
      </rPr>
      <t xml:space="preserve">t_кр. Итого, мы не принимаем данную гипотезу, так как </t>
    </r>
    <r>
      <rPr>
        <sz val="11"/>
        <color theme="1"/>
        <rFont val="Calibri"/>
        <family val="2"/>
        <scheme val="minor"/>
      </rPr>
      <t>K_final &gt; t_кр.</t>
    </r>
  </si>
  <si>
    <t>Задание 3</t>
  </si>
  <si>
    <r>
      <t xml:space="preserve">(Задание 4) Требуется проверить гипотезу о показательном распределении для </t>
    </r>
    <r>
      <rPr>
        <i/>
        <sz val="11"/>
        <color theme="1"/>
        <rFont val="Calibri"/>
        <family val="2"/>
        <scheme val="minor"/>
      </rPr>
      <t>writing_score</t>
    </r>
    <r>
      <rPr>
        <sz val="11"/>
        <color theme="1"/>
        <rFont val="Calibri"/>
        <family val="2"/>
        <scheme val="minor"/>
      </rPr>
      <t xml:space="preserve"> выборки используя критерий согласия хи-квадрат. В качестве оценки параметра </t>
    </r>
    <r>
      <rPr>
        <i/>
        <sz val="11"/>
        <color theme="1"/>
        <rFont val="Calibri"/>
        <family val="2"/>
        <scheme val="minor"/>
      </rPr>
      <t xml:space="preserve">lambda </t>
    </r>
    <r>
      <rPr>
        <sz val="11"/>
        <color theme="1"/>
        <rFont val="Calibri"/>
        <family val="2"/>
        <scheme val="minor"/>
      </rPr>
      <t xml:space="preserve">возьмем значение </t>
    </r>
    <r>
      <rPr>
        <i/>
        <sz val="11"/>
        <color theme="1"/>
        <rFont val="Calibri"/>
        <family val="2"/>
        <scheme val="minor"/>
      </rPr>
      <t>1 / выборочное_среднее.</t>
    </r>
    <r>
      <rPr>
        <sz val="11"/>
        <color theme="1"/>
        <rFont val="Calibri"/>
        <family val="2"/>
        <scheme val="minor"/>
      </rPr>
      <t xml:space="preserve"> Алгоритм проверки гипотезы аналогичен заданию 3, поэтому здесь отметим лишь результат. Гипотеза подтвердилась.</t>
    </r>
  </si>
  <si>
    <t>Задание 4</t>
  </si>
  <si>
    <t>Задание 5</t>
  </si>
  <si>
    <t>mu</t>
  </si>
  <si>
    <t>sigma^2</t>
  </si>
  <si>
    <r>
      <t xml:space="preserve">(Задание 5) Требуется проверить гипотезу о нормальном распределении для </t>
    </r>
    <r>
      <rPr>
        <i/>
        <sz val="11"/>
        <color theme="1"/>
        <rFont val="Calibri"/>
        <family val="2"/>
        <scheme val="minor"/>
      </rPr>
      <t xml:space="preserve">reading_score </t>
    </r>
    <r>
      <rPr>
        <sz val="11"/>
        <color theme="1"/>
        <rFont val="Calibri"/>
        <family val="2"/>
        <scheme val="minor"/>
      </rPr>
      <t xml:space="preserve">выборки используя критерий согласия Колмогорова. В качестве оцененных параметров возьмем </t>
    </r>
    <r>
      <rPr>
        <i/>
        <sz val="11"/>
        <color theme="1"/>
        <rFont val="Calibri"/>
        <family val="2"/>
        <scheme val="minor"/>
      </rPr>
      <t xml:space="preserve">mu = выборочное_среднее, sigma^2 = выб_дисп. </t>
    </r>
    <r>
      <rPr>
        <sz val="11"/>
        <color theme="1"/>
        <rFont val="Calibri"/>
        <family val="2"/>
        <scheme val="minor"/>
      </rPr>
      <t xml:space="preserve">Алгоритм проверки гипотезы аналогичен заданию 2, поэтому здесь приведем только результат проверки гипотезы. Принимаем гиипотезу, так как </t>
    </r>
    <r>
      <rPr>
        <i/>
        <sz val="11"/>
        <color theme="1"/>
        <rFont val="Calibri"/>
        <family val="2"/>
        <scheme val="minor"/>
      </rPr>
      <t>t_кр &gt; T_final.</t>
    </r>
  </si>
  <si>
    <t xml:space="preserve">Вывод: в данной работе были проведены проверки различных статистических гипотез для различных выборок. Общий шаблон действий для проверки всех гипотез был следующий: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</si>
</sst>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0" fillId="0" borderId="5" xfId="0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5" xfId="0" applyBorder="1"/>
    <xf numFmtId="0" fontId="1" fillId="0" borderId="7" xfId="0" applyFont="1" applyBorder="1" applyAlignment="1">
      <alignment vertical="center" wrapText="1"/>
    </xf>
    <xf numFmtId="0" fontId="1" fillId="0" borderId="7" xfId="0" applyFont="1" applyBorder="1"/>
    <xf numFmtId="0" fontId="0" fillId="0" borderId="4" xfId="0" applyBorder="1"/>
    <xf numFmtId="0" fontId="0" fillId="0" borderId="4" xfId="0" applyBorder="1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textRotation="90" wrapText="1"/>
    </xf>
    <xf numFmtId="0" fontId="0" fillId="0" borderId="6" xfId="0" applyBorder="1" applyAlignment="1">
      <alignment horizontal="center" vertical="center" textRotation="90" wrapText="1"/>
    </xf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reading_score</a:t>
            </a:r>
          </a:p>
          <a:p>
            <a:pPr>
              <a:defRPr/>
            </a:pPr>
            <a:r>
              <a:rPr lang="ru-RU"/>
              <a:t>функция</a:t>
            </a:r>
            <a:r>
              <a:rPr lang="ru-RU" baseline="0"/>
              <a:t> распределения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Лист1!$L$2:$L$10</c:f>
              <c:numCache>
                <c:formatCode>General</c:formatCode>
                <c:ptCount val="9"/>
                <c:pt idx="0">
                  <c:v>35.777777777777779</c:v>
                </c:pt>
                <c:pt idx="1">
                  <c:v>43.333333333333336</c:v>
                </c:pt>
                <c:pt idx="2">
                  <c:v>50.888888888888893</c:v>
                </c:pt>
                <c:pt idx="3">
                  <c:v>58.44444444444445</c:v>
                </c:pt>
                <c:pt idx="4">
                  <c:v>66</c:v>
                </c:pt>
                <c:pt idx="5">
                  <c:v>73.555555555555571</c:v>
                </c:pt>
                <c:pt idx="6">
                  <c:v>81.111111111111114</c:v>
                </c:pt>
                <c:pt idx="7">
                  <c:v>88.666666666666686</c:v>
                </c:pt>
                <c:pt idx="8">
                  <c:v>96.222222222222229</c:v>
                </c:pt>
              </c:numCache>
            </c:numRef>
          </c:cat>
          <c:val>
            <c:numRef>
              <c:f>Лист1!$M$2:$M$10</c:f>
              <c:numCache>
                <c:formatCode>General</c:formatCode>
                <c:ptCount val="9"/>
                <c:pt idx="0">
                  <c:v>0.04</c:v>
                </c:pt>
                <c:pt idx="1">
                  <c:v>0.08</c:v>
                </c:pt>
                <c:pt idx="2">
                  <c:v>0.19500000000000001</c:v>
                </c:pt>
                <c:pt idx="3">
                  <c:v>0.37</c:v>
                </c:pt>
                <c:pt idx="4">
                  <c:v>0.53500000000000003</c:v>
                </c:pt>
                <c:pt idx="5">
                  <c:v>0.69000000000000006</c:v>
                </c:pt>
                <c:pt idx="6">
                  <c:v>0.83000000000000007</c:v>
                </c:pt>
                <c:pt idx="7">
                  <c:v>0.94000000000000006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AD-417E-A23A-80CCC75CC5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009567"/>
        <c:axId val="102009983"/>
      </c:lineChart>
      <c:catAx>
        <c:axId val="102009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09983"/>
        <c:crosses val="autoZero"/>
        <c:auto val="1"/>
        <c:lblAlgn val="ctr"/>
        <c:lblOffset val="100"/>
        <c:noMultiLvlLbl val="0"/>
      </c:catAx>
      <c:valAx>
        <c:axId val="10200998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09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writing_score</a:t>
            </a:r>
          </a:p>
          <a:p>
            <a:pPr>
              <a:defRPr/>
            </a:pPr>
            <a:r>
              <a:rPr lang="ru-RU"/>
              <a:t>функция</a:t>
            </a:r>
            <a:r>
              <a:rPr lang="ru-RU" baseline="0"/>
              <a:t> распределения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Лист1!$L$21:$L$29</c:f>
              <c:numCache>
                <c:formatCode>General</c:formatCode>
                <c:ptCount val="9"/>
                <c:pt idx="0">
                  <c:v>5.7777777777777777</c:v>
                </c:pt>
                <c:pt idx="1">
                  <c:v>17.333333333333332</c:v>
                </c:pt>
                <c:pt idx="2">
                  <c:v>28.888888888888886</c:v>
                </c:pt>
                <c:pt idx="3">
                  <c:v>40.444444444444443</c:v>
                </c:pt>
                <c:pt idx="4">
                  <c:v>52</c:v>
                </c:pt>
                <c:pt idx="5">
                  <c:v>63.555555555555557</c:v>
                </c:pt>
                <c:pt idx="6">
                  <c:v>75.111111111111114</c:v>
                </c:pt>
                <c:pt idx="7">
                  <c:v>86.666666666666657</c:v>
                </c:pt>
                <c:pt idx="8">
                  <c:v>98.222222222222229</c:v>
                </c:pt>
              </c:numCache>
            </c:numRef>
          </c:cat>
          <c:val>
            <c:numRef>
              <c:f>Лист1!$M$21:$M$29</c:f>
              <c:numCache>
                <c:formatCode>General</c:formatCode>
                <c:ptCount val="9"/>
                <c:pt idx="0">
                  <c:v>0.27</c:v>
                </c:pt>
                <c:pt idx="1">
                  <c:v>0.57000000000000006</c:v>
                </c:pt>
                <c:pt idx="2">
                  <c:v>0.75</c:v>
                </c:pt>
                <c:pt idx="3">
                  <c:v>0.86499999999999999</c:v>
                </c:pt>
                <c:pt idx="4">
                  <c:v>0.92500000000000004</c:v>
                </c:pt>
                <c:pt idx="5">
                  <c:v>0.96000000000000008</c:v>
                </c:pt>
                <c:pt idx="6">
                  <c:v>0.98000000000000009</c:v>
                </c:pt>
                <c:pt idx="7">
                  <c:v>0.9900000000000001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4A-4D6B-A0FB-73A332851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009567"/>
        <c:axId val="102009983"/>
      </c:lineChart>
      <c:catAx>
        <c:axId val="102009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09983"/>
        <c:crosses val="autoZero"/>
        <c:auto val="1"/>
        <c:lblAlgn val="ctr"/>
        <c:lblOffset val="100"/>
        <c:noMultiLvlLbl val="0"/>
      </c:catAx>
      <c:valAx>
        <c:axId val="10200998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09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4536</xdr:colOff>
      <xdr:row>0</xdr:row>
      <xdr:rowOff>0</xdr:rowOff>
    </xdr:from>
    <xdr:to>
      <xdr:col>34</xdr:col>
      <xdr:colOff>9071</xdr:colOff>
      <xdr:row>14</xdr:row>
      <xdr:rowOff>-1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1F7394-BEB8-91F4-EEFD-BA1CB35C01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598715</xdr:colOff>
      <xdr:row>15</xdr:row>
      <xdr:rowOff>172357</xdr:rowOff>
    </xdr:from>
    <xdr:to>
      <xdr:col>33</xdr:col>
      <xdr:colOff>603250</xdr:colOff>
      <xdr:row>31</xdr:row>
      <xdr:rowOff>9071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BEE1155-5246-4FAB-8C3E-C465B25EC4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18143</xdr:colOff>
      <xdr:row>110</xdr:row>
      <xdr:rowOff>18143</xdr:rowOff>
    </xdr:from>
    <xdr:to>
      <xdr:col>16</xdr:col>
      <xdr:colOff>794964</xdr:colOff>
      <xdr:row>121</xdr:row>
      <xdr:rowOff>156030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7F4709-AE15-A6E7-24D5-BEF13E11F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22243143"/>
          <a:ext cx="7725535" cy="2133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1"/>
  <sheetViews>
    <sheetView tabSelected="1" zoomScale="70" zoomScaleNormal="70" workbookViewId="0">
      <selection activeCell="T118" sqref="T118"/>
    </sheetView>
  </sheetViews>
  <sheetFormatPr defaultRowHeight="14.5" x14ac:dyDescent="0.35"/>
  <cols>
    <col min="1" max="1" width="15.7265625" style="1" customWidth="1"/>
    <col min="2" max="2" width="13.90625" style="1" customWidth="1"/>
    <col min="3" max="4" width="17.54296875" customWidth="1"/>
    <col min="15" max="15" width="12.453125" customWidth="1"/>
    <col min="17" max="17" width="12.453125" customWidth="1"/>
    <col min="18" max="18" width="13.6328125" customWidth="1"/>
    <col min="19" max="19" width="13.36328125" customWidth="1"/>
    <col min="20" max="21" width="13.81640625" customWidth="1"/>
    <col min="22" max="22" width="12.453125" customWidth="1"/>
    <col min="23" max="23" width="13.7265625" customWidth="1"/>
    <col min="25" max="25" width="16.453125" customWidth="1"/>
    <col min="26" max="26" width="25.6328125" customWidth="1"/>
    <col min="28" max="28" width="15.6328125" customWidth="1"/>
    <col min="30" max="30" width="10.453125" customWidth="1"/>
    <col min="31" max="31" width="11.54296875" customWidth="1"/>
  </cols>
  <sheetData>
    <row r="1" spans="1:23" ht="59" customHeight="1" x14ac:dyDescent="0.35">
      <c r="A1" s="4" t="s">
        <v>0</v>
      </c>
      <c r="B1" s="5" t="s">
        <v>1</v>
      </c>
      <c r="C1" s="6" t="s">
        <v>2</v>
      </c>
      <c r="D1" s="7" t="s">
        <v>3</v>
      </c>
      <c r="F1" s="42" t="s">
        <v>0</v>
      </c>
      <c r="G1" s="6" t="s">
        <v>4</v>
      </c>
      <c r="H1" s="6" t="s">
        <v>5</v>
      </c>
      <c r="I1" s="6" t="s">
        <v>52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64</v>
      </c>
      <c r="O1" s="7" t="s">
        <v>65</v>
      </c>
      <c r="Q1" s="23" t="s">
        <v>22</v>
      </c>
      <c r="R1" s="6" t="s">
        <v>23</v>
      </c>
      <c r="S1" s="6" t="s">
        <v>24</v>
      </c>
      <c r="T1" s="6" t="s">
        <v>25</v>
      </c>
      <c r="U1" s="6" t="s">
        <v>26</v>
      </c>
      <c r="V1" s="6" t="s">
        <v>27</v>
      </c>
      <c r="W1" s="7" t="s">
        <v>28</v>
      </c>
    </row>
    <row r="2" spans="1:23" x14ac:dyDescent="0.35">
      <c r="A2" s="8">
        <v>47</v>
      </c>
      <c r="B2" s="1">
        <v>32</v>
      </c>
      <c r="C2" s="2">
        <v>32</v>
      </c>
      <c r="D2" s="9">
        <v>0</v>
      </c>
      <c r="F2" s="43"/>
      <c r="G2" s="14">
        <f>C2</f>
        <v>32</v>
      </c>
      <c r="H2" s="14">
        <f>G2+$N$16</f>
        <v>39.555555555555557</v>
      </c>
      <c r="I2" s="14" cm="1">
        <f t="array" ref="I2:I10">FREQUENCY(A2:A201, H2:H9)</f>
        <v>8</v>
      </c>
      <c r="J2" s="14">
        <f>I2/$I$11</f>
        <v>0.04</v>
      </c>
      <c r="K2" s="14">
        <f>I2/$N$16</f>
        <v>1.0588235294117647</v>
      </c>
      <c r="L2" s="14">
        <f>(G2+H2)/2</f>
        <v>35.777777777777779</v>
      </c>
      <c r="M2" s="14">
        <f>J2</f>
        <v>0.04</v>
      </c>
      <c r="N2" s="14">
        <f>L2*I2</f>
        <v>286.22222222222223</v>
      </c>
      <c r="O2" s="16">
        <f>N2*L2</f>
        <v>10240.395061728395</v>
      </c>
      <c r="Q2" s="20">
        <f>SUM(N2:N10)/I16</f>
        <v>68.417777777777786</v>
      </c>
      <c r="R2" s="21">
        <f>O11-N11^2</f>
        <v>239.62595555555617</v>
      </c>
      <c r="S2" s="21">
        <f>I16/(I16-1)*R2</f>
        <v>240.83010608598607</v>
      </c>
      <c r="T2" s="21">
        <f>L5</f>
        <v>58.44444444444445</v>
      </c>
      <c r="U2" s="21">
        <f>(C101+C102)/2</f>
        <v>68</v>
      </c>
      <c r="V2" s="21">
        <f>SQRT(S2)</f>
        <v>15.518701817033088</v>
      </c>
      <c r="W2" s="22">
        <f>SQRT(R2)</f>
        <v>15.479856444927265</v>
      </c>
    </row>
    <row r="3" spans="1:23" x14ac:dyDescent="0.35">
      <c r="A3" s="8">
        <v>71</v>
      </c>
      <c r="B3" s="1">
        <v>21</v>
      </c>
      <c r="C3" s="2">
        <v>33</v>
      </c>
      <c r="D3" s="9">
        <v>0</v>
      </c>
      <c r="F3" s="43"/>
      <c r="G3" s="14">
        <f>H2</f>
        <v>39.555555555555557</v>
      </c>
      <c r="H3" s="14">
        <f>G3+$N$16</f>
        <v>47.111111111111114</v>
      </c>
      <c r="I3" s="14">
        <v>8</v>
      </c>
      <c r="J3" s="14">
        <f t="shared" ref="J3:J10" si="0">I3/$I$11</f>
        <v>0.04</v>
      </c>
      <c r="K3" s="14">
        <f t="shared" ref="K3:K10" si="1">I3/$N$16</f>
        <v>1.0588235294117647</v>
      </c>
      <c r="L3" s="14">
        <f t="shared" ref="L3:L10" si="2">(G3+H3)/2</f>
        <v>43.333333333333336</v>
      </c>
      <c r="M3" s="14">
        <f>J3+M2</f>
        <v>0.08</v>
      </c>
      <c r="N3" s="14">
        <f t="shared" ref="N3:N10" si="3">L3*I3</f>
        <v>346.66666666666669</v>
      </c>
      <c r="O3" s="16">
        <f t="shared" ref="O3:O10" si="4">N3*L3</f>
        <v>15022.222222222224</v>
      </c>
    </row>
    <row r="4" spans="1:23" ht="43.5" x14ac:dyDescent="0.35">
      <c r="A4" s="8">
        <v>73</v>
      </c>
      <c r="B4" s="1">
        <v>35</v>
      </c>
      <c r="C4" s="2">
        <v>34</v>
      </c>
      <c r="D4" s="9">
        <v>0</v>
      </c>
      <c r="F4" s="43"/>
      <c r="G4" s="14">
        <f>H3</f>
        <v>47.111111111111114</v>
      </c>
      <c r="H4" s="14">
        <f>G4+$N$16</f>
        <v>54.666666666666671</v>
      </c>
      <c r="I4" s="14">
        <v>23</v>
      </c>
      <c r="J4" s="14">
        <f t="shared" si="0"/>
        <v>0.115</v>
      </c>
      <c r="K4" s="14">
        <f t="shared" si="1"/>
        <v>3.0441176470588238</v>
      </c>
      <c r="L4" s="14">
        <f t="shared" si="2"/>
        <v>50.888888888888893</v>
      </c>
      <c r="M4" s="14">
        <f t="shared" ref="M4:M10" si="5">J4+M3</f>
        <v>0.19500000000000001</v>
      </c>
      <c r="N4" s="14">
        <f t="shared" si="3"/>
        <v>1170.4444444444446</v>
      </c>
      <c r="O4" s="16">
        <f t="shared" si="4"/>
        <v>59562.617283950625</v>
      </c>
      <c r="Q4" s="23" t="s">
        <v>29</v>
      </c>
      <c r="R4" s="6" t="s">
        <v>30</v>
      </c>
      <c r="S4" s="6" t="s">
        <v>31</v>
      </c>
      <c r="T4" s="6" t="s">
        <v>32</v>
      </c>
      <c r="U4" s="6" t="s">
        <v>33</v>
      </c>
      <c r="V4" s="7" t="s">
        <v>34</v>
      </c>
      <c r="W4" s="3"/>
    </row>
    <row r="5" spans="1:23" x14ac:dyDescent="0.35">
      <c r="A5" s="8">
        <v>86</v>
      </c>
      <c r="B5" s="1">
        <v>36</v>
      </c>
      <c r="C5" s="2">
        <v>34</v>
      </c>
      <c r="D5" s="9">
        <v>0</v>
      </c>
      <c r="F5" s="43"/>
      <c r="G5" s="14">
        <f t="shared" ref="G5:G10" si="6">H4</f>
        <v>54.666666666666671</v>
      </c>
      <c r="H5" s="14">
        <f t="shared" ref="H5:H10" si="7">G5+$N$16</f>
        <v>62.222222222222229</v>
      </c>
      <c r="I5" s="15">
        <v>35</v>
      </c>
      <c r="J5" s="14">
        <f t="shared" si="0"/>
        <v>0.17499999999999999</v>
      </c>
      <c r="K5" s="14">
        <f t="shared" si="1"/>
        <v>4.632352941176471</v>
      </c>
      <c r="L5" s="14">
        <f t="shared" si="2"/>
        <v>58.44444444444445</v>
      </c>
      <c r="M5" s="14">
        <f t="shared" si="5"/>
        <v>0.37</v>
      </c>
      <c r="N5" s="14">
        <f t="shared" si="3"/>
        <v>2045.5555555555557</v>
      </c>
      <c r="O5" s="16">
        <f t="shared" si="4"/>
        <v>119551.35802469138</v>
      </c>
      <c r="Q5" s="20">
        <f>AVERAGE(C2:C201)</f>
        <v>68.59</v>
      </c>
      <c r="R5" s="21">
        <f>_xlfn.VAR.P(C2:C201)</f>
        <v>245.61189999999999</v>
      </c>
      <c r="S5" s="21">
        <f>_xlfn.VAR.S(C2:C201)</f>
        <v>246.84613065326636</v>
      </c>
      <c r="T5" s="21">
        <f>_xlfn.MODE.SNGL(C2:C201)</f>
        <v>62</v>
      </c>
      <c r="U5" s="21">
        <f>MEDIAN(C2:C201)</f>
        <v>68</v>
      </c>
      <c r="V5" s="22">
        <f>_xlfn.STDEV.S(C2:C201)</f>
        <v>15.711337646848099</v>
      </c>
    </row>
    <row r="6" spans="1:23" x14ac:dyDescent="0.35">
      <c r="A6" s="8">
        <v>100</v>
      </c>
      <c r="B6" s="1">
        <v>10</v>
      </c>
      <c r="C6" s="2">
        <v>35</v>
      </c>
      <c r="D6" s="9">
        <v>0</v>
      </c>
      <c r="F6" s="43"/>
      <c r="G6" s="14">
        <f t="shared" si="6"/>
        <v>62.222222222222229</v>
      </c>
      <c r="H6" s="14">
        <f t="shared" si="7"/>
        <v>69.777777777777786</v>
      </c>
      <c r="I6" s="14">
        <v>33</v>
      </c>
      <c r="J6" s="14">
        <f t="shared" si="0"/>
        <v>0.16500000000000001</v>
      </c>
      <c r="K6" s="14">
        <f t="shared" si="1"/>
        <v>4.3676470588235299</v>
      </c>
      <c r="L6" s="14">
        <f t="shared" si="2"/>
        <v>66</v>
      </c>
      <c r="M6" s="14">
        <f t="shared" si="5"/>
        <v>0.53500000000000003</v>
      </c>
      <c r="N6" s="14">
        <f t="shared" si="3"/>
        <v>2178</v>
      </c>
      <c r="O6" s="16">
        <f t="shared" si="4"/>
        <v>143748</v>
      </c>
    </row>
    <row r="7" spans="1:23" x14ac:dyDescent="0.35">
      <c r="A7" s="8">
        <v>86</v>
      </c>
      <c r="B7" s="1">
        <v>10</v>
      </c>
      <c r="C7" s="2">
        <v>38</v>
      </c>
      <c r="D7" s="9">
        <v>0</v>
      </c>
      <c r="F7" s="43"/>
      <c r="G7" s="14">
        <f t="shared" si="6"/>
        <v>69.777777777777786</v>
      </c>
      <c r="H7" s="14">
        <f t="shared" si="7"/>
        <v>77.333333333333343</v>
      </c>
      <c r="I7" s="14">
        <v>31</v>
      </c>
      <c r="J7" s="14">
        <f t="shared" si="0"/>
        <v>0.155</v>
      </c>
      <c r="K7" s="14">
        <f t="shared" si="1"/>
        <v>4.1029411764705888</v>
      </c>
      <c r="L7" s="14">
        <f t="shared" si="2"/>
        <v>73.555555555555571</v>
      </c>
      <c r="M7" s="14">
        <f t="shared" si="5"/>
        <v>0.69000000000000006</v>
      </c>
      <c r="N7" s="14">
        <f t="shared" si="3"/>
        <v>2280.2222222222226</v>
      </c>
      <c r="O7" s="16">
        <f t="shared" si="4"/>
        <v>167723.01234567908</v>
      </c>
    </row>
    <row r="8" spans="1:23" x14ac:dyDescent="0.35">
      <c r="A8" s="8">
        <v>75</v>
      </c>
      <c r="B8" s="1">
        <v>54</v>
      </c>
      <c r="C8" s="2">
        <v>39</v>
      </c>
      <c r="D8" s="9">
        <v>0</v>
      </c>
      <c r="F8" s="43"/>
      <c r="G8" s="14">
        <f t="shared" si="6"/>
        <v>77.333333333333343</v>
      </c>
      <c r="H8" s="14">
        <f t="shared" si="7"/>
        <v>84.8888888888889</v>
      </c>
      <c r="I8" s="14">
        <v>28</v>
      </c>
      <c r="J8" s="14">
        <f t="shared" si="0"/>
        <v>0.14000000000000001</v>
      </c>
      <c r="K8" s="14">
        <f t="shared" si="1"/>
        <v>3.7058823529411766</v>
      </c>
      <c r="L8" s="14">
        <f t="shared" si="2"/>
        <v>81.111111111111114</v>
      </c>
      <c r="M8" s="14">
        <f t="shared" si="5"/>
        <v>0.83000000000000007</v>
      </c>
      <c r="N8" s="14">
        <f t="shared" si="3"/>
        <v>2271.1111111111113</v>
      </c>
      <c r="O8" s="16">
        <f t="shared" si="4"/>
        <v>184212.34567901236</v>
      </c>
    </row>
    <row r="9" spans="1:23" x14ac:dyDescent="0.35">
      <c r="A9" s="8">
        <v>52</v>
      </c>
      <c r="B9" s="1">
        <v>35</v>
      </c>
      <c r="C9" s="2">
        <v>39</v>
      </c>
      <c r="D9" s="9">
        <v>0</v>
      </c>
      <c r="F9" s="43"/>
      <c r="G9" s="14">
        <f t="shared" si="6"/>
        <v>84.8888888888889</v>
      </c>
      <c r="H9" s="14">
        <f t="shared" si="7"/>
        <v>92.444444444444457</v>
      </c>
      <c r="I9" s="14">
        <v>22</v>
      </c>
      <c r="J9" s="14">
        <f t="shared" si="0"/>
        <v>0.11</v>
      </c>
      <c r="K9" s="14">
        <f t="shared" si="1"/>
        <v>2.9117647058823528</v>
      </c>
      <c r="L9" s="14">
        <f t="shared" si="2"/>
        <v>88.666666666666686</v>
      </c>
      <c r="M9" s="14">
        <f t="shared" si="5"/>
        <v>0.94000000000000006</v>
      </c>
      <c r="N9" s="14">
        <f t="shared" si="3"/>
        <v>1950.666666666667</v>
      </c>
      <c r="O9" s="16">
        <f t="shared" si="4"/>
        <v>172959.11111111118</v>
      </c>
    </row>
    <row r="10" spans="1:23" x14ac:dyDescent="0.35">
      <c r="A10" s="8">
        <v>48</v>
      </c>
      <c r="B10" s="1">
        <v>55</v>
      </c>
      <c r="C10" s="2">
        <v>41</v>
      </c>
      <c r="D10" s="9">
        <v>0</v>
      </c>
      <c r="F10" s="43"/>
      <c r="G10" s="14">
        <f t="shared" si="6"/>
        <v>92.444444444444457</v>
      </c>
      <c r="H10" s="14">
        <f t="shared" si="7"/>
        <v>100.00000000000001</v>
      </c>
      <c r="I10" s="14">
        <v>12</v>
      </c>
      <c r="J10" s="14">
        <f t="shared" si="0"/>
        <v>0.06</v>
      </c>
      <c r="K10" s="14">
        <f t="shared" si="1"/>
        <v>1.5882352941176472</v>
      </c>
      <c r="L10" s="14">
        <f t="shared" si="2"/>
        <v>96.222222222222229</v>
      </c>
      <c r="M10" s="14">
        <f t="shared" si="5"/>
        <v>1</v>
      </c>
      <c r="N10" s="14">
        <f t="shared" si="3"/>
        <v>1154.6666666666667</v>
      </c>
      <c r="O10" s="16">
        <f t="shared" si="4"/>
        <v>111104.59259259261</v>
      </c>
    </row>
    <row r="11" spans="1:23" x14ac:dyDescent="0.35">
      <c r="A11" s="8">
        <v>71</v>
      </c>
      <c r="B11" s="1">
        <v>10</v>
      </c>
      <c r="C11" s="2">
        <v>42</v>
      </c>
      <c r="D11" s="9">
        <v>0</v>
      </c>
      <c r="F11" s="44"/>
      <c r="G11" s="17"/>
      <c r="H11" s="17"/>
      <c r="I11" s="17">
        <f>SUM(I2:I10)</f>
        <v>200</v>
      </c>
      <c r="J11" s="17">
        <f>SUM(J2:J10)</f>
        <v>1</v>
      </c>
      <c r="K11" s="17"/>
      <c r="L11" s="17"/>
      <c r="M11" s="17"/>
      <c r="N11" s="17">
        <f>SUM(N2:N10)/I16</f>
        <v>68.417777777777786</v>
      </c>
      <c r="O11" s="18">
        <f>SUM(O2:O10)/I16</f>
        <v>4920.6182716049398</v>
      </c>
    </row>
    <row r="12" spans="1:23" x14ac:dyDescent="0.35">
      <c r="A12" s="8">
        <v>74</v>
      </c>
      <c r="B12" s="1">
        <v>0</v>
      </c>
      <c r="C12" s="2">
        <v>43</v>
      </c>
      <c r="D12" s="9">
        <v>1</v>
      </c>
    </row>
    <row r="13" spans="1:23" x14ac:dyDescent="0.35">
      <c r="A13" s="8">
        <v>71</v>
      </c>
      <c r="B13" s="1">
        <v>13</v>
      </c>
      <c r="C13" s="2">
        <v>43</v>
      </c>
      <c r="D13" s="9">
        <v>1</v>
      </c>
    </row>
    <row r="14" spans="1:23" x14ac:dyDescent="0.35">
      <c r="A14" s="8">
        <v>68</v>
      </c>
      <c r="B14" s="1">
        <v>34</v>
      </c>
      <c r="C14" s="2">
        <v>44</v>
      </c>
      <c r="D14" s="9">
        <v>2</v>
      </c>
    </row>
    <row r="15" spans="1:23" x14ac:dyDescent="0.35">
      <c r="A15" s="8">
        <v>62</v>
      </c>
      <c r="B15" s="1">
        <v>49</v>
      </c>
      <c r="C15" s="2">
        <v>45</v>
      </c>
      <c r="D15" s="9">
        <v>2</v>
      </c>
      <c r="F15" s="4" t="s">
        <v>10</v>
      </c>
      <c r="G15" s="5" t="s">
        <v>11</v>
      </c>
      <c r="H15" s="5" t="s">
        <v>12</v>
      </c>
      <c r="I15" s="5" t="s">
        <v>13</v>
      </c>
      <c r="J15" s="5" t="s">
        <v>14</v>
      </c>
      <c r="K15" s="5" t="s">
        <v>15</v>
      </c>
      <c r="L15" s="5" t="s">
        <v>16</v>
      </c>
      <c r="M15" s="5" t="s">
        <v>17</v>
      </c>
      <c r="N15" s="5" t="s">
        <v>18</v>
      </c>
      <c r="O15" s="19" t="s">
        <v>19</v>
      </c>
      <c r="Q15" s="4" t="s">
        <v>35</v>
      </c>
      <c r="R15" s="19" t="s">
        <v>36</v>
      </c>
    </row>
    <row r="16" spans="1:23" x14ac:dyDescent="0.35">
      <c r="A16" s="8">
        <v>85</v>
      </c>
      <c r="B16" s="1">
        <v>13</v>
      </c>
      <c r="C16" s="2">
        <v>47</v>
      </c>
      <c r="D16" s="9">
        <v>2</v>
      </c>
      <c r="F16" s="20">
        <f>MIN(C2:C201)</f>
        <v>32</v>
      </c>
      <c r="G16" s="21">
        <f>MAX(C2:C201)</f>
        <v>100</v>
      </c>
      <c r="H16" s="21">
        <f>G16-F16</f>
        <v>68</v>
      </c>
      <c r="I16" s="21">
        <v>200</v>
      </c>
      <c r="J16" s="21">
        <f>MIN(D2:D201)</f>
        <v>0</v>
      </c>
      <c r="K16" s="21">
        <f>MAX(D2:D201)</f>
        <v>104</v>
      </c>
      <c r="L16" s="21">
        <f>K16-J16</f>
        <v>104</v>
      </c>
      <c r="M16" s="21">
        <v>9</v>
      </c>
      <c r="N16" s="21">
        <f>H16/M16</f>
        <v>7.5555555555555554</v>
      </c>
      <c r="O16" s="22">
        <f>L16/M16</f>
        <v>11.555555555555555</v>
      </c>
      <c r="Q16" s="20">
        <v>0.95</v>
      </c>
      <c r="R16" s="22">
        <v>0.05</v>
      </c>
    </row>
    <row r="17" spans="1:23" x14ac:dyDescent="0.35">
      <c r="A17" s="8">
        <v>43</v>
      </c>
      <c r="B17" s="1">
        <v>13</v>
      </c>
      <c r="C17" s="2">
        <v>47</v>
      </c>
      <c r="D17" s="9">
        <v>2</v>
      </c>
    </row>
    <row r="18" spans="1:23" x14ac:dyDescent="0.35">
      <c r="A18" s="8">
        <v>100</v>
      </c>
      <c r="B18" s="1">
        <v>89</v>
      </c>
      <c r="C18" s="2">
        <v>48</v>
      </c>
      <c r="D18" s="9">
        <v>3</v>
      </c>
    </row>
    <row r="19" spans="1:23" x14ac:dyDescent="0.35">
      <c r="A19" s="8">
        <v>49</v>
      </c>
      <c r="B19" s="1">
        <v>14</v>
      </c>
      <c r="C19" s="2">
        <v>48</v>
      </c>
      <c r="D19" s="9">
        <v>3</v>
      </c>
    </row>
    <row r="20" spans="1:23" ht="43.5" x14ac:dyDescent="0.35">
      <c r="A20" s="8">
        <v>85</v>
      </c>
      <c r="B20" s="1">
        <v>5</v>
      </c>
      <c r="C20" s="2">
        <v>48</v>
      </c>
      <c r="D20" s="9">
        <v>4</v>
      </c>
      <c r="F20" s="45" t="s">
        <v>1</v>
      </c>
      <c r="G20" s="6" t="s">
        <v>20</v>
      </c>
      <c r="H20" s="6" t="s">
        <v>21</v>
      </c>
      <c r="I20" s="6" t="s">
        <v>52</v>
      </c>
      <c r="J20" s="6" t="s">
        <v>6</v>
      </c>
      <c r="K20" s="6" t="s">
        <v>7</v>
      </c>
      <c r="L20" s="6" t="s">
        <v>8</v>
      </c>
      <c r="M20" s="6" t="s">
        <v>9</v>
      </c>
      <c r="N20" s="6" t="s">
        <v>64</v>
      </c>
      <c r="O20" s="7" t="s">
        <v>65</v>
      </c>
      <c r="Q20" s="23" t="s">
        <v>22</v>
      </c>
      <c r="R20" s="6" t="s">
        <v>23</v>
      </c>
      <c r="S20" s="6" t="s">
        <v>24</v>
      </c>
      <c r="T20" s="6" t="s">
        <v>25</v>
      </c>
      <c r="U20" s="6" t="s">
        <v>26</v>
      </c>
      <c r="V20" s="6" t="s">
        <v>27</v>
      </c>
      <c r="W20" s="7" t="s">
        <v>28</v>
      </c>
    </row>
    <row r="21" spans="1:23" x14ac:dyDescent="0.35">
      <c r="A21" s="8">
        <v>54</v>
      </c>
      <c r="B21" s="1">
        <v>10</v>
      </c>
      <c r="C21" s="2">
        <v>49</v>
      </c>
      <c r="D21" s="9">
        <v>5</v>
      </c>
      <c r="F21" s="46"/>
      <c r="G21" s="14">
        <f>D2</f>
        <v>0</v>
      </c>
      <c r="H21" s="14">
        <f>G21+$O$16</f>
        <v>11.555555555555555</v>
      </c>
      <c r="I21" s="14" cm="1">
        <f t="array" ref="I21:I29">FREQUENCY(B2:B201, H21:H28)</f>
        <v>54</v>
      </c>
      <c r="J21" s="14">
        <f>I21/$I$30</f>
        <v>0.27</v>
      </c>
      <c r="K21" s="14">
        <f>I21/$O$16</f>
        <v>4.6730769230769234</v>
      </c>
      <c r="L21" s="14">
        <f>(G21+H21)/2</f>
        <v>5.7777777777777777</v>
      </c>
      <c r="M21" s="14">
        <f>J21</f>
        <v>0.27</v>
      </c>
      <c r="N21" s="14">
        <f>L21*I21</f>
        <v>312</v>
      </c>
      <c r="O21" s="16">
        <f>N21*L21</f>
        <v>1802.6666666666667</v>
      </c>
      <c r="Q21" s="20">
        <f>SUM(N21:N29)/I16</f>
        <v>25.306666666666665</v>
      </c>
      <c r="R21" s="21">
        <f>O30-N30^2</f>
        <v>385.08965925925929</v>
      </c>
      <c r="S21" s="21">
        <f>I16/(I16-1)*R21</f>
        <v>387.02478317513493</v>
      </c>
      <c r="T21" s="21">
        <f>L24</f>
        <v>40.444444444444443</v>
      </c>
      <c r="U21" s="21">
        <f>(D100+D101)/2</f>
        <v>19</v>
      </c>
      <c r="V21" s="21">
        <f>SQRT(S21)</f>
        <v>19.672945462617815</v>
      </c>
      <c r="W21" s="22">
        <f>SQRT(R21)</f>
        <v>19.623701466829832</v>
      </c>
    </row>
    <row r="22" spans="1:23" x14ac:dyDescent="0.35">
      <c r="A22" s="8">
        <v>50</v>
      </c>
      <c r="B22" s="1">
        <v>0</v>
      </c>
      <c r="C22" s="2">
        <v>49</v>
      </c>
      <c r="D22" s="9">
        <v>5</v>
      </c>
      <c r="F22" s="46"/>
      <c r="G22" s="14">
        <f>H21</f>
        <v>11.555555555555555</v>
      </c>
      <c r="H22" s="14">
        <f>G22+$O$16</f>
        <v>23.111111111111111</v>
      </c>
      <c r="I22" s="14">
        <v>60</v>
      </c>
      <c r="J22" s="14">
        <f t="shared" ref="J22:J29" si="8">I22/$I$30</f>
        <v>0.3</v>
      </c>
      <c r="K22" s="14">
        <f t="shared" ref="K22:K29" si="9">I22/$O$16</f>
        <v>5.1923076923076925</v>
      </c>
      <c r="L22" s="14">
        <f t="shared" ref="L22:L29" si="10">(G22+H22)/2</f>
        <v>17.333333333333332</v>
      </c>
      <c r="M22" s="14">
        <f>J22+M21</f>
        <v>0.57000000000000006</v>
      </c>
      <c r="N22" s="14">
        <f t="shared" ref="N22:N29" si="11">L22*I22</f>
        <v>1040</v>
      </c>
      <c r="O22" s="16">
        <f t="shared" ref="O22:O29" si="12">N22*L22</f>
        <v>18026.666666666664</v>
      </c>
    </row>
    <row r="23" spans="1:23" ht="43.5" x14ac:dyDescent="0.35">
      <c r="A23" s="8">
        <v>56</v>
      </c>
      <c r="B23" s="1">
        <v>26</v>
      </c>
      <c r="C23" s="2">
        <v>49</v>
      </c>
      <c r="D23" s="9">
        <v>6</v>
      </c>
      <c r="F23" s="46"/>
      <c r="G23" s="14">
        <f>H22</f>
        <v>23.111111111111111</v>
      </c>
      <c r="H23" s="14">
        <f t="shared" ref="H23:H29" si="13">G23+$O$16</f>
        <v>34.666666666666664</v>
      </c>
      <c r="I23" s="14">
        <v>36</v>
      </c>
      <c r="J23" s="14">
        <f t="shared" si="8"/>
        <v>0.18</v>
      </c>
      <c r="K23" s="14">
        <f t="shared" si="9"/>
        <v>3.1153846153846154</v>
      </c>
      <c r="L23" s="14">
        <f t="shared" si="10"/>
        <v>28.888888888888886</v>
      </c>
      <c r="M23" s="14">
        <f t="shared" ref="M23:M29" si="14">J23+M22</f>
        <v>0.75</v>
      </c>
      <c r="N23" s="14">
        <f t="shared" si="11"/>
        <v>1040</v>
      </c>
      <c r="O23" s="16">
        <f t="shared" si="12"/>
        <v>30044.444444444442</v>
      </c>
      <c r="Q23" s="23" t="s">
        <v>29</v>
      </c>
      <c r="R23" s="6" t="s">
        <v>30</v>
      </c>
      <c r="S23" s="6" t="s">
        <v>31</v>
      </c>
      <c r="T23" s="6" t="s">
        <v>32</v>
      </c>
      <c r="U23" s="6" t="s">
        <v>33</v>
      </c>
      <c r="V23" s="7" t="s">
        <v>34</v>
      </c>
    </row>
    <row r="24" spans="1:23" x14ac:dyDescent="0.35">
      <c r="A24" s="8">
        <v>58</v>
      </c>
      <c r="B24" s="1">
        <v>10</v>
      </c>
      <c r="C24" s="2">
        <v>50</v>
      </c>
      <c r="D24" s="9">
        <v>7</v>
      </c>
      <c r="F24" s="46"/>
      <c r="G24" s="14">
        <f t="shared" ref="G24:G29" si="15">H23</f>
        <v>34.666666666666664</v>
      </c>
      <c r="H24" s="14">
        <f t="shared" si="13"/>
        <v>46.222222222222221</v>
      </c>
      <c r="I24" s="15">
        <v>23</v>
      </c>
      <c r="J24" s="14">
        <f t="shared" si="8"/>
        <v>0.115</v>
      </c>
      <c r="K24" s="14">
        <f t="shared" si="9"/>
        <v>1.9903846153846154</v>
      </c>
      <c r="L24" s="14">
        <f t="shared" si="10"/>
        <v>40.444444444444443</v>
      </c>
      <c r="M24" s="14">
        <f t="shared" si="14"/>
        <v>0.86499999999999999</v>
      </c>
      <c r="N24" s="14">
        <f t="shared" si="11"/>
        <v>930.22222222222217</v>
      </c>
      <c r="O24" s="16">
        <f t="shared" si="12"/>
        <v>37622.320987654319</v>
      </c>
      <c r="Q24" s="20">
        <f>AVERAGE(D1:D200)</f>
        <v>24.668341708542712</v>
      </c>
      <c r="R24" s="21">
        <f>_xlfn.VAR.P(D1:D200)</f>
        <v>366.73422388323525</v>
      </c>
      <c r="S24" s="21">
        <f>_xlfn.VAR.S(D1:D200)</f>
        <v>368.58641693315059</v>
      </c>
      <c r="T24" s="21">
        <f>_xlfn.MODE.SNGL(D1:D200)</f>
        <v>10</v>
      </c>
      <c r="U24" s="21">
        <f>MEDIAN(D1:D200)</f>
        <v>19</v>
      </c>
      <c r="V24" s="22">
        <f>_xlfn.STDEV.S(D1:D200)</f>
        <v>19.198604556924199</v>
      </c>
    </row>
    <row r="25" spans="1:23" x14ac:dyDescent="0.35">
      <c r="A25" s="8">
        <v>64</v>
      </c>
      <c r="B25" s="1">
        <v>87</v>
      </c>
      <c r="C25" s="2">
        <v>50</v>
      </c>
      <c r="D25" s="9">
        <v>8</v>
      </c>
      <c r="F25" s="46"/>
      <c r="G25" s="14">
        <f t="shared" si="15"/>
        <v>46.222222222222221</v>
      </c>
      <c r="H25" s="14">
        <f t="shared" si="13"/>
        <v>57.777777777777779</v>
      </c>
      <c r="I25" s="14">
        <v>12</v>
      </c>
      <c r="J25" s="14">
        <f t="shared" si="8"/>
        <v>0.06</v>
      </c>
      <c r="K25" s="14">
        <f t="shared" si="9"/>
        <v>1.0384615384615385</v>
      </c>
      <c r="L25" s="14">
        <f t="shared" si="10"/>
        <v>52</v>
      </c>
      <c r="M25" s="14">
        <f t="shared" si="14"/>
        <v>0.92500000000000004</v>
      </c>
      <c r="N25" s="14">
        <f t="shared" si="11"/>
        <v>624</v>
      </c>
      <c r="O25" s="16">
        <f t="shared" si="12"/>
        <v>32448</v>
      </c>
    </row>
    <row r="26" spans="1:23" x14ac:dyDescent="0.35">
      <c r="A26" s="8">
        <v>50</v>
      </c>
      <c r="B26" s="1">
        <v>6</v>
      </c>
      <c r="C26" s="2">
        <v>50</v>
      </c>
      <c r="D26" s="9">
        <v>10</v>
      </c>
      <c r="F26" s="46"/>
      <c r="G26" s="14">
        <f t="shared" si="15"/>
        <v>57.777777777777779</v>
      </c>
      <c r="H26" s="14">
        <f t="shared" si="13"/>
        <v>69.333333333333329</v>
      </c>
      <c r="I26" s="14">
        <v>7</v>
      </c>
      <c r="J26" s="14">
        <f t="shared" si="8"/>
        <v>3.5000000000000003E-2</v>
      </c>
      <c r="K26" s="14">
        <f t="shared" si="9"/>
        <v>0.60576923076923073</v>
      </c>
      <c r="L26" s="14">
        <f t="shared" si="10"/>
        <v>63.555555555555557</v>
      </c>
      <c r="M26" s="14">
        <f t="shared" si="14"/>
        <v>0.96000000000000008</v>
      </c>
      <c r="N26" s="14">
        <f t="shared" si="11"/>
        <v>444.88888888888891</v>
      </c>
      <c r="O26" s="16">
        <f t="shared" si="12"/>
        <v>28275.160493827163</v>
      </c>
    </row>
    <row r="27" spans="1:23" x14ac:dyDescent="0.35">
      <c r="A27" s="8">
        <v>53</v>
      </c>
      <c r="B27" s="1">
        <v>10</v>
      </c>
      <c r="C27" s="2">
        <v>50</v>
      </c>
      <c r="D27" s="9">
        <v>10</v>
      </c>
      <c r="F27" s="46"/>
      <c r="G27" s="14">
        <f t="shared" si="15"/>
        <v>69.333333333333329</v>
      </c>
      <c r="H27" s="14">
        <f t="shared" si="13"/>
        <v>80.888888888888886</v>
      </c>
      <c r="I27" s="14">
        <v>4</v>
      </c>
      <c r="J27" s="14">
        <f t="shared" si="8"/>
        <v>0.02</v>
      </c>
      <c r="K27" s="14">
        <f t="shared" si="9"/>
        <v>0.34615384615384615</v>
      </c>
      <c r="L27" s="14">
        <f t="shared" si="10"/>
        <v>75.111111111111114</v>
      </c>
      <c r="M27" s="14">
        <f t="shared" si="14"/>
        <v>0.98000000000000009</v>
      </c>
      <c r="N27" s="14">
        <f t="shared" si="11"/>
        <v>300.44444444444446</v>
      </c>
      <c r="O27" s="16">
        <f t="shared" si="12"/>
        <v>22566.716049382718</v>
      </c>
    </row>
    <row r="28" spans="1:23" x14ac:dyDescent="0.35">
      <c r="A28" s="8">
        <v>50</v>
      </c>
      <c r="B28" s="1">
        <v>1</v>
      </c>
      <c r="C28" s="2">
        <v>50</v>
      </c>
      <c r="D28" s="9">
        <v>10</v>
      </c>
      <c r="F28" s="46"/>
      <c r="G28" s="14">
        <f t="shared" si="15"/>
        <v>80.888888888888886</v>
      </c>
      <c r="H28" s="14">
        <f t="shared" si="13"/>
        <v>92.444444444444443</v>
      </c>
      <c r="I28" s="14">
        <v>2</v>
      </c>
      <c r="J28" s="14">
        <f t="shared" si="8"/>
        <v>0.01</v>
      </c>
      <c r="K28" s="14">
        <f t="shared" si="9"/>
        <v>0.17307692307692307</v>
      </c>
      <c r="L28" s="14">
        <f t="shared" si="10"/>
        <v>86.666666666666657</v>
      </c>
      <c r="M28" s="14">
        <f t="shared" si="14"/>
        <v>0.9900000000000001</v>
      </c>
      <c r="N28" s="14">
        <f t="shared" si="11"/>
        <v>173.33333333333331</v>
      </c>
      <c r="O28" s="16">
        <f t="shared" si="12"/>
        <v>15022.222222222219</v>
      </c>
    </row>
    <row r="29" spans="1:23" x14ac:dyDescent="0.35">
      <c r="A29" s="8">
        <v>59</v>
      </c>
      <c r="B29" s="1">
        <v>36</v>
      </c>
      <c r="C29" s="2">
        <v>51</v>
      </c>
      <c r="D29" s="9">
        <v>10</v>
      </c>
      <c r="F29" s="46"/>
      <c r="G29" s="14">
        <f t="shared" si="15"/>
        <v>92.444444444444443</v>
      </c>
      <c r="H29" s="14">
        <f t="shared" si="13"/>
        <v>104</v>
      </c>
      <c r="I29" s="14">
        <v>2</v>
      </c>
      <c r="J29" s="14">
        <f t="shared" si="8"/>
        <v>0.01</v>
      </c>
      <c r="K29" s="14">
        <f t="shared" si="9"/>
        <v>0.17307692307692307</v>
      </c>
      <c r="L29" s="14">
        <f t="shared" si="10"/>
        <v>98.222222222222229</v>
      </c>
      <c r="M29" s="14">
        <f t="shared" si="14"/>
        <v>1</v>
      </c>
      <c r="N29" s="14">
        <f t="shared" si="11"/>
        <v>196.44444444444446</v>
      </c>
      <c r="O29" s="16">
        <f t="shared" si="12"/>
        <v>19295.209876543213</v>
      </c>
    </row>
    <row r="30" spans="1:23" x14ac:dyDescent="0.35">
      <c r="A30" s="8">
        <v>59</v>
      </c>
      <c r="B30" s="1">
        <v>35</v>
      </c>
      <c r="C30" s="2">
        <v>51</v>
      </c>
      <c r="D30" s="9">
        <v>10</v>
      </c>
      <c r="F30" s="47"/>
      <c r="G30" s="17"/>
      <c r="H30" s="17"/>
      <c r="I30" s="17">
        <f>SUM(I21:I29)</f>
        <v>200</v>
      </c>
      <c r="J30" s="17">
        <f>SUM(J21:J29)</f>
        <v>1</v>
      </c>
      <c r="K30" s="17"/>
      <c r="L30" s="17"/>
      <c r="M30" s="17"/>
      <c r="N30" s="17">
        <f>SUM(N21:N29)/I16</f>
        <v>25.306666666666665</v>
      </c>
      <c r="O30" s="18">
        <f>SUM(O21:O29)/I16</f>
        <v>1025.517037037037</v>
      </c>
    </row>
    <row r="31" spans="1:23" x14ac:dyDescent="0.35">
      <c r="A31" s="8">
        <v>63</v>
      </c>
      <c r="B31" s="1">
        <v>14</v>
      </c>
      <c r="C31" s="2">
        <v>51</v>
      </c>
      <c r="D31" s="9">
        <v>10</v>
      </c>
    </row>
    <row r="32" spans="1:23" x14ac:dyDescent="0.35">
      <c r="A32" s="8">
        <v>66</v>
      </c>
      <c r="B32" s="1">
        <v>15</v>
      </c>
      <c r="C32" s="2">
        <v>52</v>
      </c>
      <c r="D32" s="9">
        <v>10</v>
      </c>
    </row>
    <row r="33" spans="1:28" ht="14.5" customHeight="1" x14ac:dyDescent="0.35">
      <c r="A33" s="8">
        <v>94</v>
      </c>
      <c r="B33" s="1">
        <v>10</v>
      </c>
      <c r="C33" s="2">
        <v>52</v>
      </c>
      <c r="D33" s="9">
        <v>10</v>
      </c>
      <c r="F33" s="48" t="s">
        <v>37</v>
      </c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8"/>
      <c r="R33" s="24"/>
      <c r="S33" s="24"/>
      <c r="T33" s="24"/>
      <c r="U33" s="24"/>
    </row>
    <row r="34" spans="1:28" x14ac:dyDescent="0.35">
      <c r="A34" s="8">
        <v>67</v>
      </c>
      <c r="B34" s="1">
        <v>25</v>
      </c>
      <c r="C34" s="2">
        <v>53</v>
      </c>
      <c r="D34" s="9">
        <v>10</v>
      </c>
      <c r="F34" s="49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9"/>
      <c r="R34" s="24"/>
      <c r="S34" s="24"/>
      <c r="T34" s="24"/>
      <c r="U34" s="24"/>
    </row>
    <row r="35" spans="1:28" x14ac:dyDescent="0.35">
      <c r="A35" s="8">
        <v>72</v>
      </c>
      <c r="B35" s="1">
        <v>13</v>
      </c>
      <c r="C35" s="2">
        <v>53</v>
      </c>
      <c r="D35" s="9">
        <v>10</v>
      </c>
      <c r="F35" s="49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9"/>
      <c r="R35" s="24"/>
      <c r="S35" s="24"/>
      <c r="T35" s="24"/>
      <c r="U35" s="24"/>
    </row>
    <row r="36" spans="1:28" x14ac:dyDescent="0.35">
      <c r="A36" s="8">
        <v>55</v>
      </c>
      <c r="B36" s="1">
        <v>75</v>
      </c>
      <c r="C36" s="2">
        <v>53</v>
      </c>
      <c r="D36" s="9">
        <v>10</v>
      </c>
      <c r="F36" s="49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9"/>
      <c r="R36" s="24"/>
      <c r="S36" s="24"/>
      <c r="T36" s="24"/>
      <c r="U36" s="24"/>
    </row>
    <row r="37" spans="1:28" x14ac:dyDescent="0.35">
      <c r="A37" s="8">
        <v>55</v>
      </c>
      <c r="B37" s="1">
        <v>25</v>
      </c>
      <c r="C37" s="2">
        <v>53</v>
      </c>
      <c r="D37" s="9">
        <v>10</v>
      </c>
      <c r="F37" s="49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9"/>
      <c r="R37" s="24"/>
      <c r="S37" s="24"/>
      <c r="T37" s="24"/>
      <c r="U37" s="24"/>
    </row>
    <row r="38" spans="1:28" x14ac:dyDescent="0.35">
      <c r="A38" s="8">
        <v>55</v>
      </c>
      <c r="B38" s="1">
        <v>10</v>
      </c>
      <c r="C38" s="2">
        <v>54</v>
      </c>
      <c r="D38" s="9">
        <v>10</v>
      </c>
      <c r="F38" s="5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1"/>
      <c r="R38" s="24"/>
      <c r="S38" s="24"/>
      <c r="T38" s="24"/>
      <c r="U38" s="24"/>
    </row>
    <row r="39" spans="1:28" x14ac:dyDescent="0.35">
      <c r="A39" s="8">
        <v>41</v>
      </c>
      <c r="B39" s="1">
        <v>34</v>
      </c>
      <c r="C39" s="2">
        <v>54</v>
      </c>
      <c r="D39" s="9">
        <v>10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</row>
    <row r="40" spans="1:28" ht="23" customHeight="1" x14ac:dyDescent="0.35">
      <c r="A40" s="8">
        <v>53</v>
      </c>
      <c r="B40" s="1">
        <v>62</v>
      </c>
      <c r="C40" s="2">
        <v>54</v>
      </c>
      <c r="D40" s="9">
        <v>10</v>
      </c>
      <c r="F40" s="42" t="s">
        <v>38</v>
      </c>
      <c r="G40" s="37" t="s">
        <v>44</v>
      </c>
      <c r="H40" s="37"/>
      <c r="I40" s="37"/>
      <c r="J40" s="37"/>
      <c r="K40" s="37"/>
      <c r="L40" s="37"/>
      <c r="M40" s="37"/>
      <c r="N40" s="37"/>
      <c r="O40" s="37"/>
      <c r="P40" s="37"/>
      <c r="Q40" s="38"/>
      <c r="R40" s="24"/>
      <c r="S40" s="23" t="s">
        <v>20</v>
      </c>
      <c r="T40" s="6" t="s">
        <v>45</v>
      </c>
      <c r="U40" s="6" t="s">
        <v>39</v>
      </c>
      <c r="V40" s="6" t="s">
        <v>40</v>
      </c>
      <c r="W40" s="6" t="s">
        <v>41</v>
      </c>
      <c r="X40" s="6" t="s">
        <v>42</v>
      </c>
      <c r="Y40" s="7" t="s">
        <v>43</v>
      </c>
      <c r="AA40" s="23" t="s">
        <v>46</v>
      </c>
      <c r="AB40" s="7" t="s">
        <v>47</v>
      </c>
    </row>
    <row r="41" spans="1:28" x14ac:dyDescent="0.35">
      <c r="A41" s="8">
        <v>63</v>
      </c>
      <c r="B41" s="1">
        <v>23</v>
      </c>
      <c r="C41" s="2">
        <v>55</v>
      </c>
      <c r="D41" s="9">
        <v>10</v>
      </c>
      <c r="F41" s="43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9"/>
      <c r="R41" s="24"/>
      <c r="S41" s="25">
        <f>D2</f>
        <v>0</v>
      </c>
      <c r="T41" s="24">
        <f>S41+$O$16</f>
        <v>11.555555555555555</v>
      </c>
      <c r="U41" s="24" cm="1">
        <f t="array" ref="U41:U49">FREQUENCY(A2:A201, T41:T48)</f>
        <v>0</v>
      </c>
      <c r="V41">
        <f>U41/$I$16</f>
        <v>0</v>
      </c>
      <c r="W41" cm="1">
        <f t="array" ref="W41:W49">FREQUENCY(B2:B201, T41:T48)</f>
        <v>54</v>
      </c>
      <c r="X41">
        <f>W41/$I$16</f>
        <v>0.27</v>
      </c>
      <c r="Y41" s="29">
        <f>ABS(V41-X41)</f>
        <v>0.27</v>
      </c>
      <c r="AA41" s="32">
        <v>1.36</v>
      </c>
      <c r="AB41" s="29">
        <f>SQRT((I16*I16) / (I16 + I16)) * MAX(Y41:Y49)</f>
        <v>7.9499999999999993</v>
      </c>
    </row>
    <row r="42" spans="1:28" x14ac:dyDescent="0.35">
      <c r="A42" s="8">
        <v>54</v>
      </c>
      <c r="B42" s="1">
        <v>10</v>
      </c>
      <c r="C42" s="2">
        <v>55</v>
      </c>
      <c r="D42" s="9">
        <v>10</v>
      </c>
      <c r="F42" s="43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9"/>
      <c r="R42" s="24"/>
      <c r="S42" s="25">
        <f>T41</f>
        <v>11.555555555555555</v>
      </c>
      <c r="T42" s="24">
        <f t="shared" ref="T42:T49" si="16">S42+$O$16</f>
        <v>23.111111111111111</v>
      </c>
      <c r="U42" s="24">
        <v>0</v>
      </c>
      <c r="V42">
        <f>V41 + U42/$I$16</f>
        <v>0</v>
      </c>
      <c r="W42">
        <v>60</v>
      </c>
      <c r="X42">
        <f>X41 + W42/$I$16</f>
        <v>0.57000000000000006</v>
      </c>
      <c r="Y42" s="29">
        <f t="shared" ref="Y42:Y49" si="17">ABS(V42-X42)</f>
        <v>0.57000000000000006</v>
      </c>
      <c r="AA42" s="32"/>
      <c r="AB42" s="29"/>
    </row>
    <row r="43" spans="1:28" x14ac:dyDescent="0.35">
      <c r="A43" s="8">
        <v>70</v>
      </c>
      <c r="B43" s="1">
        <v>15</v>
      </c>
      <c r="C43" s="2">
        <v>55</v>
      </c>
      <c r="D43" s="9">
        <v>10</v>
      </c>
      <c r="F43" s="43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9"/>
      <c r="R43" s="24"/>
      <c r="S43" s="25">
        <f t="shared" ref="S43:S49" si="18">T42</f>
        <v>23.111111111111111</v>
      </c>
      <c r="T43" s="24">
        <f t="shared" si="16"/>
        <v>34.666666666666664</v>
      </c>
      <c r="U43" s="24">
        <v>4</v>
      </c>
      <c r="V43">
        <f t="shared" ref="V43:V49" si="19">V42 + U43/$I$16</f>
        <v>0.02</v>
      </c>
      <c r="W43">
        <v>36</v>
      </c>
      <c r="X43">
        <f t="shared" ref="X43:X49" si="20">X42 + W43/$I$16</f>
        <v>0.75</v>
      </c>
      <c r="Y43" s="29">
        <f t="shared" si="17"/>
        <v>0.73</v>
      </c>
      <c r="AA43" s="35" t="s">
        <v>48</v>
      </c>
      <c r="AB43" s="36"/>
    </row>
    <row r="44" spans="1:28" x14ac:dyDescent="0.35">
      <c r="A44" s="8">
        <v>65</v>
      </c>
      <c r="B44" s="1">
        <v>36</v>
      </c>
      <c r="C44" s="2">
        <v>55</v>
      </c>
      <c r="D44" s="9">
        <v>10</v>
      </c>
      <c r="F44" s="43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9"/>
      <c r="R44" s="24"/>
      <c r="S44" s="25">
        <f t="shared" si="18"/>
        <v>34.666666666666664</v>
      </c>
      <c r="T44" s="24">
        <f t="shared" si="16"/>
        <v>46.222222222222221</v>
      </c>
      <c r="U44" s="24">
        <v>10</v>
      </c>
      <c r="V44">
        <f t="shared" si="19"/>
        <v>7.0000000000000007E-2</v>
      </c>
      <c r="W44">
        <v>23</v>
      </c>
      <c r="X44">
        <f t="shared" si="20"/>
        <v>0.86499999999999999</v>
      </c>
      <c r="Y44" s="29">
        <f t="shared" si="17"/>
        <v>0.79499999999999993</v>
      </c>
    </row>
    <row r="45" spans="1:28" x14ac:dyDescent="0.35">
      <c r="A45" s="8">
        <v>48</v>
      </c>
      <c r="B45" s="1">
        <v>10</v>
      </c>
      <c r="C45" s="2">
        <v>55</v>
      </c>
      <c r="D45" s="9">
        <v>10</v>
      </c>
      <c r="F45" s="43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9"/>
      <c r="R45" s="24"/>
      <c r="S45" s="25">
        <f t="shared" si="18"/>
        <v>46.222222222222221</v>
      </c>
      <c r="T45" s="24">
        <f t="shared" si="16"/>
        <v>57.777777777777779</v>
      </c>
      <c r="U45" s="24">
        <v>39</v>
      </c>
      <c r="V45">
        <f t="shared" si="19"/>
        <v>0.26500000000000001</v>
      </c>
      <c r="W45">
        <v>12</v>
      </c>
      <c r="X45">
        <f t="shared" si="20"/>
        <v>0.92500000000000004</v>
      </c>
      <c r="Y45" s="29">
        <f t="shared" si="17"/>
        <v>0.66</v>
      </c>
    </row>
    <row r="46" spans="1:28" x14ac:dyDescent="0.35">
      <c r="A46" s="8">
        <v>84</v>
      </c>
      <c r="B46" s="1">
        <v>51</v>
      </c>
      <c r="C46" s="2">
        <v>55</v>
      </c>
      <c r="D46" s="9">
        <v>10</v>
      </c>
      <c r="F46" s="43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9"/>
      <c r="R46" s="24"/>
      <c r="S46" s="25">
        <f t="shared" si="18"/>
        <v>57.777777777777779</v>
      </c>
      <c r="T46" s="24">
        <f t="shared" si="16"/>
        <v>69.333333333333329</v>
      </c>
      <c r="U46" s="24">
        <v>54</v>
      </c>
      <c r="V46">
        <f t="shared" si="19"/>
        <v>0.53500000000000003</v>
      </c>
      <c r="W46">
        <v>7</v>
      </c>
      <c r="X46">
        <f t="shared" si="20"/>
        <v>0.96000000000000008</v>
      </c>
      <c r="Y46" s="29">
        <f t="shared" si="17"/>
        <v>0.42500000000000004</v>
      </c>
    </row>
    <row r="47" spans="1:28" x14ac:dyDescent="0.35">
      <c r="A47" s="8">
        <v>83</v>
      </c>
      <c r="B47" s="1">
        <v>46</v>
      </c>
      <c r="C47" s="2">
        <v>56</v>
      </c>
      <c r="D47" s="9">
        <v>10</v>
      </c>
      <c r="F47" s="43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9"/>
      <c r="R47" s="24"/>
      <c r="S47" s="25">
        <f t="shared" si="18"/>
        <v>69.333333333333329</v>
      </c>
      <c r="T47" s="24">
        <f t="shared" si="16"/>
        <v>80.888888888888886</v>
      </c>
      <c r="U47" s="24">
        <v>43</v>
      </c>
      <c r="V47">
        <f t="shared" si="19"/>
        <v>0.75</v>
      </c>
      <c r="W47">
        <v>4</v>
      </c>
      <c r="X47">
        <f t="shared" si="20"/>
        <v>0.98000000000000009</v>
      </c>
      <c r="Y47" s="29">
        <f t="shared" si="17"/>
        <v>0.23000000000000009</v>
      </c>
    </row>
    <row r="48" spans="1:28" x14ac:dyDescent="0.35">
      <c r="A48" s="8">
        <v>72</v>
      </c>
      <c r="B48" s="1">
        <v>44</v>
      </c>
      <c r="C48" s="2">
        <v>56</v>
      </c>
      <c r="D48" s="9">
        <v>10</v>
      </c>
      <c r="F48" s="43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9"/>
      <c r="R48" s="24"/>
      <c r="S48" s="25">
        <f t="shared" si="18"/>
        <v>80.888888888888886</v>
      </c>
      <c r="T48" s="24">
        <f t="shared" si="16"/>
        <v>92.444444444444443</v>
      </c>
      <c r="U48" s="24">
        <v>38</v>
      </c>
      <c r="V48">
        <f t="shared" si="19"/>
        <v>0.94</v>
      </c>
      <c r="W48">
        <v>2</v>
      </c>
      <c r="X48">
        <f t="shared" si="20"/>
        <v>0.9900000000000001</v>
      </c>
      <c r="Y48" s="29">
        <f t="shared" si="17"/>
        <v>5.0000000000000155E-2</v>
      </c>
    </row>
    <row r="49" spans="1:31" x14ac:dyDescent="0.35">
      <c r="A49" s="8">
        <v>62</v>
      </c>
      <c r="B49" s="1">
        <v>10</v>
      </c>
      <c r="C49" s="2">
        <v>56</v>
      </c>
      <c r="D49" s="9">
        <v>10</v>
      </c>
      <c r="F49" s="43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9"/>
      <c r="R49" s="24"/>
      <c r="S49" s="25">
        <f t="shared" si="18"/>
        <v>92.444444444444443</v>
      </c>
      <c r="T49" s="24">
        <f t="shared" si="16"/>
        <v>104</v>
      </c>
      <c r="U49" s="24">
        <v>12</v>
      </c>
      <c r="V49">
        <f t="shared" si="19"/>
        <v>1</v>
      </c>
      <c r="W49">
        <v>2</v>
      </c>
      <c r="X49">
        <f t="shared" si="20"/>
        <v>1</v>
      </c>
      <c r="Y49" s="29">
        <f t="shared" si="17"/>
        <v>0</v>
      </c>
    </row>
    <row r="50" spans="1:31" x14ac:dyDescent="0.35">
      <c r="A50" s="8">
        <v>65</v>
      </c>
      <c r="B50" s="1">
        <v>14</v>
      </c>
      <c r="C50" s="2">
        <v>56</v>
      </c>
      <c r="D50" s="9">
        <v>10</v>
      </c>
      <c r="F50" s="43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9"/>
      <c r="R50" s="24"/>
      <c r="S50" s="26"/>
      <c r="T50" s="27"/>
      <c r="U50" s="30">
        <f>SUM(U41:U49)</f>
        <v>200</v>
      </c>
      <c r="V50" s="31"/>
      <c r="W50" s="31">
        <f>SUM(W41:W49)</f>
        <v>200</v>
      </c>
      <c r="X50" s="31"/>
      <c r="Y50" s="22"/>
    </row>
    <row r="51" spans="1:31" x14ac:dyDescent="0.35">
      <c r="A51" s="8">
        <v>55</v>
      </c>
      <c r="B51" s="1">
        <v>39</v>
      </c>
      <c r="C51" s="2">
        <v>56</v>
      </c>
      <c r="D51" s="9">
        <v>10</v>
      </c>
      <c r="F51" s="44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1"/>
      <c r="R51" s="24"/>
      <c r="S51" s="24"/>
      <c r="T51" s="24"/>
      <c r="U51" s="24"/>
    </row>
    <row r="52" spans="1:31" x14ac:dyDescent="0.35">
      <c r="A52" s="8">
        <v>50</v>
      </c>
      <c r="B52" s="1">
        <v>10</v>
      </c>
      <c r="C52" s="2">
        <v>57</v>
      </c>
      <c r="D52" s="9">
        <v>10</v>
      </c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</row>
    <row r="53" spans="1:31" ht="30.5" customHeight="1" x14ac:dyDescent="0.35">
      <c r="A53" s="8">
        <v>79</v>
      </c>
      <c r="B53" s="1">
        <v>10</v>
      </c>
      <c r="C53" s="2">
        <v>57</v>
      </c>
      <c r="D53" s="9">
        <v>10</v>
      </c>
      <c r="F53" s="42" t="s">
        <v>58</v>
      </c>
      <c r="G53" s="37" t="s">
        <v>57</v>
      </c>
      <c r="H53" s="37"/>
      <c r="I53" s="37"/>
      <c r="J53" s="37"/>
      <c r="K53" s="37"/>
      <c r="L53" s="37"/>
      <c r="M53" s="37"/>
      <c r="N53" s="37"/>
      <c r="O53" s="37"/>
      <c r="P53" s="37"/>
      <c r="Q53" s="38"/>
      <c r="R53" s="24"/>
      <c r="S53" s="23" t="s">
        <v>49</v>
      </c>
      <c r="T53" s="7" t="s">
        <v>50</v>
      </c>
      <c r="U53" s="3"/>
      <c r="V53" s="23" t="s">
        <v>4</v>
      </c>
      <c r="W53" s="6" t="s">
        <v>51</v>
      </c>
      <c r="X53" s="6" t="s">
        <v>52</v>
      </c>
      <c r="Y53" s="6" t="s">
        <v>8</v>
      </c>
      <c r="Z53" s="6" t="s">
        <v>53</v>
      </c>
      <c r="AA53" s="6" t="s">
        <v>54</v>
      </c>
      <c r="AB53" s="7" t="s">
        <v>55</v>
      </c>
      <c r="AD53" s="23" t="s">
        <v>46</v>
      </c>
      <c r="AE53" s="7" t="s">
        <v>47</v>
      </c>
    </row>
    <row r="54" spans="1:31" x14ac:dyDescent="0.35">
      <c r="A54" s="8">
        <v>53</v>
      </c>
      <c r="B54" s="1">
        <v>74</v>
      </c>
      <c r="C54" s="2">
        <v>57</v>
      </c>
      <c r="D54" s="9">
        <v>10</v>
      </c>
      <c r="F54" s="51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9"/>
      <c r="R54" s="24"/>
      <c r="S54" s="26">
        <f>Q2-SQRT(3)*V2</f>
        <v>41.538597763165022</v>
      </c>
      <c r="T54" s="28">
        <f>Q2+SQRT(3)*V2</f>
        <v>95.296957792390543</v>
      </c>
      <c r="U54" s="24"/>
      <c r="V54" s="33">
        <f>C2</f>
        <v>32</v>
      </c>
      <c r="W54" s="14">
        <f>V54+$N$16</f>
        <v>39.555555555555557</v>
      </c>
      <c r="X54" cm="1">
        <f t="array" ref="X54:X62">FREQUENCY(A2:A201, W54:W61)</f>
        <v>8</v>
      </c>
      <c r="Y54">
        <f>(V54+W54)/2</f>
        <v>35.777777777777779</v>
      </c>
      <c r="Z54">
        <f>X54/$I$16</f>
        <v>0.04</v>
      </c>
      <c r="AA54">
        <f>(S54 - $S$54) / ($T$54-$S$54)</f>
        <v>0</v>
      </c>
      <c r="AB54" s="29">
        <f>ABS(Z54-AA54)</f>
        <v>0.04</v>
      </c>
      <c r="AD54" s="32">
        <v>1.36</v>
      </c>
      <c r="AE54" s="29">
        <f>SQRT(I16) * MAX(AB54:AB62)</f>
        <v>0.69586604379948735</v>
      </c>
    </row>
    <row r="55" spans="1:31" x14ac:dyDescent="0.35">
      <c r="A55" s="8">
        <v>92</v>
      </c>
      <c r="B55" s="1">
        <v>25</v>
      </c>
      <c r="C55" s="2">
        <v>58</v>
      </c>
      <c r="D55" s="9">
        <v>11</v>
      </c>
      <c r="F55" s="51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9"/>
      <c r="R55" s="24"/>
      <c r="S55" s="24"/>
      <c r="T55" s="24"/>
      <c r="U55" s="24"/>
      <c r="V55" s="33">
        <f>W54</f>
        <v>39.555555555555557</v>
      </c>
      <c r="W55" s="14">
        <f>V55+$N$16</f>
        <v>47.111111111111114</v>
      </c>
      <c r="X55">
        <v>8</v>
      </c>
      <c r="Y55">
        <f t="shared" ref="Y55:Y62" si="21">(V55+W55)/2</f>
        <v>43.333333333333336</v>
      </c>
      <c r="Z55">
        <f>Z54+X55/$I$16</f>
        <v>0.08</v>
      </c>
      <c r="AA55">
        <f t="shared" ref="AA55:AA61" si="22">(W55 - $S$54) / ($T$54-$S$54)</f>
        <v>0.10365854436252551</v>
      </c>
      <c r="AB55" s="29">
        <f t="shared" ref="AB55:AB62" si="23">ABS(Z55-AA55)</f>
        <v>2.3658544362525513E-2</v>
      </c>
      <c r="AD55" s="32"/>
      <c r="AE55" s="29"/>
    </row>
    <row r="56" spans="1:31" x14ac:dyDescent="0.35">
      <c r="A56" s="8">
        <v>65</v>
      </c>
      <c r="B56" s="1">
        <v>26</v>
      </c>
      <c r="C56" s="2">
        <v>58</v>
      </c>
      <c r="D56" s="9">
        <v>13</v>
      </c>
      <c r="F56" s="51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9"/>
      <c r="R56" s="24"/>
      <c r="S56" s="24"/>
      <c r="T56" s="24"/>
      <c r="U56" s="24"/>
      <c r="V56" s="33">
        <f>W55</f>
        <v>47.111111111111114</v>
      </c>
      <c r="W56" s="14">
        <f>V56+$N$16</f>
        <v>54.666666666666671</v>
      </c>
      <c r="X56">
        <v>23</v>
      </c>
      <c r="Y56">
        <f t="shared" si="21"/>
        <v>50.888888888888893</v>
      </c>
      <c r="Z56">
        <f t="shared" ref="Z56:Z62" si="24">Z55+X56/$I$16</f>
        <v>0.19500000000000001</v>
      </c>
      <c r="AA56">
        <f t="shared" si="22"/>
        <v>0.24420515983680727</v>
      </c>
      <c r="AB56" s="29">
        <f t="shared" si="23"/>
        <v>4.9205159836807261E-2</v>
      </c>
      <c r="AD56" s="35" t="s">
        <v>56</v>
      </c>
      <c r="AE56" s="36"/>
    </row>
    <row r="57" spans="1:31" x14ac:dyDescent="0.35">
      <c r="A57" s="8">
        <v>57</v>
      </c>
      <c r="B57" s="1">
        <v>76</v>
      </c>
      <c r="C57" s="2">
        <v>58</v>
      </c>
      <c r="D57" s="9">
        <v>13</v>
      </c>
      <c r="F57" s="51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9"/>
      <c r="R57" s="24"/>
      <c r="S57" s="24"/>
      <c r="T57" s="24"/>
      <c r="U57" s="24"/>
      <c r="V57" s="33">
        <f t="shared" ref="V57:V62" si="25">W56</f>
        <v>54.666666666666671</v>
      </c>
      <c r="W57" s="14">
        <f t="shared" ref="W57:W62" si="26">V57+$N$16</f>
        <v>62.222222222222229</v>
      </c>
      <c r="X57">
        <v>35</v>
      </c>
      <c r="Y57">
        <f t="shared" si="21"/>
        <v>58.44444444444445</v>
      </c>
      <c r="Z57">
        <f t="shared" si="24"/>
        <v>0.37</v>
      </c>
      <c r="AA57">
        <f t="shared" si="22"/>
        <v>0.38475177531108901</v>
      </c>
      <c r="AB57" s="29">
        <f t="shared" si="23"/>
        <v>1.475177531108901E-2</v>
      </c>
    </row>
    <row r="58" spans="1:31" x14ac:dyDescent="0.35">
      <c r="A58" s="8">
        <v>68</v>
      </c>
      <c r="B58" s="1">
        <v>25</v>
      </c>
      <c r="C58" s="2">
        <v>59</v>
      </c>
      <c r="D58" s="9">
        <v>13</v>
      </c>
      <c r="F58" s="51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9"/>
      <c r="R58" s="24"/>
      <c r="S58" s="24"/>
      <c r="T58" s="24"/>
      <c r="U58" s="24"/>
      <c r="V58" s="33">
        <f t="shared" si="25"/>
        <v>62.222222222222229</v>
      </c>
      <c r="W58" s="14">
        <f t="shared" si="26"/>
        <v>69.777777777777786</v>
      </c>
      <c r="X58">
        <v>33</v>
      </c>
      <c r="Y58">
        <f t="shared" si="21"/>
        <v>66</v>
      </c>
      <c r="Z58">
        <f t="shared" si="24"/>
        <v>0.53500000000000003</v>
      </c>
      <c r="AA58">
        <f t="shared" si="22"/>
        <v>0.52529839078537077</v>
      </c>
      <c r="AB58" s="29">
        <f t="shared" si="23"/>
        <v>9.7016092146292587E-3</v>
      </c>
    </row>
    <row r="59" spans="1:31" x14ac:dyDescent="0.35">
      <c r="A59" s="8">
        <v>68</v>
      </c>
      <c r="B59" s="1">
        <v>10</v>
      </c>
      <c r="C59" s="2">
        <v>59</v>
      </c>
      <c r="D59" s="9">
        <v>13</v>
      </c>
      <c r="F59" s="51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9"/>
      <c r="R59" s="24"/>
      <c r="S59" s="24"/>
      <c r="T59" s="24"/>
      <c r="U59" s="24"/>
      <c r="V59" s="33">
        <f t="shared" si="25"/>
        <v>69.777777777777786</v>
      </c>
      <c r="W59" s="14">
        <f t="shared" si="26"/>
        <v>77.333333333333343</v>
      </c>
      <c r="X59">
        <v>31</v>
      </c>
      <c r="Y59">
        <f t="shared" si="21"/>
        <v>73.555555555555571</v>
      </c>
      <c r="Z59">
        <f t="shared" si="24"/>
        <v>0.69000000000000006</v>
      </c>
      <c r="AA59">
        <f t="shared" si="22"/>
        <v>0.66584500625965248</v>
      </c>
      <c r="AB59" s="29">
        <f t="shared" si="23"/>
        <v>2.4154993740347575E-2</v>
      </c>
    </row>
    <row r="60" spans="1:31" x14ac:dyDescent="0.35">
      <c r="A60" s="8">
        <v>74</v>
      </c>
      <c r="B60" s="1">
        <v>0</v>
      </c>
      <c r="C60" s="2">
        <v>59</v>
      </c>
      <c r="D60" s="9">
        <v>13</v>
      </c>
      <c r="F60" s="51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9"/>
      <c r="R60" s="24"/>
      <c r="S60" s="24"/>
      <c r="T60" s="24"/>
      <c r="U60" s="24"/>
      <c r="V60" s="33">
        <f t="shared" si="25"/>
        <v>77.333333333333343</v>
      </c>
      <c r="W60" s="14">
        <f t="shared" si="26"/>
        <v>84.8888888888889</v>
      </c>
      <c r="X60">
        <v>28</v>
      </c>
      <c r="Y60">
        <f t="shared" si="21"/>
        <v>81.111111111111114</v>
      </c>
      <c r="Z60">
        <f t="shared" si="24"/>
        <v>0.83000000000000007</v>
      </c>
      <c r="AA60">
        <f t="shared" si="22"/>
        <v>0.80639162173393431</v>
      </c>
      <c r="AB60" s="29">
        <f t="shared" si="23"/>
        <v>2.3608378266065766E-2</v>
      </c>
    </row>
    <row r="61" spans="1:31" x14ac:dyDescent="0.35">
      <c r="A61" s="8">
        <v>91</v>
      </c>
      <c r="B61" s="1">
        <v>23</v>
      </c>
      <c r="C61" s="2">
        <v>60</v>
      </c>
      <c r="D61" s="9">
        <v>13</v>
      </c>
      <c r="F61" s="51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9"/>
      <c r="R61" s="24"/>
      <c r="S61" s="24"/>
      <c r="T61" s="24"/>
      <c r="U61" s="24"/>
      <c r="V61" s="33">
        <f t="shared" si="25"/>
        <v>84.8888888888889</v>
      </c>
      <c r="W61" s="14">
        <f t="shared" si="26"/>
        <v>92.444444444444457</v>
      </c>
      <c r="X61">
        <v>22</v>
      </c>
      <c r="Y61">
        <f t="shared" si="21"/>
        <v>88.666666666666686</v>
      </c>
      <c r="Z61">
        <f t="shared" si="24"/>
        <v>0.94000000000000006</v>
      </c>
      <c r="AA61">
        <f t="shared" si="22"/>
        <v>0.94693823720821602</v>
      </c>
      <c r="AB61" s="29">
        <f t="shared" si="23"/>
        <v>6.9382372082159582E-3</v>
      </c>
    </row>
    <row r="62" spans="1:31" x14ac:dyDescent="0.35">
      <c r="A62" s="8">
        <v>55</v>
      </c>
      <c r="B62" s="1">
        <v>13</v>
      </c>
      <c r="C62" s="2">
        <v>61</v>
      </c>
      <c r="D62" s="9">
        <v>13</v>
      </c>
      <c r="F62" s="51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9"/>
      <c r="V62" s="33">
        <f t="shared" si="25"/>
        <v>92.444444444444457</v>
      </c>
      <c r="W62" s="14">
        <f t="shared" si="26"/>
        <v>100.00000000000001</v>
      </c>
      <c r="X62">
        <v>12</v>
      </c>
      <c r="Y62">
        <f t="shared" si="21"/>
        <v>96.222222222222229</v>
      </c>
      <c r="Z62">
        <f t="shared" si="24"/>
        <v>1</v>
      </c>
      <c r="AA62">
        <f>(T54 - $S$54) / ($T$54-$S$54)</f>
        <v>1</v>
      </c>
      <c r="AB62" s="29">
        <f t="shared" si="23"/>
        <v>0</v>
      </c>
    </row>
    <row r="63" spans="1:31" x14ac:dyDescent="0.35">
      <c r="A63" s="8">
        <v>93</v>
      </c>
      <c r="B63" s="1">
        <v>21</v>
      </c>
      <c r="C63" s="2">
        <v>61</v>
      </c>
      <c r="D63" s="9">
        <v>13</v>
      </c>
      <c r="F63" s="51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9"/>
      <c r="V63" s="20"/>
      <c r="W63" s="21"/>
      <c r="X63" s="31">
        <f>SUM(X54:X62)</f>
        <v>200</v>
      </c>
      <c r="Y63" s="31"/>
      <c r="Z63" s="21"/>
      <c r="AA63" s="21"/>
      <c r="AB63" s="22"/>
    </row>
    <row r="64" spans="1:31" x14ac:dyDescent="0.35">
      <c r="A64" s="8">
        <v>34</v>
      </c>
      <c r="B64" s="1">
        <v>4</v>
      </c>
      <c r="C64" s="2">
        <v>61</v>
      </c>
      <c r="D64" s="9">
        <v>13</v>
      </c>
      <c r="F64" s="51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9"/>
    </row>
    <row r="65" spans="1:31" x14ac:dyDescent="0.35">
      <c r="A65" s="8">
        <v>100</v>
      </c>
      <c r="B65" s="1">
        <v>0</v>
      </c>
      <c r="C65" s="2">
        <v>61</v>
      </c>
      <c r="D65" s="9">
        <v>13</v>
      </c>
      <c r="F65" s="52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1"/>
    </row>
    <row r="66" spans="1:31" x14ac:dyDescent="0.35">
      <c r="A66" s="8">
        <v>82</v>
      </c>
      <c r="B66" s="1">
        <v>8</v>
      </c>
      <c r="C66" s="2">
        <v>62</v>
      </c>
      <c r="D66" s="9">
        <v>13</v>
      </c>
    </row>
    <row r="67" spans="1:31" ht="19" customHeight="1" x14ac:dyDescent="0.35">
      <c r="A67" s="8">
        <v>72</v>
      </c>
      <c r="B67" s="1">
        <v>39</v>
      </c>
      <c r="C67" s="2">
        <v>62</v>
      </c>
      <c r="D67" s="9">
        <v>13</v>
      </c>
      <c r="F67" s="42" t="s">
        <v>67</v>
      </c>
      <c r="G67" s="37" t="s">
        <v>66</v>
      </c>
      <c r="H67" s="37"/>
      <c r="I67" s="37"/>
      <c r="J67" s="37"/>
      <c r="K67" s="37"/>
      <c r="L67" s="37"/>
      <c r="M67" s="37"/>
      <c r="N67" s="37"/>
      <c r="O67" s="37"/>
      <c r="P67" s="37"/>
      <c r="Q67" s="38"/>
      <c r="S67" s="53" t="s">
        <v>59</v>
      </c>
      <c r="U67" s="23" t="s">
        <v>20</v>
      </c>
      <c r="V67" s="6" t="s">
        <v>45</v>
      </c>
      <c r="W67" s="6" t="s">
        <v>52</v>
      </c>
      <c r="X67" s="6" t="s">
        <v>8</v>
      </c>
      <c r="Y67" s="6" t="s">
        <v>60</v>
      </c>
      <c r="Z67" s="6" t="s">
        <v>61</v>
      </c>
      <c r="AA67" s="6" t="s">
        <v>62</v>
      </c>
      <c r="AB67" s="7" t="s">
        <v>63</v>
      </c>
      <c r="AD67" s="23" t="s">
        <v>46</v>
      </c>
      <c r="AE67" s="7" t="s">
        <v>47</v>
      </c>
    </row>
    <row r="68" spans="1:31" x14ac:dyDescent="0.35">
      <c r="A68" s="8">
        <v>75</v>
      </c>
      <c r="B68" s="1">
        <v>44</v>
      </c>
      <c r="C68" s="2">
        <v>62</v>
      </c>
      <c r="D68" s="9">
        <v>13</v>
      </c>
      <c r="F68" s="43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39"/>
      <c r="S68" s="54">
        <f>Q21</f>
        <v>25.306666666666665</v>
      </c>
      <c r="U68" s="32">
        <f>D2</f>
        <v>0</v>
      </c>
      <c r="V68" s="55">
        <f>U68+$O$16</f>
        <v>11.555555555555555</v>
      </c>
      <c r="W68" s="55" cm="1">
        <f t="array" ref="W68:W76">FREQUENCY(B2:B201,V68:V75)</f>
        <v>54</v>
      </c>
      <c r="X68" s="55">
        <f>(U68+V68) / 2</f>
        <v>5.7777777777777777</v>
      </c>
      <c r="Y68" s="55">
        <f>ROUND(X68,0)</f>
        <v>6</v>
      </c>
      <c r="Z68" s="55">
        <f>EXP(-$S$68) * $S$68 ^ Y68 / FACT(Y68)</f>
        <v>3.7284771260476844E-6</v>
      </c>
      <c r="AA68" s="55">
        <f>Z68*$I$16</f>
        <v>7.4569542520953685E-4</v>
      </c>
      <c r="AB68" s="29">
        <f>(W68-AA68)^2 / AA68</f>
        <v>3910335.7307452699</v>
      </c>
      <c r="AD68" s="32">
        <f>_xlfn.CHISQ.INV(Q16, 9-1-1)</f>
        <v>14.067140449340165</v>
      </c>
      <c r="AE68" s="29">
        <f>SUM(AB68:AB76)</f>
        <v>5.6094441539254377E+25</v>
      </c>
    </row>
    <row r="69" spans="1:31" x14ac:dyDescent="0.35">
      <c r="A69" s="8">
        <v>39</v>
      </c>
      <c r="B69" s="1">
        <v>33</v>
      </c>
      <c r="C69" s="2">
        <v>62</v>
      </c>
      <c r="D69" s="9">
        <v>13</v>
      </c>
      <c r="F69" s="43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39"/>
      <c r="U69" s="32">
        <f>V68</f>
        <v>11.555555555555555</v>
      </c>
      <c r="V69" s="55">
        <f>U69+$O$16</f>
        <v>23.111111111111111</v>
      </c>
      <c r="W69" s="55">
        <v>60</v>
      </c>
      <c r="X69" s="55">
        <f t="shared" ref="X69:X76" si="27">(U69+V69) / 2</f>
        <v>17.333333333333332</v>
      </c>
      <c r="Y69" s="55">
        <f t="shared" ref="Y69:Y76" si="28">ROUND(X69,0)</f>
        <v>17</v>
      </c>
      <c r="Z69" s="55">
        <f t="shared" ref="Z69:Z76" si="29">EXP(-$S$68) * $S$68 ^ Y69 / FACT(Y69)</f>
        <v>2.0576895690592213E-2</v>
      </c>
      <c r="AA69" s="55">
        <f t="shared" ref="AA69:AA76" si="30">Z69*$I$16</f>
        <v>4.1153791381184428</v>
      </c>
      <c r="AB69" s="29">
        <f t="shared" ref="AB69:AB76" si="31">(W69-AA69)^2 / AA69</f>
        <v>758.88289852782043</v>
      </c>
      <c r="AD69" s="32"/>
      <c r="AE69" s="29"/>
    </row>
    <row r="70" spans="1:31" x14ac:dyDescent="0.35">
      <c r="A70" s="8">
        <v>68</v>
      </c>
      <c r="B70" s="1">
        <v>13</v>
      </c>
      <c r="C70" s="2">
        <v>62</v>
      </c>
      <c r="D70" s="9">
        <v>13</v>
      </c>
      <c r="F70" s="43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39"/>
      <c r="U70" s="32">
        <f t="shared" ref="U70:U76" si="32">V69</f>
        <v>23.111111111111111</v>
      </c>
      <c r="V70" s="55">
        <f t="shared" ref="V70:V76" si="33">U70+$O$16</f>
        <v>34.666666666666664</v>
      </c>
      <c r="W70" s="55">
        <v>36</v>
      </c>
      <c r="X70" s="55">
        <f t="shared" si="27"/>
        <v>28.888888888888886</v>
      </c>
      <c r="Y70" s="55">
        <f t="shared" si="28"/>
        <v>29</v>
      </c>
      <c r="Z70" s="55">
        <f t="shared" si="29"/>
        <v>5.7112199682212351E-2</v>
      </c>
      <c r="AA70" s="55">
        <f t="shared" si="30"/>
        <v>11.422439936442471</v>
      </c>
      <c r="AB70" s="29">
        <f t="shared" si="31"/>
        <v>52.883312325467287</v>
      </c>
      <c r="AD70" s="35" t="s">
        <v>48</v>
      </c>
      <c r="AE70" s="36"/>
    </row>
    <row r="71" spans="1:31" x14ac:dyDescent="0.35">
      <c r="A71" s="8">
        <v>83</v>
      </c>
      <c r="B71" s="1">
        <v>27</v>
      </c>
      <c r="C71" s="2">
        <v>62</v>
      </c>
      <c r="D71" s="9">
        <v>14</v>
      </c>
      <c r="F71" s="43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39"/>
      <c r="U71" s="32">
        <f t="shared" si="32"/>
        <v>34.666666666666664</v>
      </c>
      <c r="V71" s="55">
        <f t="shared" si="33"/>
        <v>46.222222222222221</v>
      </c>
      <c r="W71" s="55">
        <v>23</v>
      </c>
      <c r="X71" s="55">
        <f t="shared" si="27"/>
        <v>40.444444444444443</v>
      </c>
      <c r="Y71" s="55">
        <f t="shared" si="28"/>
        <v>40</v>
      </c>
      <c r="Z71" s="55">
        <f t="shared" si="29"/>
        <v>1.6873572083337201E-3</v>
      </c>
      <c r="AA71" s="55">
        <f t="shared" si="30"/>
        <v>0.33747144166674403</v>
      </c>
      <c r="AB71" s="29">
        <f t="shared" si="31"/>
        <v>1521.8775198300934</v>
      </c>
    </row>
    <row r="72" spans="1:31" x14ac:dyDescent="0.35">
      <c r="A72" s="8">
        <v>97</v>
      </c>
      <c r="B72" s="1">
        <v>2</v>
      </c>
      <c r="C72" s="2">
        <v>62</v>
      </c>
      <c r="D72" s="9">
        <v>14</v>
      </c>
      <c r="F72" s="43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39"/>
      <c r="U72" s="32">
        <f t="shared" si="32"/>
        <v>46.222222222222221</v>
      </c>
      <c r="V72" s="55">
        <f t="shared" si="33"/>
        <v>57.777777777777779</v>
      </c>
      <c r="W72" s="55">
        <v>12</v>
      </c>
      <c r="X72" s="55">
        <f t="shared" si="27"/>
        <v>52</v>
      </c>
      <c r="Y72" s="55">
        <f t="shared" si="28"/>
        <v>52</v>
      </c>
      <c r="Z72" s="55">
        <f t="shared" si="29"/>
        <v>1.177668458435083E-6</v>
      </c>
      <c r="AA72" s="55">
        <f t="shared" si="30"/>
        <v>2.3553369168701659E-4</v>
      </c>
      <c r="AB72" s="29">
        <f t="shared" si="31"/>
        <v>611353.50197889796</v>
      </c>
    </row>
    <row r="73" spans="1:31" x14ac:dyDescent="0.35">
      <c r="A73" s="8">
        <v>61</v>
      </c>
      <c r="B73" s="1">
        <v>0</v>
      </c>
      <c r="C73" s="2">
        <v>62</v>
      </c>
      <c r="D73" s="9">
        <v>14</v>
      </c>
      <c r="F73" s="43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39"/>
      <c r="U73" s="32">
        <f t="shared" si="32"/>
        <v>57.777777777777779</v>
      </c>
      <c r="V73" s="55">
        <f t="shared" si="33"/>
        <v>69.333333333333329</v>
      </c>
      <c r="W73" s="55">
        <v>7</v>
      </c>
      <c r="X73" s="55">
        <f t="shared" si="27"/>
        <v>63.555555555555557</v>
      </c>
      <c r="Y73" s="55">
        <f t="shared" si="28"/>
        <v>64</v>
      </c>
      <c r="Z73" s="55">
        <f t="shared" si="29"/>
        <v>5.1650422065021826E-11</v>
      </c>
      <c r="AA73" s="55">
        <f t="shared" si="30"/>
        <v>1.0330084413004365E-8</v>
      </c>
      <c r="AB73" s="29">
        <f t="shared" si="31"/>
        <v>4743426858.5156536</v>
      </c>
    </row>
    <row r="74" spans="1:31" x14ac:dyDescent="0.35">
      <c r="A74" s="8">
        <v>86</v>
      </c>
      <c r="B74" s="1">
        <v>58</v>
      </c>
      <c r="C74" s="2">
        <v>62</v>
      </c>
      <c r="D74" s="9">
        <v>14</v>
      </c>
      <c r="F74" s="43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39"/>
      <c r="U74" s="32">
        <f t="shared" si="32"/>
        <v>69.333333333333329</v>
      </c>
      <c r="V74" s="55">
        <f t="shared" si="33"/>
        <v>80.888888888888886</v>
      </c>
      <c r="W74" s="55">
        <v>4</v>
      </c>
      <c r="X74" s="55">
        <f t="shared" si="27"/>
        <v>75.111111111111114</v>
      </c>
      <c r="Y74" s="55">
        <f t="shared" si="28"/>
        <v>75</v>
      </c>
      <c r="Z74" s="55">
        <f t="shared" si="29"/>
        <v>7.2021711849708136E-16</v>
      </c>
      <c r="AA74" s="55">
        <f t="shared" si="30"/>
        <v>1.4404342369941628E-13</v>
      </c>
      <c r="AB74" s="29">
        <f t="shared" si="31"/>
        <v>111077615270982.25</v>
      </c>
    </row>
    <row r="75" spans="1:31" x14ac:dyDescent="0.35">
      <c r="A75" s="8">
        <v>69</v>
      </c>
      <c r="B75" s="1">
        <v>20</v>
      </c>
      <c r="C75" s="2">
        <v>62</v>
      </c>
      <c r="D75" s="9">
        <v>14</v>
      </c>
      <c r="F75" s="43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39"/>
      <c r="U75" s="32">
        <f t="shared" si="32"/>
        <v>80.888888888888886</v>
      </c>
      <c r="V75" s="55">
        <f t="shared" si="33"/>
        <v>92.444444444444443</v>
      </c>
      <c r="W75" s="55">
        <v>2</v>
      </c>
      <c r="X75" s="55">
        <f t="shared" si="27"/>
        <v>86.666666666666657</v>
      </c>
      <c r="Y75" s="55">
        <f t="shared" si="28"/>
        <v>87</v>
      </c>
      <c r="Z75" s="55">
        <f t="shared" si="29"/>
        <v>5.8488959892848273E-22</v>
      </c>
      <c r="AA75" s="55">
        <f t="shared" si="30"/>
        <v>1.1697791978569655E-19</v>
      </c>
      <c r="AB75" s="29">
        <f t="shared" si="31"/>
        <v>3.4194487364179468E+19</v>
      </c>
    </row>
    <row r="76" spans="1:31" x14ac:dyDescent="0.35">
      <c r="A76" s="8">
        <v>81</v>
      </c>
      <c r="B76" s="1">
        <v>13</v>
      </c>
      <c r="C76" s="2">
        <v>63</v>
      </c>
      <c r="D76" s="9">
        <v>14</v>
      </c>
      <c r="F76" s="43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39"/>
      <c r="U76" s="32">
        <f t="shared" si="32"/>
        <v>92.444444444444443</v>
      </c>
      <c r="V76" s="55">
        <f t="shared" si="33"/>
        <v>104</v>
      </c>
      <c r="W76" s="55">
        <v>2</v>
      </c>
      <c r="X76" s="55">
        <f t="shared" si="27"/>
        <v>98.222222222222229</v>
      </c>
      <c r="Y76" s="55">
        <f t="shared" si="28"/>
        <v>98</v>
      </c>
      <c r="Z76" s="55">
        <f t="shared" si="29"/>
        <v>3.5654178280404608E-28</v>
      </c>
      <c r="AA76" s="55">
        <f t="shared" si="30"/>
        <v>7.1308356560809214E-26</v>
      </c>
      <c r="AB76" s="29">
        <f t="shared" si="31"/>
        <v>5.609440734465593E+25</v>
      </c>
    </row>
    <row r="77" spans="1:31" x14ac:dyDescent="0.35">
      <c r="A77" s="8">
        <v>69</v>
      </c>
      <c r="B77" s="1">
        <v>48</v>
      </c>
      <c r="C77" s="2">
        <v>63</v>
      </c>
      <c r="D77" s="9">
        <v>14</v>
      </c>
      <c r="F77" s="43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39"/>
      <c r="U77" s="20"/>
      <c r="V77" s="21"/>
      <c r="W77" s="31">
        <f>SUM(W68:W76)</f>
        <v>200</v>
      </c>
      <c r="X77" s="21"/>
      <c r="Y77" s="21"/>
      <c r="Z77" s="21"/>
      <c r="AA77" s="21"/>
      <c r="AB77" s="22"/>
    </row>
    <row r="78" spans="1:31" x14ac:dyDescent="0.35">
      <c r="A78" s="8">
        <v>59</v>
      </c>
      <c r="B78" s="1">
        <v>39</v>
      </c>
      <c r="C78" s="2">
        <v>63</v>
      </c>
      <c r="D78" s="9">
        <v>14</v>
      </c>
      <c r="F78" s="44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1"/>
    </row>
    <row r="79" spans="1:31" x14ac:dyDescent="0.35">
      <c r="A79" s="8">
        <v>80</v>
      </c>
      <c r="B79" s="1">
        <v>28</v>
      </c>
      <c r="C79" s="2">
        <v>64</v>
      </c>
      <c r="D79" s="9">
        <v>15</v>
      </c>
    </row>
    <row r="80" spans="1:31" ht="14.5" customHeight="1" x14ac:dyDescent="0.35">
      <c r="A80" s="8">
        <v>90</v>
      </c>
      <c r="B80" s="1">
        <v>7</v>
      </c>
      <c r="C80" s="2">
        <v>64</v>
      </c>
      <c r="D80" s="9">
        <v>15</v>
      </c>
      <c r="F80" s="45" t="s">
        <v>69</v>
      </c>
      <c r="G80" s="37" t="s">
        <v>68</v>
      </c>
      <c r="H80" s="37"/>
      <c r="I80" s="37"/>
      <c r="J80" s="37"/>
      <c r="K80" s="37"/>
      <c r="L80" s="37"/>
      <c r="M80" s="37"/>
      <c r="N80" s="37"/>
      <c r="O80" s="37"/>
      <c r="P80" s="37"/>
      <c r="Q80" s="38"/>
      <c r="S80" s="57" t="s">
        <v>59</v>
      </c>
      <c r="U80" s="23" t="s">
        <v>20</v>
      </c>
      <c r="V80" s="6" t="s">
        <v>45</v>
      </c>
      <c r="W80" s="6" t="s">
        <v>52</v>
      </c>
      <c r="X80" s="6" t="s">
        <v>8</v>
      </c>
      <c r="Y80" s="6" t="s">
        <v>60</v>
      </c>
      <c r="Z80" s="6" t="s">
        <v>61</v>
      </c>
      <c r="AA80" s="6" t="s">
        <v>62</v>
      </c>
      <c r="AB80" s="7" t="s">
        <v>63</v>
      </c>
      <c r="AD80" s="23" t="s">
        <v>46</v>
      </c>
      <c r="AE80" s="7" t="s">
        <v>47</v>
      </c>
    </row>
    <row r="81" spans="1:31" x14ac:dyDescent="0.35">
      <c r="A81" s="8">
        <v>56</v>
      </c>
      <c r="B81" s="1">
        <v>1</v>
      </c>
      <c r="C81" s="2">
        <v>64</v>
      </c>
      <c r="D81" s="9">
        <v>15</v>
      </c>
      <c r="F81" s="4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39"/>
      <c r="S81" s="54">
        <f>1 / Q21</f>
        <v>3.9515279241306642E-2</v>
      </c>
      <c r="U81" s="32">
        <f>D2</f>
        <v>0</v>
      </c>
      <c r="V81" s="55">
        <f>U81+$O$16</f>
        <v>11.555555555555555</v>
      </c>
      <c r="W81" s="55" cm="1">
        <f t="array" ref="W81:W89">FREQUENCY(B2:B201,V81:V88)</f>
        <v>54</v>
      </c>
      <c r="X81" s="55">
        <f>(U81+V81) / 2</f>
        <v>5.7777777777777777</v>
      </c>
      <c r="Y81" s="55">
        <f>ROUND(X81,0)</f>
        <v>6</v>
      </c>
      <c r="Z81" s="55">
        <f>(1 - EXP(-$S$81 * V81)) - (1 - EXP(-$S$81 * U81))</f>
        <v>0.36657964199961268</v>
      </c>
      <c r="AA81" s="55">
        <f>Z81*$I$16</f>
        <v>73.315928399922541</v>
      </c>
      <c r="AB81" s="29">
        <f>(W81-AA81)^2 / AA81</f>
        <v>5.0890045054838087</v>
      </c>
      <c r="AD81" s="32">
        <f>_xlfn.CHISQ.INV(Q16, 9-1-1)</f>
        <v>14.067140449340165</v>
      </c>
      <c r="AE81" s="29">
        <f>SUM(AB81:AB89)</f>
        <v>12.031979474186992</v>
      </c>
    </row>
    <row r="82" spans="1:31" x14ac:dyDescent="0.35">
      <c r="A82" s="8">
        <v>55</v>
      </c>
      <c r="B82" s="1">
        <v>36</v>
      </c>
      <c r="C82" s="2">
        <v>65</v>
      </c>
      <c r="D82" s="9">
        <v>15</v>
      </c>
      <c r="F82" s="4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39"/>
      <c r="U82" s="32">
        <f>V81</f>
        <v>11.555555555555555</v>
      </c>
      <c r="V82" s="55">
        <f>U82+$O$16</f>
        <v>23.111111111111111</v>
      </c>
      <c r="W82" s="55">
        <v>60</v>
      </c>
      <c r="X82" s="55">
        <f t="shared" ref="X82:X89" si="34">(U82+V82) / 2</f>
        <v>17.333333333333332</v>
      </c>
      <c r="Y82" s="55">
        <f t="shared" ref="Y82:Y89" si="35">ROUND(X82,0)</f>
        <v>17</v>
      </c>
      <c r="Z82" s="55">
        <f t="shared" ref="Z82:Z89" si="36">(1 - EXP(-$S$81 * V82)) - (1 - EXP(-$S$81 * U82))</f>
        <v>0.23219900807104843</v>
      </c>
      <c r="AA82" s="55">
        <f t="shared" ref="AA82:AA89" si="37">Z82*$I$16</f>
        <v>46.439801614209685</v>
      </c>
      <c r="AB82" s="29">
        <f t="shared" ref="AB82:AB89" si="38">(W82-AA82)^2 / AA82</f>
        <v>3.959512613544991</v>
      </c>
      <c r="AD82" s="32"/>
      <c r="AE82" s="29"/>
    </row>
    <row r="83" spans="1:31" x14ac:dyDescent="0.35">
      <c r="A83" s="8">
        <v>73</v>
      </c>
      <c r="B83" s="1">
        <v>35</v>
      </c>
      <c r="C83" s="2">
        <v>65</v>
      </c>
      <c r="D83" s="9">
        <v>15</v>
      </c>
      <c r="F83" s="4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39"/>
      <c r="U83" s="32">
        <f t="shared" ref="U83:U89" si="39">V82</f>
        <v>23.111111111111111</v>
      </c>
      <c r="V83" s="55">
        <f t="shared" ref="V83:V89" si="40">U83+$O$16</f>
        <v>34.666666666666664</v>
      </c>
      <c r="W83" s="55">
        <v>36</v>
      </c>
      <c r="X83" s="55">
        <f t="shared" si="34"/>
        <v>28.888888888888886</v>
      </c>
      <c r="Y83" s="55">
        <f t="shared" si="35"/>
        <v>29</v>
      </c>
      <c r="Z83" s="55">
        <f t="shared" si="36"/>
        <v>0.14707957881969835</v>
      </c>
      <c r="AA83" s="55">
        <f t="shared" si="37"/>
        <v>29.415915763939672</v>
      </c>
      <c r="AB83" s="29">
        <f t="shared" si="38"/>
        <v>1.473697625986546</v>
      </c>
      <c r="AD83" s="35" t="s">
        <v>56</v>
      </c>
      <c r="AE83" s="36"/>
    </row>
    <row r="84" spans="1:31" x14ac:dyDescent="0.35">
      <c r="A84" s="8">
        <v>97</v>
      </c>
      <c r="B84" s="1">
        <v>68</v>
      </c>
      <c r="C84" s="2">
        <v>65</v>
      </c>
      <c r="D84" s="9">
        <v>15</v>
      </c>
      <c r="F84" s="4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39"/>
      <c r="U84" s="32">
        <f t="shared" si="39"/>
        <v>34.666666666666664</v>
      </c>
      <c r="V84" s="55">
        <f t="shared" si="40"/>
        <v>46.222222222222221</v>
      </c>
      <c r="W84" s="55">
        <v>23</v>
      </c>
      <c r="X84" s="55">
        <f t="shared" si="34"/>
        <v>40.444444444444443</v>
      </c>
      <c r="Y84" s="55">
        <f t="shared" si="35"/>
        <v>40</v>
      </c>
      <c r="Z84" s="55">
        <f t="shared" si="36"/>
        <v>9.3163199470519542E-2</v>
      </c>
      <c r="AA84" s="55">
        <f t="shared" si="37"/>
        <v>18.63263989410391</v>
      </c>
      <c r="AB84" s="29">
        <f t="shared" si="38"/>
        <v>1.0236785771085721</v>
      </c>
    </row>
    <row r="85" spans="1:31" x14ac:dyDescent="0.35">
      <c r="A85" s="8">
        <v>79</v>
      </c>
      <c r="B85" s="1">
        <v>25</v>
      </c>
      <c r="C85" s="2">
        <v>65</v>
      </c>
      <c r="D85" s="9">
        <v>15</v>
      </c>
      <c r="F85" s="4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39"/>
      <c r="U85" s="32">
        <f t="shared" si="39"/>
        <v>46.222222222222221</v>
      </c>
      <c r="V85" s="55">
        <f t="shared" si="40"/>
        <v>57.777777777777779</v>
      </c>
      <c r="W85" s="55">
        <v>12</v>
      </c>
      <c r="X85" s="55">
        <f t="shared" si="34"/>
        <v>52</v>
      </c>
      <c r="Y85" s="55">
        <f t="shared" si="35"/>
        <v>52</v>
      </c>
      <c r="Z85" s="55">
        <f t="shared" si="36"/>
        <v>5.9011467161077968E-2</v>
      </c>
      <c r="AA85" s="55">
        <f t="shared" si="37"/>
        <v>11.802293432215594</v>
      </c>
      <c r="AB85" s="29">
        <f t="shared" si="38"/>
        <v>3.3118890976219567E-3</v>
      </c>
    </row>
    <row r="86" spans="1:31" x14ac:dyDescent="0.35">
      <c r="A86" s="8">
        <v>71</v>
      </c>
      <c r="B86" s="1">
        <v>46</v>
      </c>
      <c r="C86" s="2">
        <v>65</v>
      </c>
      <c r="D86" s="9">
        <v>15</v>
      </c>
      <c r="F86" s="4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39"/>
      <c r="U86" s="32">
        <f t="shared" si="39"/>
        <v>57.777777777777779</v>
      </c>
      <c r="V86" s="55">
        <f t="shared" si="40"/>
        <v>69.333333333333329</v>
      </c>
      <c r="W86" s="55">
        <v>7</v>
      </c>
      <c r="X86" s="55">
        <f t="shared" si="34"/>
        <v>63.555555555555557</v>
      </c>
      <c r="Y86" s="55">
        <f t="shared" si="35"/>
        <v>64</v>
      </c>
      <c r="Z86" s="55">
        <f t="shared" si="36"/>
        <v>3.7379064655298055E-2</v>
      </c>
      <c r="AA86" s="55">
        <f t="shared" si="37"/>
        <v>7.4758129310596111</v>
      </c>
      <c r="AB86" s="29">
        <f t="shared" si="38"/>
        <v>3.028405705858786E-2</v>
      </c>
    </row>
    <row r="87" spans="1:31" x14ac:dyDescent="0.35">
      <c r="A87" s="8">
        <v>62</v>
      </c>
      <c r="B87" s="1">
        <v>16</v>
      </c>
      <c r="C87" s="2">
        <v>65</v>
      </c>
      <c r="D87" s="9">
        <v>15</v>
      </c>
      <c r="F87" s="47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1"/>
      <c r="U87" s="32">
        <f t="shared" si="39"/>
        <v>69.333333333333329</v>
      </c>
      <c r="V87" s="55">
        <f t="shared" si="40"/>
        <v>80.888888888888886</v>
      </c>
      <c r="W87" s="55">
        <v>4</v>
      </c>
      <c r="X87" s="55">
        <f t="shared" si="34"/>
        <v>75.111111111111114</v>
      </c>
      <c r="Y87" s="55">
        <f t="shared" si="35"/>
        <v>75</v>
      </c>
      <c r="Z87" s="55">
        <f t="shared" si="36"/>
        <v>2.3676660515678627E-2</v>
      </c>
      <c r="AA87" s="55">
        <f t="shared" si="37"/>
        <v>4.7353321031357254</v>
      </c>
      <c r="AB87" s="29">
        <f t="shared" si="38"/>
        <v>0.11418698628211314</v>
      </c>
    </row>
    <row r="88" spans="1:31" x14ac:dyDescent="0.35">
      <c r="A88" s="8">
        <v>57</v>
      </c>
      <c r="B88" s="1">
        <v>31</v>
      </c>
      <c r="C88" s="2">
        <v>65</v>
      </c>
      <c r="D88" s="9">
        <v>16</v>
      </c>
      <c r="U88" s="32">
        <f t="shared" si="39"/>
        <v>80.888888888888886</v>
      </c>
      <c r="V88" s="55">
        <f t="shared" si="40"/>
        <v>92.444444444444443</v>
      </c>
      <c r="W88" s="55">
        <v>2</v>
      </c>
      <c r="X88" s="55">
        <f t="shared" si="34"/>
        <v>86.666666666666657</v>
      </c>
      <c r="Y88" s="55">
        <f t="shared" si="35"/>
        <v>87</v>
      </c>
      <c r="Z88" s="55">
        <f t="shared" si="36"/>
        <v>1.4997278780094714E-2</v>
      </c>
      <c r="AA88" s="55">
        <f t="shared" si="37"/>
        <v>2.9994557560189428</v>
      </c>
      <c r="AB88" s="29">
        <f t="shared" si="38"/>
        <v>0.33303101945574687</v>
      </c>
    </row>
    <row r="89" spans="1:31" x14ac:dyDescent="0.35">
      <c r="A89" s="8">
        <v>56</v>
      </c>
      <c r="B89" s="1">
        <v>31</v>
      </c>
      <c r="C89" s="2">
        <v>66</v>
      </c>
      <c r="D89" s="9">
        <v>16</v>
      </c>
      <c r="U89" s="32">
        <f t="shared" si="39"/>
        <v>92.444444444444443</v>
      </c>
      <c r="V89" s="55">
        <f t="shared" si="40"/>
        <v>104</v>
      </c>
      <c r="W89" s="55">
        <v>2</v>
      </c>
      <c r="X89" s="55">
        <f t="shared" si="34"/>
        <v>98.222222222222229</v>
      </c>
      <c r="Y89" s="55">
        <f t="shared" si="35"/>
        <v>98</v>
      </c>
      <c r="Z89" s="55">
        <f t="shared" si="36"/>
        <v>9.4995816939192901E-3</v>
      </c>
      <c r="AA89" s="55">
        <f t="shared" si="37"/>
        <v>1.899916338783858</v>
      </c>
      <c r="AB89" s="29">
        <f t="shared" si="38"/>
        <v>5.2722001690028242E-3</v>
      </c>
    </row>
    <row r="90" spans="1:31" x14ac:dyDescent="0.35">
      <c r="A90" s="8">
        <v>89</v>
      </c>
      <c r="B90" s="1">
        <v>25</v>
      </c>
      <c r="C90" s="2">
        <v>66</v>
      </c>
      <c r="D90" s="9">
        <v>16</v>
      </c>
      <c r="U90" s="20"/>
      <c r="V90" s="21"/>
      <c r="W90" s="31">
        <f>SUM(W81:W89)</f>
        <v>200</v>
      </c>
      <c r="X90" s="21"/>
      <c r="Y90" s="21"/>
      <c r="Z90" s="21"/>
      <c r="AA90" s="21"/>
      <c r="AB90" s="22"/>
    </row>
    <row r="91" spans="1:31" x14ac:dyDescent="0.35">
      <c r="A91" s="8">
        <v>77</v>
      </c>
      <c r="B91" s="1">
        <v>13</v>
      </c>
      <c r="C91" s="2">
        <v>66</v>
      </c>
      <c r="D91" s="9">
        <v>16</v>
      </c>
    </row>
    <row r="92" spans="1:31" ht="30" customHeight="1" x14ac:dyDescent="0.35">
      <c r="A92" s="8">
        <v>63</v>
      </c>
      <c r="B92" s="1">
        <v>19</v>
      </c>
      <c r="C92" s="2">
        <v>66</v>
      </c>
      <c r="D92" s="9">
        <v>16</v>
      </c>
      <c r="F92" s="45" t="s">
        <v>70</v>
      </c>
      <c r="G92" s="37" t="s">
        <v>73</v>
      </c>
      <c r="H92" s="37"/>
      <c r="I92" s="37"/>
      <c r="J92" s="37"/>
      <c r="K92" s="37"/>
      <c r="L92" s="37"/>
      <c r="M92" s="37"/>
      <c r="N92" s="37"/>
      <c r="O92" s="37"/>
      <c r="P92" s="37"/>
      <c r="Q92" s="38"/>
      <c r="S92" s="4" t="s">
        <v>71</v>
      </c>
      <c r="T92" s="19" t="s">
        <v>72</v>
      </c>
      <c r="V92" s="23" t="s">
        <v>4</v>
      </c>
      <c r="W92" s="6" t="s">
        <v>51</v>
      </c>
      <c r="X92" s="6" t="s">
        <v>52</v>
      </c>
      <c r="Y92" s="6" t="s">
        <v>8</v>
      </c>
      <c r="Z92" s="6" t="s">
        <v>53</v>
      </c>
      <c r="AA92" s="6" t="s">
        <v>54</v>
      </c>
      <c r="AB92" s="7" t="s">
        <v>55</v>
      </c>
      <c r="AD92" s="23" t="s">
        <v>46</v>
      </c>
      <c r="AE92" s="7" t="s">
        <v>47</v>
      </c>
    </row>
    <row r="93" spans="1:31" x14ac:dyDescent="0.35">
      <c r="A93" s="8">
        <v>62</v>
      </c>
      <c r="B93" s="1">
        <v>17</v>
      </c>
      <c r="C93" s="2">
        <v>67</v>
      </c>
      <c r="D93" s="9">
        <v>16</v>
      </c>
      <c r="F93" s="4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39"/>
      <c r="S93" s="20">
        <f>Q2</f>
        <v>68.417777777777786</v>
      </c>
      <c r="T93" s="22">
        <f>R2</f>
        <v>239.62595555555617</v>
      </c>
      <c r="V93" s="33">
        <f>C2</f>
        <v>32</v>
      </c>
      <c r="W93" s="14">
        <f>V93+$N$16</f>
        <v>39.555555555555557</v>
      </c>
      <c r="X93" cm="1">
        <f t="array" ref="X93:X101">FREQUENCY(A2:A201, W93:W100)</f>
        <v>8</v>
      </c>
      <c r="Y93">
        <f>(V93+W93)/2</f>
        <v>35.777777777777779</v>
      </c>
      <c r="Z93">
        <f>X93/$I$16</f>
        <v>0.04</v>
      </c>
      <c r="AA93">
        <f>_xlfn.NORM.DIST(W93, $S$93, SQRT($T$93), TRUE)</f>
        <v>3.1125625377269709E-2</v>
      </c>
      <c r="AB93" s="29">
        <f>ABS(Z93-AA93)</f>
        <v>8.8743746227302918E-3</v>
      </c>
      <c r="AD93" s="32">
        <v>1.36</v>
      </c>
      <c r="AE93" s="29">
        <f>SQRT(I16) * MAX(AB93:AB101)</f>
        <v>0.39136990610051037</v>
      </c>
    </row>
    <row r="94" spans="1:31" x14ac:dyDescent="0.35">
      <c r="A94" s="8">
        <v>90</v>
      </c>
      <c r="B94" s="1">
        <v>15</v>
      </c>
      <c r="C94" s="2">
        <v>67</v>
      </c>
      <c r="D94" s="9">
        <v>17</v>
      </c>
      <c r="F94" s="4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39"/>
      <c r="V94" s="33">
        <f>W93</f>
        <v>39.555555555555557</v>
      </c>
      <c r="W94" s="14">
        <f>V94+$N$16</f>
        <v>47.111111111111114</v>
      </c>
      <c r="X94">
        <v>8</v>
      </c>
      <c r="Y94">
        <f t="shared" ref="Y94:Y101" si="41">(V94+W94)/2</f>
        <v>43.333333333333336</v>
      </c>
      <c r="Z94">
        <f>Z93+X94/$I$16</f>
        <v>0.08</v>
      </c>
      <c r="AA94">
        <f t="shared" ref="AA94:AA101" si="42">_xlfn.NORM.DIST(W94, $S$93, SQRT($T$93), TRUE)</f>
        <v>8.434699250352222E-2</v>
      </c>
      <c r="AB94" s="29">
        <f t="shared" ref="AB94:AB101" si="43">ABS(Z94-AA94)</f>
        <v>4.3469925035222179E-3</v>
      </c>
      <c r="AD94" s="32"/>
      <c r="AE94" s="29"/>
    </row>
    <row r="95" spans="1:31" x14ac:dyDescent="0.35">
      <c r="A95" s="8">
        <v>77</v>
      </c>
      <c r="B95" s="1">
        <v>18</v>
      </c>
      <c r="C95" s="2">
        <v>67</v>
      </c>
      <c r="D95" s="9">
        <v>17</v>
      </c>
      <c r="F95" s="4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39"/>
      <c r="V95" s="33">
        <f>W94</f>
        <v>47.111111111111114</v>
      </c>
      <c r="W95" s="14">
        <f>V95+$N$16</f>
        <v>54.666666666666671</v>
      </c>
      <c r="X95">
        <v>23</v>
      </c>
      <c r="Y95">
        <f t="shared" si="41"/>
        <v>50.888888888888893</v>
      </c>
      <c r="Z95">
        <f t="shared" ref="Z95:Z101" si="44">Z94+X95/$I$16</f>
        <v>0.19500000000000001</v>
      </c>
      <c r="AA95">
        <f t="shared" si="42"/>
        <v>0.18718354000666521</v>
      </c>
      <c r="AB95" s="29">
        <f t="shared" si="43"/>
        <v>7.8164599933348011E-3</v>
      </c>
      <c r="AD95" s="35" t="s">
        <v>56</v>
      </c>
      <c r="AE95" s="36"/>
    </row>
    <row r="96" spans="1:31" x14ac:dyDescent="0.35">
      <c r="A96" s="8">
        <v>49</v>
      </c>
      <c r="B96" s="1">
        <v>2</v>
      </c>
      <c r="C96" s="2">
        <v>67</v>
      </c>
      <c r="D96" s="9">
        <v>18</v>
      </c>
      <c r="F96" s="4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39"/>
      <c r="V96" s="33">
        <f t="shared" ref="V96:V101" si="45">W95</f>
        <v>54.666666666666671</v>
      </c>
      <c r="W96" s="14">
        <f t="shared" ref="W96:W101" si="46">V96+$N$16</f>
        <v>62.222222222222229</v>
      </c>
      <c r="X96">
        <v>35</v>
      </c>
      <c r="Y96">
        <f t="shared" si="41"/>
        <v>58.44444444444445</v>
      </c>
      <c r="Z96">
        <f t="shared" si="44"/>
        <v>0.37</v>
      </c>
      <c r="AA96">
        <f t="shared" si="42"/>
        <v>0.34449230864932756</v>
      </c>
      <c r="AB96" s="29">
        <f t="shared" si="43"/>
        <v>2.5507691350672435E-2</v>
      </c>
    </row>
    <row r="97" spans="1:28" x14ac:dyDescent="0.35">
      <c r="A97" s="8">
        <v>77</v>
      </c>
      <c r="B97" s="1">
        <v>16</v>
      </c>
      <c r="C97" s="2">
        <v>68</v>
      </c>
      <c r="D97" s="9">
        <v>18</v>
      </c>
      <c r="F97" s="4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39"/>
      <c r="V97" s="33">
        <f t="shared" si="45"/>
        <v>62.222222222222229</v>
      </c>
      <c r="W97" s="14">
        <f t="shared" si="46"/>
        <v>69.777777777777786</v>
      </c>
      <c r="X97">
        <v>33</v>
      </c>
      <c r="Y97">
        <f t="shared" si="41"/>
        <v>66</v>
      </c>
      <c r="Z97">
        <f t="shared" si="44"/>
        <v>0.53500000000000003</v>
      </c>
      <c r="AA97">
        <f t="shared" si="42"/>
        <v>0.535004480353935</v>
      </c>
      <c r="AB97" s="29">
        <f t="shared" si="43"/>
        <v>4.4803539349658195E-6</v>
      </c>
    </row>
    <row r="98" spans="1:28" x14ac:dyDescent="0.35">
      <c r="A98" s="8">
        <v>76</v>
      </c>
      <c r="B98" s="1">
        <v>104</v>
      </c>
      <c r="C98" s="2">
        <v>68</v>
      </c>
      <c r="D98" s="9">
        <v>18</v>
      </c>
      <c r="F98" s="4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39"/>
      <c r="V98" s="33">
        <f t="shared" si="45"/>
        <v>69.777777777777786</v>
      </c>
      <c r="W98" s="14">
        <f t="shared" si="46"/>
        <v>77.333333333333343</v>
      </c>
      <c r="X98">
        <v>31</v>
      </c>
      <c r="Y98">
        <f t="shared" si="41"/>
        <v>73.555555555555571</v>
      </c>
      <c r="Z98">
        <f t="shared" si="44"/>
        <v>0.69000000000000006</v>
      </c>
      <c r="AA98">
        <f t="shared" si="42"/>
        <v>0.71767403145560138</v>
      </c>
      <c r="AB98" s="29">
        <f t="shared" si="43"/>
        <v>2.7674031455601322E-2</v>
      </c>
    </row>
    <row r="99" spans="1:28" x14ac:dyDescent="0.35">
      <c r="A99" s="8">
        <v>69</v>
      </c>
      <c r="B99" s="1">
        <v>2</v>
      </c>
      <c r="C99" s="2">
        <v>68</v>
      </c>
      <c r="D99" s="9">
        <v>18</v>
      </c>
      <c r="F99" s="47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1"/>
      <c r="V99" s="33">
        <f t="shared" si="45"/>
        <v>77.333333333333343</v>
      </c>
      <c r="W99" s="14">
        <f t="shared" si="46"/>
        <v>84.8888888888889</v>
      </c>
      <c r="X99">
        <v>28</v>
      </c>
      <c r="Y99">
        <f t="shared" si="41"/>
        <v>81.111111111111114</v>
      </c>
      <c r="Z99">
        <f t="shared" si="44"/>
        <v>0.83000000000000007</v>
      </c>
      <c r="AA99">
        <f t="shared" si="42"/>
        <v>0.85634360789202979</v>
      </c>
      <c r="AB99" s="29">
        <f t="shared" si="43"/>
        <v>2.6343607892029719E-2</v>
      </c>
    </row>
    <row r="100" spans="1:28" x14ac:dyDescent="0.35">
      <c r="A100" s="8">
        <v>64</v>
      </c>
      <c r="B100" s="1">
        <v>68</v>
      </c>
      <c r="C100" s="2">
        <v>68</v>
      </c>
      <c r="D100" s="9">
        <v>19</v>
      </c>
      <c r="V100" s="33">
        <f t="shared" si="45"/>
        <v>84.8888888888889</v>
      </c>
      <c r="W100" s="14">
        <f t="shared" si="46"/>
        <v>92.444444444444457</v>
      </c>
      <c r="X100">
        <v>22</v>
      </c>
      <c r="Y100">
        <f t="shared" si="41"/>
        <v>88.666666666666686</v>
      </c>
      <c r="Z100">
        <f t="shared" si="44"/>
        <v>0.94000000000000006</v>
      </c>
      <c r="AA100">
        <f t="shared" si="42"/>
        <v>0.93968379877167707</v>
      </c>
      <c r="AB100" s="29">
        <f t="shared" si="43"/>
        <v>3.1620122832298758E-4</v>
      </c>
    </row>
    <row r="101" spans="1:28" x14ac:dyDescent="0.35">
      <c r="A101" s="8">
        <v>69</v>
      </c>
      <c r="B101" s="1">
        <v>18</v>
      </c>
      <c r="C101" s="2">
        <v>68</v>
      </c>
      <c r="D101" s="9">
        <v>19</v>
      </c>
      <c r="V101" s="33">
        <f t="shared" si="45"/>
        <v>92.444444444444457</v>
      </c>
      <c r="W101" s="14">
        <f t="shared" si="46"/>
        <v>100.00000000000001</v>
      </c>
      <c r="X101">
        <v>12</v>
      </c>
      <c r="Y101">
        <f t="shared" si="41"/>
        <v>96.222222222222229</v>
      </c>
      <c r="Z101">
        <f t="shared" si="44"/>
        <v>1</v>
      </c>
      <c r="AA101">
        <f t="shared" si="42"/>
        <v>0.97933549969705058</v>
      </c>
      <c r="AB101" s="29">
        <f t="shared" si="43"/>
        <v>2.0664500302949418E-2</v>
      </c>
    </row>
    <row r="102" spans="1:28" x14ac:dyDescent="0.35">
      <c r="A102" s="8">
        <v>83</v>
      </c>
      <c r="B102" s="1">
        <v>18</v>
      </c>
      <c r="C102" s="2">
        <v>68</v>
      </c>
      <c r="D102" s="9">
        <v>19</v>
      </c>
      <c r="V102" s="20"/>
      <c r="W102" s="21"/>
      <c r="X102" s="31">
        <f>SUM(X93:X101)</f>
        <v>200</v>
      </c>
      <c r="Y102" s="31"/>
      <c r="Z102" s="21"/>
      <c r="AA102" s="21"/>
      <c r="AB102" s="22"/>
    </row>
    <row r="103" spans="1:28" x14ac:dyDescent="0.35">
      <c r="A103" s="8">
        <v>68</v>
      </c>
      <c r="B103" s="1">
        <v>19</v>
      </c>
      <c r="C103" s="2">
        <v>69</v>
      </c>
      <c r="D103" s="9">
        <v>20</v>
      </c>
    </row>
    <row r="104" spans="1:28" x14ac:dyDescent="0.35">
      <c r="A104" s="8">
        <v>66</v>
      </c>
      <c r="B104" s="1">
        <v>19</v>
      </c>
      <c r="C104" s="2">
        <v>69</v>
      </c>
      <c r="D104" s="9">
        <v>20</v>
      </c>
      <c r="F104" s="34" t="s">
        <v>74</v>
      </c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</row>
    <row r="105" spans="1:28" x14ac:dyDescent="0.35">
      <c r="A105" s="8">
        <v>83</v>
      </c>
      <c r="B105" s="1">
        <v>50</v>
      </c>
      <c r="C105" s="2">
        <v>69</v>
      </c>
      <c r="D105" s="9">
        <v>20</v>
      </c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</row>
    <row r="106" spans="1:28" x14ac:dyDescent="0.35">
      <c r="A106" s="8">
        <v>65</v>
      </c>
      <c r="B106" s="1">
        <v>5</v>
      </c>
      <c r="C106" s="2">
        <v>69</v>
      </c>
      <c r="D106" s="9">
        <v>21</v>
      </c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</row>
    <row r="107" spans="1:28" x14ac:dyDescent="0.35">
      <c r="A107" s="8">
        <v>35</v>
      </c>
      <c r="B107" s="1">
        <v>31</v>
      </c>
      <c r="C107" s="2">
        <v>69</v>
      </c>
      <c r="D107" s="9">
        <v>21</v>
      </c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</row>
    <row r="108" spans="1:28" x14ac:dyDescent="0.35">
      <c r="A108" s="8">
        <v>71</v>
      </c>
      <c r="B108" s="1">
        <v>3</v>
      </c>
      <c r="C108" s="2">
        <v>69</v>
      </c>
      <c r="D108" s="9">
        <v>21</v>
      </c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</row>
    <row r="109" spans="1:28" x14ac:dyDescent="0.35">
      <c r="A109" s="8">
        <v>77</v>
      </c>
      <c r="B109" s="1">
        <v>13</v>
      </c>
      <c r="C109" s="2">
        <v>70</v>
      </c>
      <c r="D109" s="9">
        <v>22</v>
      </c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</row>
    <row r="110" spans="1:28" x14ac:dyDescent="0.35">
      <c r="A110" s="8">
        <v>62</v>
      </c>
      <c r="B110" s="1">
        <v>38</v>
      </c>
      <c r="C110" s="2">
        <v>70</v>
      </c>
      <c r="D110" s="9">
        <v>23</v>
      </c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</row>
    <row r="111" spans="1:28" x14ac:dyDescent="0.35">
      <c r="A111" s="8">
        <v>82</v>
      </c>
      <c r="B111" s="1">
        <v>17</v>
      </c>
      <c r="C111" s="2">
        <v>70</v>
      </c>
      <c r="D111" s="9">
        <v>23</v>
      </c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</row>
    <row r="112" spans="1:28" x14ac:dyDescent="0.35">
      <c r="A112" s="8">
        <v>42</v>
      </c>
      <c r="B112" s="1">
        <v>16</v>
      </c>
      <c r="C112" s="2">
        <v>70</v>
      </c>
      <c r="D112" s="9">
        <v>23</v>
      </c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</row>
    <row r="113" spans="1:17" x14ac:dyDescent="0.35">
      <c r="A113" s="8">
        <v>62</v>
      </c>
      <c r="B113" s="1">
        <v>36</v>
      </c>
      <c r="C113" s="2">
        <v>71</v>
      </c>
      <c r="D113" s="9">
        <v>23</v>
      </c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</row>
    <row r="114" spans="1:17" x14ac:dyDescent="0.35">
      <c r="A114" s="8">
        <v>44</v>
      </c>
      <c r="B114" s="1">
        <v>13</v>
      </c>
      <c r="C114" s="2">
        <v>71</v>
      </c>
      <c r="D114" s="9">
        <v>23</v>
      </c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</row>
    <row r="115" spans="1:17" x14ac:dyDescent="0.35">
      <c r="A115" s="8">
        <v>73</v>
      </c>
      <c r="B115" s="1">
        <v>16</v>
      </c>
      <c r="C115" s="2">
        <v>71</v>
      </c>
      <c r="D115" s="9">
        <v>23</v>
      </c>
    </row>
    <row r="116" spans="1:17" x14ac:dyDescent="0.35">
      <c r="A116" s="8">
        <v>70</v>
      </c>
      <c r="B116" s="1">
        <v>20</v>
      </c>
      <c r="C116" s="2">
        <v>71</v>
      </c>
      <c r="D116" s="9">
        <v>24</v>
      </c>
    </row>
    <row r="117" spans="1:17" x14ac:dyDescent="0.35">
      <c r="A117" s="8">
        <v>66</v>
      </c>
      <c r="B117" s="1">
        <v>23</v>
      </c>
      <c r="C117" s="2">
        <v>71</v>
      </c>
      <c r="D117" s="9">
        <v>25</v>
      </c>
    </row>
    <row r="118" spans="1:17" x14ac:dyDescent="0.35">
      <c r="A118" s="8">
        <v>73</v>
      </c>
      <c r="B118" s="1">
        <v>18</v>
      </c>
      <c r="C118" s="2">
        <v>72</v>
      </c>
      <c r="D118" s="9">
        <v>25</v>
      </c>
    </row>
    <row r="119" spans="1:17" x14ac:dyDescent="0.35">
      <c r="A119" s="8">
        <v>89</v>
      </c>
      <c r="B119" s="1">
        <v>30</v>
      </c>
      <c r="C119" s="2">
        <v>72</v>
      </c>
      <c r="D119" s="9">
        <v>25</v>
      </c>
    </row>
    <row r="120" spans="1:17" x14ac:dyDescent="0.35">
      <c r="A120" s="8">
        <v>80</v>
      </c>
      <c r="B120" s="1">
        <v>22</v>
      </c>
      <c r="C120" s="2">
        <v>72</v>
      </c>
      <c r="D120" s="9">
        <v>25</v>
      </c>
    </row>
    <row r="121" spans="1:17" x14ac:dyDescent="0.35">
      <c r="A121" s="8">
        <v>82</v>
      </c>
      <c r="B121" s="1">
        <v>21</v>
      </c>
      <c r="C121" s="2">
        <v>72</v>
      </c>
      <c r="D121" s="9">
        <v>25</v>
      </c>
    </row>
    <row r="122" spans="1:17" x14ac:dyDescent="0.35">
      <c r="A122" s="8">
        <v>96</v>
      </c>
      <c r="B122" s="1">
        <v>10</v>
      </c>
      <c r="C122" s="2">
        <v>73</v>
      </c>
      <c r="D122" s="9">
        <v>25</v>
      </c>
    </row>
    <row r="123" spans="1:17" x14ac:dyDescent="0.35">
      <c r="A123" s="8">
        <v>78</v>
      </c>
      <c r="B123" s="1">
        <v>23</v>
      </c>
      <c r="C123" s="2">
        <v>73</v>
      </c>
      <c r="D123" s="9">
        <v>25</v>
      </c>
    </row>
    <row r="124" spans="1:17" x14ac:dyDescent="0.35">
      <c r="A124" s="8">
        <v>82</v>
      </c>
      <c r="B124" s="1">
        <v>55</v>
      </c>
      <c r="C124" s="2">
        <v>73</v>
      </c>
      <c r="D124" s="9">
        <v>25</v>
      </c>
    </row>
    <row r="125" spans="1:17" x14ac:dyDescent="0.35">
      <c r="A125" s="8">
        <v>80</v>
      </c>
      <c r="B125" s="1">
        <v>33</v>
      </c>
      <c r="C125" s="2">
        <v>73</v>
      </c>
      <c r="D125" s="9">
        <v>25</v>
      </c>
    </row>
    <row r="126" spans="1:17" x14ac:dyDescent="0.35">
      <c r="A126" s="8">
        <v>100</v>
      </c>
      <c r="B126" s="1">
        <v>45</v>
      </c>
      <c r="C126" s="2">
        <v>74</v>
      </c>
      <c r="D126" s="9">
        <v>25</v>
      </c>
    </row>
    <row r="127" spans="1:17" x14ac:dyDescent="0.35">
      <c r="A127" s="8">
        <v>38</v>
      </c>
      <c r="B127" s="1">
        <v>16</v>
      </c>
      <c r="C127" s="2">
        <v>74</v>
      </c>
      <c r="D127" s="9">
        <v>25</v>
      </c>
    </row>
    <row r="128" spans="1:17" x14ac:dyDescent="0.35">
      <c r="A128" s="8">
        <v>84</v>
      </c>
      <c r="B128" s="1">
        <v>79</v>
      </c>
      <c r="C128" s="2">
        <v>74</v>
      </c>
      <c r="D128" s="9">
        <v>25</v>
      </c>
    </row>
    <row r="129" spans="1:4" x14ac:dyDescent="0.35">
      <c r="A129" s="8">
        <v>45</v>
      </c>
      <c r="B129" s="1">
        <v>63</v>
      </c>
      <c r="C129" s="2">
        <v>75</v>
      </c>
      <c r="D129" s="9">
        <v>25</v>
      </c>
    </row>
    <row r="130" spans="1:4" x14ac:dyDescent="0.35">
      <c r="A130" s="8">
        <v>92</v>
      </c>
      <c r="B130" s="1">
        <v>11</v>
      </c>
      <c r="C130" s="2">
        <v>75</v>
      </c>
      <c r="D130" s="9">
        <v>26</v>
      </c>
    </row>
    <row r="131" spans="1:4" x14ac:dyDescent="0.35">
      <c r="A131" s="8">
        <v>57</v>
      </c>
      <c r="B131" s="1">
        <v>16</v>
      </c>
      <c r="C131" s="2">
        <v>76</v>
      </c>
      <c r="D131" s="9">
        <v>26</v>
      </c>
    </row>
    <row r="132" spans="1:4" x14ac:dyDescent="0.35">
      <c r="A132" s="8">
        <v>65</v>
      </c>
      <c r="B132" s="1">
        <v>13</v>
      </c>
      <c r="C132" s="2">
        <v>76</v>
      </c>
      <c r="D132" s="9">
        <v>27</v>
      </c>
    </row>
    <row r="133" spans="1:4" x14ac:dyDescent="0.35">
      <c r="A133" s="8">
        <v>51</v>
      </c>
      <c r="B133" s="1">
        <v>14</v>
      </c>
      <c r="C133" s="2">
        <v>76</v>
      </c>
      <c r="D133" s="9">
        <v>27</v>
      </c>
    </row>
    <row r="134" spans="1:4" x14ac:dyDescent="0.35">
      <c r="A134" s="8">
        <v>66</v>
      </c>
      <c r="B134" s="1">
        <v>10</v>
      </c>
      <c r="C134" s="2">
        <v>76</v>
      </c>
      <c r="D134" s="9">
        <v>28</v>
      </c>
    </row>
    <row r="135" spans="1:4" x14ac:dyDescent="0.35">
      <c r="A135" s="8">
        <v>94</v>
      </c>
      <c r="B135" s="1">
        <v>13</v>
      </c>
      <c r="C135" s="2">
        <v>77</v>
      </c>
      <c r="D135" s="9">
        <v>30</v>
      </c>
    </row>
    <row r="136" spans="1:4" x14ac:dyDescent="0.35">
      <c r="A136" s="8">
        <v>64</v>
      </c>
      <c r="B136" s="1">
        <v>47</v>
      </c>
      <c r="C136" s="2">
        <v>77</v>
      </c>
      <c r="D136" s="9">
        <v>31</v>
      </c>
    </row>
    <row r="137" spans="1:4" x14ac:dyDescent="0.35">
      <c r="A137" s="8">
        <v>90</v>
      </c>
      <c r="B137" s="1">
        <v>25</v>
      </c>
      <c r="C137" s="2">
        <v>77</v>
      </c>
      <c r="D137" s="9">
        <v>31</v>
      </c>
    </row>
    <row r="138" spans="1:4" x14ac:dyDescent="0.35">
      <c r="A138" s="8">
        <v>79</v>
      </c>
      <c r="B138" s="1">
        <v>25</v>
      </c>
      <c r="C138" s="2">
        <v>77</v>
      </c>
      <c r="D138" s="9">
        <v>31</v>
      </c>
    </row>
    <row r="139" spans="1:4" x14ac:dyDescent="0.35">
      <c r="A139" s="8">
        <v>67</v>
      </c>
      <c r="B139" s="1">
        <v>0</v>
      </c>
      <c r="C139" s="2">
        <v>77</v>
      </c>
      <c r="D139" s="9">
        <v>32</v>
      </c>
    </row>
    <row r="140" spans="1:4" x14ac:dyDescent="0.35">
      <c r="A140" s="8">
        <v>83</v>
      </c>
      <c r="B140" s="1">
        <v>25</v>
      </c>
      <c r="C140" s="2">
        <v>78</v>
      </c>
      <c r="D140" s="9">
        <v>32</v>
      </c>
    </row>
    <row r="141" spans="1:4" x14ac:dyDescent="0.35">
      <c r="A141" s="8">
        <v>61</v>
      </c>
      <c r="B141" s="1">
        <v>10</v>
      </c>
      <c r="C141" s="2">
        <v>78</v>
      </c>
      <c r="D141" s="9">
        <v>33</v>
      </c>
    </row>
    <row r="142" spans="1:4" x14ac:dyDescent="0.35">
      <c r="A142" s="8">
        <v>90</v>
      </c>
      <c r="B142" s="1">
        <v>24</v>
      </c>
      <c r="C142" s="2">
        <v>79</v>
      </c>
      <c r="D142" s="9">
        <v>33</v>
      </c>
    </row>
    <row r="143" spans="1:4" x14ac:dyDescent="0.35">
      <c r="A143" s="8">
        <v>47</v>
      </c>
      <c r="B143" s="1">
        <v>40</v>
      </c>
      <c r="C143" s="2">
        <v>79</v>
      </c>
      <c r="D143" s="9">
        <v>34</v>
      </c>
    </row>
    <row r="144" spans="1:4" x14ac:dyDescent="0.35">
      <c r="A144" s="8">
        <v>56</v>
      </c>
      <c r="B144" s="1">
        <v>14</v>
      </c>
      <c r="C144" s="2">
        <v>79</v>
      </c>
      <c r="D144" s="9">
        <v>34</v>
      </c>
    </row>
    <row r="145" spans="1:4" x14ac:dyDescent="0.35">
      <c r="A145" s="8">
        <v>69</v>
      </c>
      <c r="B145" s="1">
        <v>10</v>
      </c>
      <c r="C145" s="2">
        <v>79</v>
      </c>
      <c r="D145" s="9">
        <v>34</v>
      </c>
    </row>
    <row r="146" spans="1:4" x14ac:dyDescent="0.35">
      <c r="A146" s="8">
        <v>50</v>
      </c>
      <c r="B146" s="1">
        <v>14</v>
      </c>
      <c r="C146" s="2">
        <v>79</v>
      </c>
      <c r="D146" s="9">
        <v>34</v>
      </c>
    </row>
    <row r="147" spans="1:4" x14ac:dyDescent="0.35">
      <c r="A147" s="8">
        <v>80</v>
      </c>
      <c r="B147" s="1">
        <v>23</v>
      </c>
      <c r="C147" s="2">
        <v>80</v>
      </c>
      <c r="D147" s="9">
        <v>34</v>
      </c>
    </row>
    <row r="148" spans="1:4" x14ac:dyDescent="0.35">
      <c r="A148" s="8">
        <v>39</v>
      </c>
      <c r="B148" s="1">
        <v>32</v>
      </c>
      <c r="C148" s="2">
        <v>80</v>
      </c>
      <c r="D148" s="9">
        <v>34</v>
      </c>
    </row>
    <row r="149" spans="1:4" x14ac:dyDescent="0.35">
      <c r="A149" s="8">
        <v>100</v>
      </c>
      <c r="B149" s="1">
        <v>34</v>
      </c>
      <c r="C149" s="2">
        <v>80</v>
      </c>
      <c r="D149" s="9">
        <v>34</v>
      </c>
    </row>
    <row r="150" spans="1:4" x14ac:dyDescent="0.35">
      <c r="A150" s="8">
        <v>82</v>
      </c>
      <c r="B150" s="1">
        <v>0</v>
      </c>
      <c r="C150" s="2">
        <v>80</v>
      </c>
      <c r="D150" s="9">
        <v>34</v>
      </c>
    </row>
    <row r="151" spans="1:4" x14ac:dyDescent="0.35">
      <c r="A151" s="8">
        <v>87</v>
      </c>
      <c r="B151" s="1">
        <v>49</v>
      </c>
      <c r="C151" s="2">
        <v>80</v>
      </c>
      <c r="D151" s="9">
        <v>34</v>
      </c>
    </row>
    <row r="152" spans="1:4" x14ac:dyDescent="0.35">
      <c r="A152" s="8">
        <v>62</v>
      </c>
      <c r="B152" s="1">
        <v>10</v>
      </c>
      <c r="C152" s="2">
        <v>81</v>
      </c>
      <c r="D152" s="9">
        <v>35</v>
      </c>
    </row>
    <row r="153" spans="1:4" x14ac:dyDescent="0.35">
      <c r="A153" s="8">
        <v>81</v>
      </c>
      <c r="B153" s="1">
        <v>10</v>
      </c>
      <c r="C153" s="2">
        <v>81</v>
      </c>
      <c r="D153" s="9">
        <v>35</v>
      </c>
    </row>
    <row r="154" spans="1:4" x14ac:dyDescent="0.35">
      <c r="A154" s="8">
        <v>68</v>
      </c>
      <c r="B154" s="1">
        <v>10</v>
      </c>
      <c r="C154" s="2">
        <v>82</v>
      </c>
      <c r="D154" s="9">
        <v>35</v>
      </c>
    </row>
    <row r="155" spans="1:4" x14ac:dyDescent="0.35">
      <c r="A155" s="8">
        <v>76</v>
      </c>
      <c r="B155" s="1">
        <v>13</v>
      </c>
      <c r="C155" s="2">
        <v>82</v>
      </c>
      <c r="D155" s="9">
        <v>35</v>
      </c>
    </row>
    <row r="156" spans="1:4" x14ac:dyDescent="0.35">
      <c r="A156" s="8">
        <v>88</v>
      </c>
      <c r="B156" s="1">
        <v>34</v>
      </c>
      <c r="C156" s="2">
        <v>82</v>
      </c>
      <c r="D156" s="9">
        <v>35</v>
      </c>
    </row>
    <row r="157" spans="1:4" x14ac:dyDescent="0.35">
      <c r="A157" s="8">
        <v>76</v>
      </c>
      <c r="B157" s="1">
        <v>15</v>
      </c>
      <c r="C157" s="2">
        <v>82</v>
      </c>
      <c r="D157" s="9">
        <v>35</v>
      </c>
    </row>
    <row r="158" spans="1:4" x14ac:dyDescent="0.35">
      <c r="A158" s="8">
        <v>53</v>
      </c>
      <c r="B158" s="1">
        <v>25</v>
      </c>
      <c r="C158" s="2">
        <v>82</v>
      </c>
      <c r="D158" s="9">
        <v>36</v>
      </c>
    </row>
    <row r="159" spans="1:4" x14ac:dyDescent="0.35">
      <c r="A159" s="8">
        <v>72</v>
      </c>
      <c r="B159" s="1">
        <v>14</v>
      </c>
      <c r="C159" s="2">
        <v>83</v>
      </c>
      <c r="D159" s="9">
        <v>36</v>
      </c>
    </row>
    <row r="160" spans="1:4" x14ac:dyDescent="0.35">
      <c r="A160" s="8">
        <v>58</v>
      </c>
      <c r="B160" s="1">
        <v>13</v>
      </c>
      <c r="C160" s="2">
        <v>83</v>
      </c>
      <c r="D160" s="9">
        <v>36</v>
      </c>
    </row>
    <row r="161" spans="1:4" x14ac:dyDescent="0.35">
      <c r="A161" s="8">
        <v>78</v>
      </c>
      <c r="B161" s="1">
        <v>10</v>
      </c>
      <c r="C161" s="2">
        <v>83</v>
      </c>
      <c r="D161" s="9">
        <v>36</v>
      </c>
    </row>
    <row r="162" spans="1:4" x14ac:dyDescent="0.35">
      <c r="A162" s="8">
        <v>80</v>
      </c>
      <c r="B162" s="1">
        <v>27</v>
      </c>
      <c r="C162" s="2">
        <v>83</v>
      </c>
      <c r="D162" s="9">
        <v>36</v>
      </c>
    </row>
    <row r="163" spans="1:4" x14ac:dyDescent="0.35">
      <c r="A163" s="8">
        <v>70</v>
      </c>
      <c r="B163" s="1">
        <v>34</v>
      </c>
      <c r="C163" s="2">
        <v>83</v>
      </c>
      <c r="D163" s="9">
        <v>38</v>
      </c>
    </row>
    <row r="164" spans="1:4" x14ac:dyDescent="0.35">
      <c r="A164" s="8">
        <v>51</v>
      </c>
      <c r="B164" s="1">
        <v>35</v>
      </c>
      <c r="C164" s="2">
        <v>84</v>
      </c>
      <c r="D164" s="9">
        <v>39</v>
      </c>
    </row>
    <row r="165" spans="1:4" x14ac:dyDescent="0.35">
      <c r="A165" s="8">
        <v>88</v>
      </c>
      <c r="B165" s="1">
        <v>0</v>
      </c>
      <c r="C165" s="2">
        <v>84</v>
      </c>
      <c r="D165" s="9">
        <v>39</v>
      </c>
    </row>
    <row r="166" spans="1:4" x14ac:dyDescent="0.35">
      <c r="A166" s="8">
        <v>69</v>
      </c>
      <c r="B166" s="1">
        <v>10</v>
      </c>
      <c r="C166" s="2">
        <v>84</v>
      </c>
      <c r="D166" s="9">
        <v>39</v>
      </c>
    </row>
    <row r="167" spans="1:4" x14ac:dyDescent="0.35">
      <c r="A167" s="8">
        <v>97</v>
      </c>
      <c r="B167" s="1">
        <v>15</v>
      </c>
      <c r="C167" s="2">
        <v>84</v>
      </c>
      <c r="D167" s="9">
        <v>40</v>
      </c>
    </row>
    <row r="168" spans="1:4" x14ac:dyDescent="0.35">
      <c r="A168" s="8">
        <v>89</v>
      </c>
      <c r="B168" s="1">
        <v>48</v>
      </c>
      <c r="C168" s="2">
        <v>85</v>
      </c>
      <c r="D168" s="9">
        <v>44</v>
      </c>
    </row>
    <row r="169" spans="1:4" x14ac:dyDescent="0.35">
      <c r="A169" s="8">
        <v>54</v>
      </c>
      <c r="B169" s="1">
        <v>10</v>
      </c>
      <c r="C169" s="2">
        <v>85</v>
      </c>
      <c r="D169" s="9">
        <v>44</v>
      </c>
    </row>
    <row r="170" spans="1:4" x14ac:dyDescent="0.35">
      <c r="A170" s="8">
        <v>61</v>
      </c>
      <c r="B170" s="1">
        <v>15</v>
      </c>
      <c r="C170" s="2">
        <v>86</v>
      </c>
      <c r="D170" s="9">
        <v>45</v>
      </c>
    </row>
    <row r="171" spans="1:4" x14ac:dyDescent="0.35">
      <c r="A171" s="8">
        <v>49</v>
      </c>
      <c r="B171" s="1">
        <v>10</v>
      </c>
      <c r="C171" s="2">
        <v>86</v>
      </c>
      <c r="D171" s="9">
        <v>45</v>
      </c>
    </row>
    <row r="172" spans="1:4" x14ac:dyDescent="0.35">
      <c r="A172" s="8">
        <v>32</v>
      </c>
      <c r="B172" s="1">
        <v>34</v>
      </c>
      <c r="C172" s="2">
        <v>86</v>
      </c>
      <c r="D172" s="9">
        <v>46</v>
      </c>
    </row>
    <row r="173" spans="1:4" x14ac:dyDescent="0.35">
      <c r="A173" s="8">
        <v>48</v>
      </c>
      <c r="B173" s="1">
        <v>25</v>
      </c>
      <c r="C173" s="2">
        <v>86</v>
      </c>
      <c r="D173" s="9">
        <v>46</v>
      </c>
    </row>
    <row r="174" spans="1:4" x14ac:dyDescent="0.35">
      <c r="A174" s="8">
        <v>62</v>
      </c>
      <c r="B174" s="1">
        <v>35</v>
      </c>
      <c r="C174" s="2">
        <v>86</v>
      </c>
      <c r="D174" s="9">
        <v>46</v>
      </c>
    </row>
    <row r="175" spans="1:4" x14ac:dyDescent="0.35">
      <c r="A175" s="8">
        <v>43</v>
      </c>
      <c r="B175" s="1">
        <v>34</v>
      </c>
      <c r="C175" s="2">
        <v>87</v>
      </c>
      <c r="D175" s="9">
        <v>47</v>
      </c>
    </row>
    <row r="176" spans="1:4" x14ac:dyDescent="0.35">
      <c r="A176" s="8">
        <v>92</v>
      </c>
      <c r="B176" s="1">
        <v>20</v>
      </c>
      <c r="C176" s="2">
        <v>88</v>
      </c>
      <c r="D176" s="9">
        <v>48</v>
      </c>
    </row>
    <row r="177" spans="1:4" x14ac:dyDescent="0.35">
      <c r="A177" s="8">
        <v>65</v>
      </c>
      <c r="B177" s="1">
        <v>10</v>
      </c>
      <c r="C177" s="2">
        <v>88</v>
      </c>
      <c r="D177" s="9">
        <v>48</v>
      </c>
    </row>
    <row r="178" spans="1:4" x14ac:dyDescent="0.35">
      <c r="A178" s="8">
        <v>86</v>
      </c>
      <c r="B178" s="1">
        <v>50</v>
      </c>
      <c r="C178" s="2">
        <v>89</v>
      </c>
      <c r="D178" s="9">
        <v>48</v>
      </c>
    </row>
    <row r="179" spans="1:4" x14ac:dyDescent="0.35">
      <c r="A179" s="8">
        <v>79</v>
      </c>
      <c r="B179" s="1">
        <v>34</v>
      </c>
      <c r="C179" s="2">
        <v>89</v>
      </c>
      <c r="D179" s="9">
        <v>49</v>
      </c>
    </row>
    <row r="180" spans="1:4" x14ac:dyDescent="0.35">
      <c r="A180" s="8">
        <v>70</v>
      </c>
      <c r="B180" s="1">
        <v>10</v>
      </c>
      <c r="C180" s="2">
        <v>89</v>
      </c>
      <c r="D180" s="9">
        <v>49</v>
      </c>
    </row>
    <row r="181" spans="1:4" x14ac:dyDescent="0.35">
      <c r="A181" s="8">
        <v>58</v>
      </c>
      <c r="B181" s="1">
        <v>23</v>
      </c>
      <c r="C181" s="2">
        <v>89</v>
      </c>
      <c r="D181" s="9">
        <v>50</v>
      </c>
    </row>
    <row r="182" spans="1:4" x14ac:dyDescent="0.35">
      <c r="A182" s="8">
        <v>74</v>
      </c>
      <c r="B182" s="1">
        <v>45</v>
      </c>
      <c r="C182" s="2">
        <v>90</v>
      </c>
      <c r="D182" s="9">
        <v>50</v>
      </c>
    </row>
    <row r="183" spans="1:4" x14ac:dyDescent="0.35">
      <c r="A183" s="8">
        <v>84</v>
      </c>
      <c r="B183" s="1">
        <v>48</v>
      </c>
      <c r="C183" s="2">
        <v>90</v>
      </c>
      <c r="D183" s="9">
        <v>51</v>
      </c>
    </row>
    <row r="184" spans="1:4" x14ac:dyDescent="0.35">
      <c r="A184" s="8">
        <v>52</v>
      </c>
      <c r="B184" s="1">
        <v>14</v>
      </c>
      <c r="C184" s="2">
        <v>90</v>
      </c>
      <c r="D184" s="9">
        <v>54</v>
      </c>
    </row>
    <row r="185" spans="1:4" x14ac:dyDescent="0.35">
      <c r="A185" s="8">
        <v>79</v>
      </c>
      <c r="B185" s="1">
        <v>10</v>
      </c>
      <c r="C185" s="2">
        <v>90</v>
      </c>
      <c r="D185" s="9">
        <v>55</v>
      </c>
    </row>
    <row r="186" spans="1:4" x14ac:dyDescent="0.35">
      <c r="A186" s="8">
        <v>33</v>
      </c>
      <c r="B186" s="1">
        <v>15</v>
      </c>
      <c r="C186" s="2">
        <v>91</v>
      </c>
      <c r="D186" s="9">
        <v>55</v>
      </c>
    </row>
    <row r="187" spans="1:4" x14ac:dyDescent="0.35">
      <c r="A187" s="8">
        <v>61</v>
      </c>
      <c r="B187" s="1">
        <v>2</v>
      </c>
      <c r="C187" s="2">
        <v>92</v>
      </c>
      <c r="D187" s="9">
        <v>58</v>
      </c>
    </row>
    <row r="188" spans="1:4" x14ac:dyDescent="0.35">
      <c r="A188" s="8">
        <v>77</v>
      </c>
      <c r="B188" s="1">
        <v>100</v>
      </c>
      <c r="C188" s="2">
        <v>92</v>
      </c>
      <c r="D188" s="9">
        <v>62</v>
      </c>
    </row>
    <row r="189" spans="1:4" x14ac:dyDescent="0.35">
      <c r="A189" s="8">
        <v>89</v>
      </c>
      <c r="B189" s="1">
        <v>63</v>
      </c>
      <c r="C189" s="2">
        <v>92</v>
      </c>
      <c r="D189" s="9">
        <v>63</v>
      </c>
    </row>
    <row r="190" spans="1:4" x14ac:dyDescent="0.35">
      <c r="A190" s="8">
        <v>34</v>
      </c>
      <c r="B190" s="1">
        <v>10</v>
      </c>
      <c r="C190" s="2">
        <v>93</v>
      </c>
      <c r="D190" s="9">
        <v>63</v>
      </c>
    </row>
    <row r="191" spans="1:4" x14ac:dyDescent="0.35">
      <c r="A191" s="8">
        <v>76</v>
      </c>
      <c r="B191" s="1">
        <v>13</v>
      </c>
      <c r="C191" s="2">
        <v>94</v>
      </c>
      <c r="D191" s="9">
        <v>64</v>
      </c>
    </row>
    <row r="192" spans="1:4" x14ac:dyDescent="0.35">
      <c r="A192" s="8">
        <v>51</v>
      </c>
      <c r="B192" s="1">
        <v>25</v>
      </c>
      <c r="C192" s="2">
        <v>94</v>
      </c>
      <c r="D192" s="9">
        <v>68</v>
      </c>
    </row>
    <row r="193" spans="1:4" x14ac:dyDescent="0.35">
      <c r="A193" s="8">
        <v>84</v>
      </c>
      <c r="B193" s="1">
        <v>0</v>
      </c>
      <c r="C193" s="2">
        <v>96</v>
      </c>
      <c r="D193" s="9">
        <v>68</v>
      </c>
    </row>
    <row r="194" spans="1:4" x14ac:dyDescent="0.35">
      <c r="A194" s="8">
        <v>65</v>
      </c>
      <c r="B194" s="1">
        <v>3</v>
      </c>
      <c r="C194" s="2">
        <v>97</v>
      </c>
      <c r="D194" s="9">
        <v>74</v>
      </c>
    </row>
    <row r="195" spans="1:4" x14ac:dyDescent="0.35">
      <c r="A195" s="8">
        <v>62</v>
      </c>
      <c r="B195" s="1">
        <v>34</v>
      </c>
      <c r="C195" s="2">
        <v>97</v>
      </c>
      <c r="D195" s="9">
        <v>75</v>
      </c>
    </row>
    <row r="196" spans="1:4" x14ac:dyDescent="0.35">
      <c r="A196" s="8">
        <v>60</v>
      </c>
      <c r="B196" s="1">
        <v>0</v>
      </c>
      <c r="C196" s="2">
        <v>97</v>
      </c>
      <c r="D196" s="9">
        <v>76</v>
      </c>
    </row>
    <row r="197" spans="1:4" x14ac:dyDescent="0.35">
      <c r="A197" s="8">
        <v>67</v>
      </c>
      <c r="B197" s="1">
        <v>25</v>
      </c>
      <c r="C197" s="2">
        <v>100</v>
      </c>
      <c r="D197" s="9">
        <v>79</v>
      </c>
    </row>
    <row r="198" spans="1:4" x14ac:dyDescent="0.35">
      <c r="A198" s="8">
        <v>62</v>
      </c>
      <c r="B198" s="1">
        <v>15</v>
      </c>
      <c r="C198" s="2">
        <v>100</v>
      </c>
      <c r="D198" s="9">
        <v>87</v>
      </c>
    </row>
    <row r="199" spans="1:4" x14ac:dyDescent="0.35">
      <c r="A199" s="8">
        <v>86</v>
      </c>
      <c r="B199" s="1">
        <v>15</v>
      </c>
      <c r="C199" s="2">
        <v>100</v>
      </c>
      <c r="D199" s="9">
        <v>89</v>
      </c>
    </row>
    <row r="200" spans="1:4" x14ac:dyDescent="0.35">
      <c r="A200" s="8">
        <v>67</v>
      </c>
      <c r="B200" s="1">
        <v>64</v>
      </c>
      <c r="C200" s="2">
        <v>100</v>
      </c>
      <c r="D200" s="9">
        <v>100</v>
      </c>
    </row>
    <row r="201" spans="1:4" x14ac:dyDescent="0.35">
      <c r="A201" s="10">
        <v>56</v>
      </c>
      <c r="B201" s="11">
        <v>46</v>
      </c>
      <c r="C201" s="12">
        <v>100</v>
      </c>
      <c r="D201" s="13">
        <v>104</v>
      </c>
    </row>
  </sheetData>
  <sortState xmlns:xlrd2="http://schemas.microsoft.com/office/spreadsheetml/2017/richdata2" ref="D2:D201">
    <sortCondition ref="D2:D201"/>
  </sortState>
  <mergeCells count="19">
    <mergeCell ref="G92:Q99"/>
    <mergeCell ref="F92:F99"/>
    <mergeCell ref="AD95:AE95"/>
    <mergeCell ref="F104:Q114"/>
    <mergeCell ref="AD83:AE83"/>
    <mergeCell ref="G80:Q87"/>
    <mergeCell ref="F80:F87"/>
    <mergeCell ref="G67:Q78"/>
    <mergeCell ref="AA43:AB43"/>
    <mergeCell ref="G53:Q65"/>
    <mergeCell ref="AD56:AE56"/>
    <mergeCell ref="F1:F11"/>
    <mergeCell ref="F20:F30"/>
    <mergeCell ref="F33:Q38"/>
    <mergeCell ref="G40:Q51"/>
    <mergeCell ref="F40:F51"/>
    <mergeCell ref="F53:F65"/>
    <mergeCell ref="AD70:AE70"/>
    <mergeCell ref="F67:F78"/>
  </mergeCells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Denis Kirbaba</cp:lastModifiedBy>
  <dcterms:created xsi:type="dcterms:W3CDTF">2015-06-05T18:19:34Z</dcterms:created>
  <dcterms:modified xsi:type="dcterms:W3CDTF">2023-03-03T14:08:38Z</dcterms:modified>
</cp:coreProperties>
</file>