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9C63648E-90FE-414B-B588-0786F97DD237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3" l="1"/>
  <c r="A4" i="3"/>
  <c r="A5" i="3"/>
  <c r="A6" i="3"/>
  <c r="A8" i="3"/>
  <c r="A9" i="3"/>
  <c r="A10" i="3"/>
  <c r="A11" i="3"/>
  <c r="A12" i="3"/>
  <c r="A13" i="3"/>
  <c r="A14" i="3"/>
  <c r="A21" i="3"/>
  <c r="S11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G14" i="4" s="1"/>
  <c r="A15" i="4"/>
  <c r="F15" i="4" s="1"/>
  <c r="A16" i="4"/>
  <c r="C16" i="4" s="1"/>
  <c r="A17" i="4"/>
  <c r="B17" i="4" s="1"/>
  <c r="A18" i="4"/>
  <c r="C18" i="4" s="1"/>
  <c r="A19" i="4"/>
  <c r="J19" i="4" s="1"/>
  <c r="A20" i="4"/>
  <c r="J20" i="4" s="1"/>
  <c r="A21" i="4"/>
  <c r="J21" i="4" s="1"/>
  <c r="A22" i="4"/>
  <c r="G22" i="4" s="1"/>
  <c r="F3" i="1"/>
  <c r="F12" i="1"/>
  <c r="F13" i="1"/>
  <c r="F16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4" i="4" l="1"/>
  <c r="C17" i="4"/>
  <c r="C15" i="4"/>
  <c r="F21" i="4"/>
  <c r="G21" i="4"/>
  <c r="B22" i="4"/>
  <c r="B16" i="4"/>
  <c r="F20" i="4"/>
  <c r="B15" i="4"/>
  <c r="F16" i="4"/>
  <c r="C21" i="4"/>
  <c r="G17" i="4"/>
  <c r="C19" i="4"/>
  <c r="G15" i="4"/>
  <c r="J18" i="4"/>
  <c r="B21" i="4"/>
  <c r="C22" i="4"/>
  <c r="C14" i="4"/>
  <c r="F19" i="4"/>
  <c r="G20" i="4"/>
  <c r="J17" i="4"/>
  <c r="B20" i="4"/>
  <c r="F18" i="4"/>
  <c r="G19" i="4"/>
  <c r="J16" i="4"/>
  <c r="B19" i="4"/>
  <c r="C20" i="4"/>
  <c r="F17" i="4"/>
  <c r="G18" i="4"/>
  <c r="J15" i="4"/>
  <c r="B18" i="4"/>
  <c r="J22" i="4"/>
  <c r="J14" i="4"/>
  <c r="G16" i="4"/>
  <c r="F22" i="4"/>
  <c r="F14" i="4"/>
  <c r="J10" i="4"/>
  <c r="G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A5" i="3"/>
  <c r="AA14" i="3"/>
  <c r="A15" i="3"/>
  <c r="AA15" i="3" s="1"/>
  <c r="A16" i="3"/>
  <c r="A17" i="3"/>
  <c r="A18" i="3"/>
  <c r="AA18" i="3" s="1"/>
  <c r="A19" i="3"/>
  <c r="A20" i="3"/>
  <c r="A22" i="3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E9" i="4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12" i="4"/>
  <c r="K13" i="4"/>
  <c r="K16" i="4"/>
  <c r="K21" i="4"/>
  <c r="K22" i="4"/>
  <c r="F8" i="1" l="1"/>
  <c r="AA10" i="3" s="1"/>
  <c r="K8" i="4" s="1"/>
  <c r="F2" i="1" l="1"/>
  <c r="AA4" i="3" s="1"/>
  <c r="K2" i="4" s="1"/>
  <c r="F6" i="1" l="1"/>
  <c r="AA8" i="3" s="1"/>
  <c r="K6" i="4" s="1"/>
  <c r="F19" i="1" l="1"/>
  <c r="AA21" i="3" s="1"/>
  <c r="K19" i="4" s="1"/>
  <c r="F11" i="1" l="1"/>
  <c r="AA13" i="3" s="1"/>
  <c r="K11" i="4" s="1"/>
  <c r="F5" i="1" l="1"/>
  <c r="AA7" i="3" s="1"/>
  <c r="K5" i="4" s="1"/>
  <c r="F7" i="1"/>
  <c r="AA9" i="3" s="1"/>
  <c r="K7" i="4" s="1"/>
  <c r="F17" i="1" l="1"/>
  <c r="AA19" i="3" s="1"/>
  <c r="K17" i="4" s="1"/>
  <c r="F18" i="1"/>
  <c r="AA20" i="3" s="1"/>
  <c r="K18" i="4" s="1"/>
  <c r="F15" i="1"/>
  <c r="AA17" i="3" s="1"/>
  <c r="K15" i="4" s="1"/>
  <c r="F10" i="1"/>
  <c r="AA12" i="3" s="1"/>
  <c r="K10" i="4" s="1"/>
  <c r="F14" i="1"/>
  <c r="AA16" i="3" s="1"/>
  <c r="K14" i="4" s="1"/>
  <c r="F20" i="1" l="1"/>
  <c r="AA22" i="3" s="1"/>
  <c r="K20" i="4" s="1"/>
  <c r="F9" i="1" l="1"/>
  <c r="AA11" i="3" s="1"/>
  <c r="K9" i="4" s="1"/>
  <c r="F4" i="1" l="1"/>
  <c r="AA6" i="3" s="1"/>
  <c r="K4" i="4" s="1"/>
</calcChain>
</file>

<file path=xl/sharedStrings.xml><?xml version="1.0" encoding="utf-8"?>
<sst xmlns="http://schemas.openxmlformats.org/spreadsheetml/2006/main" count="109" uniqueCount="77">
  <si>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</si>
  <si>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</si>
  <si>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</si>
  <si>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</si>
  <si>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</si>
  <si>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</si>
  <si>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</si>
  <si>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</si>
  <si>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</si>
  <si>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</si>
  <si>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</si>
  <si>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</si>
  <si>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</si>
  <si>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</si>
  <si>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</si>
  <si>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</si>
  <si>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</si>
  <si>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</si>
  <si>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</si>
  <si>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</si>
  <si>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</si>
  <si>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</si>
  <si>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</si>
  <si>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</si>
  <si>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</si>
  <si>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</si>
  <si>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</si>
  <si>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</si>
  <si>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</si>
  <si>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</si>
  <si>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</si>
  <si>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</si>
  <si>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</si>
  <si>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</si>
  <si>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</si>
  <si>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</si>
  <si>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</si>
  <si>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</si>
  <si>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</si>
  <si>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</si>
  <si>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</si>
  <si>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</si>
  <si>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</si>
  <si>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</si>
  <si>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</si>
  <si>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</si>
  <si>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</si>
  <si>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</si>
  <si>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</si>
  <si>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</si>
  <si>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</si>
  <si>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</si>
  <si>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</si>
  <si>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</si>
  <si>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</si>
  <si>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</si>
  <si>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</si>
  <si>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</si>
  <si>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</si>
  <si>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</si>
  <si>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</si>
  <si>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</si>
  <si>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YZ</t>
  </si>
  <si>
    <t>C9590015</t>
  </si>
  <si>
    <t>PU-1393</t>
  </si>
  <si>
    <t>PU-1394</t>
  </si>
  <si>
    <t>PU-1395</t>
  </si>
  <si>
    <t>PU-1308</t>
  </si>
  <si>
    <t>PU-1309</t>
  </si>
  <si>
    <t>PU-1310</t>
  </si>
  <si>
    <t>PU-1360</t>
  </si>
  <si>
    <t>PU-1381</t>
  </si>
  <si>
    <t>PU-1382</t>
  </si>
  <si>
    <t>C9590016</t>
  </si>
  <si>
    <t>C9590017</t>
  </si>
  <si>
    <t>QC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</si>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</sst>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2" borderId="1" xfId="0" applyFill="1" applyBorder="1"/>
    <xf numFmtId="0" fontId="5" fillId="4" borderId="1" xfId="0" applyFont="1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  <xf numFmtId="165" fontId="0" fillId="2" borderId="1" xfId="0" applyNumberFormat="1" applyFill="1" applyBorder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J1375">
            <v>45009.3984837963</v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128.97900000000001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M4145" t="str">
            <v/>
          </cell>
          <cell r="N4145" t="str">
            <v/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D4645">
            <v>45014.073923611111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D4646">
            <v>45014.07503472222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D4647">
            <v>45014.07534722222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D4648">
            <v>45014.075729166667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D4649">
            <v>45014.07608796296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D4650">
            <v>45014.073750000003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D4659">
            <v>45014.081076388888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D4660">
            <v>45014.082129629627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D4661">
            <v>45014.082233796296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D4662">
            <v>45014.082743055558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D4663">
            <v>45014.082835648151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D4664">
            <v>45014.08326388889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D4718">
            <v>45014.063993055555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45014.065081018518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D4741">
            <v>45014.068032407406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45014.068043981482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45014.068668981483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45014.068784722222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45014.069421296299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45014.067696759259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45014.070439814815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131.99299999999999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131.99299999999999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131.99299999999999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129.548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129.548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129.548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130.64599999999999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130.64599999999999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130.64599999999999</v>
          </cell>
          <cell r="AB4860">
            <v>0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128.08199999999999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128.08199999999999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128.08199999999999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126.679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126.679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126.679</v>
          </cell>
          <cell r="AB4863">
            <v>0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127.52500000000001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127.52500000000001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127.52500000000001</v>
          </cell>
          <cell r="AB4864">
            <v>0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127.21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127.199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127.2045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128.709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128.71100000000001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128.71</v>
          </cell>
          <cell r="AB4957">
            <v>2.0000000000095497E-3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125.107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125.111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125.10900000000001</v>
          </cell>
          <cell r="AB4958">
            <v>4.0000000000048885E-3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126.01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126.005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126.00749999999999</v>
          </cell>
          <cell r="AB4959">
            <v>5.0000000000096634E-3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123.45099999999999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123.44199999999999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123.44649999999999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126.354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126.373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126.3635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122.828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122.82599999999999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122.827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127.075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127.07299999999999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127.074</v>
          </cell>
          <cell r="AB4973">
            <v>2.0000000000095497E-3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125.164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125.169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125.1665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127.23399999999999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127.244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127.239</v>
          </cell>
          <cell r="AB4975">
            <v>1.0000000000005116E-2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123.833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123.82899999999999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123.83099999999999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D9242005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166.83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166.83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166.83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166.83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166.828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166.82900000000001</v>
          </cell>
          <cell r="AB5254">
            <v>2.0000000000095497E-3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167.57300000000001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167.589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167.58100000000002</v>
          </cell>
          <cell r="AB5255">
            <v>1.5999999999991132E-2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163.184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163.20099999999999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163.1925</v>
          </cell>
          <cell r="AB5256">
            <v>1.6999999999995907E-2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166.32900000000001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166.315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166.322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124.64700000000001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124.64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124.6435</v>
          </cell>
          <cell r="AB5276">
            <v>7.0000000000050022E-3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126.169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126.175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126.172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125.67100000000001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125.66800000000001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125.6695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125.843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125.872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125.8575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127.961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127.961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127.961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122.76900000000001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122.755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122.762</v>
          </cell>
          <cell r="AB5289">
            <v>1.4000000000010004E-2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125.473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125.47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125.47149999999999</v>
          </cell>
          <cell r="AB5290">
            <v>3.0000000000001137E-3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125.173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125.16800000000001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125.1705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123.16200000000001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123.167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123.1645</v>
          </cell>
          <cell r="AB5292">
            <v>4.9999999999954525E-3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Y5296" t="str">
            <v/>
          </cell>
          <cell r="Z5296" t="str">
            <v/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124.601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124.595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124.598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123.94499999999999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123.94499999999999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123.94499999999999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124.49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124.47199999999999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124.48099999999999</v>
          </cell>
          <cell r="AB5305">
            <v>1.8000000000000682E-2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127.502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127.5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127.501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125.69799999999999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125.69799999999999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125.69799999999999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126.075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126.07299999999999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126.074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124.441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124.452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124.4465</v>
          </cell>
          <cell r="AB5319">
            <v>1.099999999999568E-2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125.316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125.321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125.3185</v>
          </cell>
          <cell r="AB5320">
            <v>4.9999999999954525E-3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125.253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125.274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125.26349999999999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Y5360" t="str">
            <v/>
          </cell>
          <cell r="Z5360" t="str">
            <v/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zoomScale="89" zoomScaleNormal="89" workbookViewId="0">
      <selection activeCell="A15" sqref="A15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 t="s">
        <v>64</v>
      </c>
      <c r="B2" s="6"/>
      <c r="C2" s="11">
        <f>IF($A2&lt;&gt;"",IFERROR(VLOOKUP($A2,[1]Traspaso!$B$4:$AE$25000,14,FALSE),""),"")</f>
        <v>150.71100000000001</v>
      </c>
      <c r="D2" s="11">
        <f>IF($A2&lt;&gt;"",IFERROR(VLOOKUP($A2,[1]Traspaso!$B$4:$AE$25000,20,FALSE),""),"")</f>
        <v>150.71</v>
      </c>
      <c r="E2" s="8">
        <f>IF($A2&lt;&gt;"",IFERROR(VLOOKUP($A2,[1]Traspaso!$B$4:$AE$25000,21,FALSE),""),"")</f>
        <v>44967.76054398148</v>
      </c>
      <c r="F2" s="38">
        <f>IF($A2&lt;&gt;"",IFERROR(VLOOKUP($A2,[1]Traspaso!$B$4:$AE$25000,26,FALSE),""),"")</f>
        <v>150.71050000000002</v>
      </c>
      <c r="G2" s="5"/>
    </row>
    <row r="3" spans="1:8" x14ac:dyDescent="0.25">
      <c r="A3" s="1" t="s">
        <v>65</v>
      </c>
      <c r="B3" s="6"/>
      <c r="C3" s="11">
        <f>IF($A3&lt;&gt;"",IFERROR(VLOOKUP($A3,[1]Traspaso!$B$4:$AE$25000,14,FALSE),""),"")</f>
        <v>149.65199999999999</v>
      </c>
      <c r="D3" s="11">
        <f>IF($A3&lt;&gt;"",IFERROR(VLOOKUP($A3,[1]Traspaso!$B$4:$AE$25000,20,FALSE),""),"")</f>
        <v>149.63999999999999</v>
      </c>
      <c r="E3" s="8">
        <f>IF($A3&lt;&gt;"",IFERROR(VLOOKUP($A3,[1]Traspaso!$B$4:$AE$25000,21,FALSE),""),"")</f>
        <v>44967.761307870373</v>
      </c>
      <c r="F3" s="38">
        <f>IF($A3&lt;&gt;"",IFERROR(VLOOKUP($A3,[1]Traspaso!$B$4:$AE$25000,26,FALSE),""),"")</f>
        <v>149.64599999999999</v>
      </c>
      <c r="G3" s="5"/>
    </row>
    <row r="4" spans="1:8" x14ac:dyDescent="0.25">
      <c r="A4" s="1" t="s">
        <v>66</v>
      </c>
      <c r="B4" s="6"/>
      <c r="C4" s="11">
        <f>IF($A4&lt;&gt;"",IFERROR(VLOOKUP($A4,[1]Traspaso!$B$4:$AE$25000,14,FALSE),""),"")</f>
        <v>152.011</v>
      </c>
      <c r="D4" s="11">
        <f>IF($A4&lt;&gt;"",IFERROR(VLOOKUP($A4,[1]Traspaso!$B$4:$AE$25000,20,FALSE),""),"")</f>
        <v>152.01499999999999</v>
      </c>
      <c r="E4" s="8">
        <f>IF($A4&lt;&gt;"",IFERROR(VLOOKUP($A4,[1]Traspaso!$B$4:$AE$25000,21,FALSE),""),"")</f>
        <v>44967.762002314812</v>
      </c>
      <c r="F4" s="38">
        <f>IF($A4&lt;&gt;"",IFERROR(VLOOKUP($A4,[1]Traspaso!$B$4:$AE$25000,26,FALSE),""),"")</f>
        <v>152.01299999999998</v>
      </c>
      <c r="G4" s="5"/>
    </row>
    <row r="5" spans="1:8" x14ac:dyDescent="0.25">
      <c r="A5" s="1" t="s">
        <v>67</v>
      </c>
      <c r="B5" s="6"/>
      <c r="C5" s="11">
        <f>IF($A5&lt;&gt;"",IFERROR(VLOOKUP($A5,[1]Traspaso!$B$4:$AE$25000,14,FALSE),""),"")</f>
        <v>146.92699999999999</v>
      </c>
      <c r="D5" s="11">
        <f>IF($A5&lt;&gt;"",IFERROR(VLOOKUP($A5,[1]Traspaso!$B$4:$AE$25000,20,FALSE),""),"")</f>
        <v>146.91800000000001</v>
      </c>
      <c r="E5" s="8">
        <f>IF($A5&lt;&gt;"",IFERROR(VLOOKUP($A5,[1]Traspaso!$B$4:$AE$25000,21,FALSE),""),"")</f>
        <v>44912.739374999997</v>
      </c>
      <c r="F5" s="38">
        <f>IF($A5&lt;&gt;"",IFERROR(VLOOKUP($A5,[1]Traspaso!$B$4:$AE$25000,26,FALSE),""),"")</f>
        <v>146.92250000000001</v>
      </c>
      <c r="G5" s="5"/>
    </row>
    <row r="6" spans="1:8" x14ac:dyDescent="0.25">
      <c r="A6" s="1" t="s">
        <v>68</v>
      </c>
      <c r="B6" s="6"/>
      <c r="C6" s="11">
        <f>IF($A6&lt;&gt;"",IFERROR(VLOOKUP($A6,[1]Traspaso!$B$4:$AE$25000,14,FALSE),""),"")</f>
        <v>147.41200000000001</v>
      </c>
      <c r="D6" s="11">
        <f>IF($A6&lt;&gt;"",IFERROR(VLOOKUP($A6,[1]Traspaso!$B$4:$AE$25000,20,FALSE),""),"")</f>
        <v>147.405</v>
      </c>
      <c r="E6" s="8">
        <f>IF($A6&lt;&gt;"",IFERROR(VLOOKUP($A6,[1]Traspaso!$B$4:$AE$25000,21,FALSE),""),"")</f>
        <v>44912.739733796298</v>
      </c>
      <c r="F6" s="38">
        <f>IF($A6&lt;&gt;"",IFERROR(VLOOKUP($A6,[1]Traspaso!$B$4:$AE$25000,26,FALSE),""),"")</f>
        <v>147.4085</v>
      </c>
      <c r="G6" s="5"/>
    </row>
    <row r="7" spans="1:8" x14ac:dyDescent="0.25">
      <c r="A7" s="1" t="s">
        <v>69</v>
      </c>
      <c r="B7" s="6"/>
      <c r="C7" s="11">
        <f>IF($A7&lt;&gt;"",IFERROR(VLOOKUP($A7,[1]Traspaso!$B$4:$AE$25000,14,FALSE),""),"")</f>
        <v>148.661</v>
      </c>
      <c r="D7" s="11">
        <f>IF($A7&lt;&gt;"",IFERROR(VLOOKUP($A7,[1]Traspaso!$B$4:$AE$25000,20,FALSE),""),"")</f>
        <v>148.654</v>
      </c>
      <c r="E7" s="8">
        <f>IF($A7&lt;&gt;"",IFERROR(VLOOKUP($A7,[1]Traspaso!$B$4:$AE$25000,21,FALSE),""),"")</f>
        <v>44912.740069444444</v>
      </c>
      <c r="F7" s="38">
        <f>IF($A7&lt;&gt;"",IFERROR(VLOOKUP($A7,[1]Traspaso!$B$4:$AE$25000,26,FALSE),""),"")</f>
        <v>148.6575</v>
      </c>
      <c r="G7" s="5"/>
    </row>
    <row r="8" spans="1:8" x14ac:dyDescent="0.25">
      <c r="A8" s="1" t="s">
        <v>70</v>
      </c>
      <c r="B8" s="6"/>
      <c r="C8" s="11">
        <f>IF($A8&lt;&gt;"",IFERROR(VLOOKUP($A8,[1]Traspaso!$B$4:$AE$25000,14,FALSE),""),"")</f>
        <v>150.92699999999999</v>
      </c>
      <c r="D8" s="11">
        <f>IF($A8&lt;&gt;"",IFERROR(VLOOKUP($A8,[1]Traspaso!$B$4:$AE$25000,20,FALSE),""),"")</f>
        <v>150.935</v>
      </c>
      <c r="E8" s="8">
        <f>IF($A8&lt;&gt;"",IFERROR(VLOOKUP($A8,[1]Traspaso!$B$4:$AE$25000,21,FALSE),""),"")</f>
        <v>44938.5002662037</v>
      </c>
      <c r="F8" s="38">
        <f>IF($A8&lt;&gt;"",IFERROR(VLOOKUP($A8,[1]Traspaso!$B$4:$AE$25000,26,FALSE),""),"")</f>
        <v>150.93099999999998</v>
      </c>
      <c r="G8" s="5"/>
    </row>
    <row r="9" spans="1:8" x14ac:dyDescent="0.25">
      <c r="A9" s="1" t="s">
        <v>71</v>
      </c>
      <c r="B9" s="6"/>
      <c r="C9" s="11">
        <f>IF($A9&lt;&gt;"",IFERROR(VLOOKUP($A9,[1]Traspaso!$B$4:$AE$25000,14,FALSE),""),"")</f>
        <v>151.96600000000001</v>
      </c>
      <c r="D9" s="11">
        <f>IF($A9&lt;&gt;"",IFERROR(VLOOKUP($A9,[1]Traspaso!$B$4:$AE$25000,20,FALSE),""),"")</f>
        <v>151.958</v>
      </c>
      <c r="E9" s="8">
        <f>IF($A9&lt;&gt;"",IFERROR(VLOOKUP($A9,[1]Traspaso!$B$4:$AE$25000,21,FALSE),""),"")</f>
        <v>44967.753703703704</v>
      </c>
      <c r="F9" s="38">
        <f>IF($A9&lt;&gt;"",IFERROR(VLOOKUP($A9,[1]Traspaso!$B$4:$AE$25000,26,FALSE),""),"")</f>
        <v>151.96199999999999</v>
      </c>
      <c r="G9" s="5"/>
    </row>
    <row r="10" spans="1:8" x14ac:dyDescent="0.25">
      <c r="A10" s="1" t="s">
        <v>72</v>
      </c>
      <c r="B10" s="6"/>
      <c r="C10" s="11">
        <f>IF($A10&lt;&gt;"",IFERROR(VLOOKUP($A10,[1]Traspaso!$B$4:$AE$25000,14,FALSE),""),"")</f>
        <v>150.88300000000001</v>
      </c>
      <c r="D10" s="11">
        <f>IF($A10&lt;&gt;"",IFERROR(VLOOKUP($A10,[1]Traspaso!$B$4:$AE$25000,20,FALSE),""),"")</f>
        <v>150.892</v>
      </c>
      <c r="E10" s="8">
        <f>IF($A10&lt;&gt;"",IFERROR(VLOOKUP($A10,[1]Traspaso!$B$4:$AE$25000,21,FALSE),""),"")</f>
        <v>44967.754652777781</v>
      </c>
      <c r="F10" s="38">
        <f>IF($A10&lt;&gt;"",IFERROR(VLOOKUP($A10,[1]Traspaso!$B$4:$AE$25000,26,FALSE),""),"")</f>
        <v>150.88749999999999</v>
      </c>
      <c r="G10" s="5"/>
    </row>
    <row r="11" spans="1:8" x14ac:dyDescent="0.25">
      <c r="A11" s="1" t="s">
        <v>63</v>
      </c>
      <c r="B11" s="6"/>
      <c r="C11" s="11">
        <f>IF($A11&lt;&gt;"",IFERROR(VLOOKUP($A11,[1]Traspaso!$B$4:$AE$25000,14,FALSE),""),"")</f>
        <v>126.61499999999999</v>
      </c>
      <c r="D11" s="11">
        <f>IF($A11&lt;&gt;"",IFERROR(VLOOKUP($A11,[1]Traspaso!$B$4:$AE$25000,20,FALSE),""),"")</f>
        <v>126.60299999999999</v>
      </c>
      <c r="E11" s="8">
        <f>IF($A11&lt;&gt;"",IFERROR(VLOOKUP($A11,[1]Traspaso!$B$4:$AE$25000,21,FALSE),""),"")</f>
        <v>44977.605937499997</v>
      </c>
      <c r="F11" s="38">
        <f>IF($A11&lt;&gt;"",IFERROR(VLOOKUP($A11,[1]Traspaso!$B$4:$AE$25000,26,FALSE),""),"")</f>
        <v>126.60899999999999</v>
      </c>
      <c r="G11" s="5"/>
    </row>
    <row r="12" spans="1:8" x14ac:dyDescent="0.25">
      <c r="A12" s="1" t="s">
        <v>73</v>
      </c>
      <c r="B12" s="6"/>
      <c r="C12" s="11">
        <f>IF($A12&lt;&gt;"",IFERROR(VLOOKUP($A12,[1]Traspaso!$B$4:$AE$25000,14,FALSE),""),"")</f>
        <v>126.352</v>
      </c>
      <c r="D12" s="11">
        <f>IF($A12&lt;&gt;"",IFERROR(VLOOKUP($A12,[1]Traspaso!$B$4:$AE$25000,20,FALSE),""),"")</f>
        <v>126.34099999999999</v>
      </c>
      <c r="E12" s="8">
        <f>IF($A12&lt;&gt;"",IFERROR(VLOOKUP($A12,[1]Traspaso!$B$4:$AE$25000,21,FALSE),""),"")</f>
        <v>44977.606493055559</v>
      </c>
      <c r="F12" s="38">
        <f>IF($A12&lt;&gt;"",IFERROR(VLOOKUP($A12,[1]Traspaso!$B$4:$AE$25000,26,FALSE),""),"")</f>
        <v>126.34649999999999</v>
      </c>
      <c r="G12" s="5"/>
    </row>
    <row r="13" spans="1:8" x14ac:dyDescent="0.25">
      <c r="A13" s="1" t="s">
        <v>74</v>
      </c>
      <c r="B13" s="6"/>
      <c r="C13" s="11">
        <f>IF($A13&lt;&gt;"",IFERROR(VLOOKUP($A13,[1]Traspaso!$B$4:$AE$25000,14,FALSE),""),"")</f>
        <v>126.69</v>
      </c>
      <c r="D13" s="11">
        <f>IF($A13&lt;&gt;"",IFERROR(VLOOKUP($A13,[1]Traspaso!$B$4:$AE$25000,20,FALSE),""),"")</f>
        <v>126.688</v>
      </c>
      <c r="E13" s="8">
        <f>IF($A13&lt;&gt;"",IFERROR(VLOOKUP($A13,[1]Traspaso!$B$4:$AE$25000,21,FALSE),""),"")</f>
        <v>44977.607048668979</v>
      </c>
      <c r="F13" s="38">
        <f>IF($A13&lt;&gt;"",IFERROR(VLOOKUP($A13,[1]Traspaso!$B$4:$AE$25000,26,FALSE),""),"")</f>
        <v>126.68899999999999</v>
      </c>
      <c r="G13" s="5"/>
    </row>
    <row r="14" spans="1:8" x14ac:dyDescent="0.25">
      <c r="A14" s="1" t="s">
        <v>75</v>
      </c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2" zoomScaleNormal="82" workbookViewId="0">
      <selection activeCell="T8" sqref="T8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42578125" style="12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6"/>
      <c r="B1" s="46"/>
      <c r="C1" s="46"/>
      <c r="D1" s="47" t="s">
        <v>26</v>
      </c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 t="s">
        <v>60</v>
      </c>
      <c r="V1" s="49"/>
      <c r="W1" s="49"/>
      <c r="X1" s="49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76</v>
      </c>
      <c r="H2" s="33"/>
      <c r="I2" s="34" t="s">
        <v>28</v>
      </c>
      <c r="J2" s="50" t="s">
        <v>61</v>
      </c>
      <c r="K2" s="50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>PU-1393</v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44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51">
        <v>150.69</v>
      </c>
      <c r="O4" s="15">
        <v>44998.62091435185</v>
      </c>
      <c r="P4" s="1">
        <v>31.8</v>
      </c>
      <c r="Q4" s="1">
        <v>20.8</v>
      </c>
      <c r="R4" s="23">
        <f>IF(AND(AB4&lt;&gt;"",P4&lt;&gt;""),(P4-AB4),"")</f>
        <v>33.1</v>
      </c>
      <c r="S4" s="23">
        <f>IF(AND(AC4&lt;&gt;"",Q4&lt;&gt;""),(Q4-AC4),"")</f>
        <v>21.8</v>
      </c>
      <c r="T4" s="44">
        <v>150.69399999999999</v>
      </c>
      <c r="U4" s="15">
        <v>44998.723657407405</v>
      </c>
      <c r="V4" s="1">
        <v>35.5</v>
      </c>
      <c r="W4" s="1">
        <v>20.9</v>
      </c>
      <c r="X4" s="23">
        <f>IF(AND(AB4&lt;&gt;"",V4&lt;&gt;""),(V4-AB4),"")</f>
        <v>36.799999999999997</v>
      </c>
      <c r="Y4" s="23">
        <f>IF(AND(AC4&lt;&gt;"",W4&lt;&gt;""),(W4-AC4),"")</f>
        <v>21.9</v>
      </c>
      <c r="Z4" s="11">
        <f>IF(T4="","",IF(LEFT(Pesos_Blancos!A2,2)="QC",T4,IF(ABS((N4-T4))&lt;=0.05,(N4+T4)/2,"Error")))</f>
        <v>150.69200000000001</v>
      </c>
      <c r="AA4" s="11" t="str">
        <f>IF(A4="","",IF(LEFT(Pesos_Blancos!A2,2)="QC",T4,IF(OR(Pesos_Blancos!F2&gt;Z4,Z4="Error"),"VERIFIQUE",ABS(Pesos_Blancos!F2-Z4))))</f>
        <v>VERIFIQUE</v>
      </c>
      <c r="AB4" s="45">
        <v>-1.3</v>
      </c>
      <c r="AC4" s="45">
        <v>-1</v>
      </c>
      <c r="AD4" s="1" t="s">
        <v>62</v>
      </c>
    </row>
    <row r="5" spans="1:30" x14ac:dyDescent="0.25">
      <c r="A5" s="5" t="str">
        <f>IF(Pesos_Blancos!A3&lt;&gt;"",Pesos_Blancos!A3,"")</f>
        <v>PU-1394</v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44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44">
        <v>149.624</v>
      </c>
      <c r="O5" s="15">
        <v>44998.621782407405</v>
      </c>
      <c r="P5" s="1">
        <v>31.8</v>
      </c>
      <c r="Q5" s="1">
        <v>20.8</v>
      </c>
      <c r="R5" s="23">
        <f t="shared" ref="R5:R24" si="4">IF(AND(AB5&lt;&gt;"",P5&lt;&gt;""),(P5-AB5),"")</f>
        <v>33.1</v>
      </c>
      <c r="S5" s="23">
        <f t="shared" ref="S5:S24" si="5">IF(AND(AC5&lt;&gt;"",Q5&lt;&gt;""),(Q5-AC5),"")</f>
        <v>21.8</v>
      </c>
      <c r="T5" s="44">
        <v>149.60300000000001</v>
      </c>
      <c r="U5" s="15">
        <v>44998.724479166667</v>
      </c>
      <c r="V5" s="1">
        <v>35.5</v>
      </c>
      <c r="W5" s="1">
        <v>20.9</v>
      </c>
      <c r="X5" s="23">
        <f t="shared" ref="X5:X24" si="6">IF(AND(AB5&lt;&gt;"",V5&lt;&gt;""),(V5-AB5),"")</f>
        <v>36.799999999999997</v>
      </c>
      <c r="Y5" s="23">
        <f t="shared" ref="Y5:Y24" si="7">IF(AND(AC5&lt;&gt;"",W5&lt;&gt;""),(W5-AC5),"")</f>
        <v>21.9</v>
      </c>
      <c r="Z5" s="11">
        <f>IF(T5="","",IF(LEFT(Pesos_Blancos!A3,2)="QC",T5,IF(ABS((N5-T5))&lt;=0.05,(N5+T5)/2,"Error")))</f>
        <v>149.61349999999999</v>
      </c>
      <c r="AA5" s="11" t="str">
        <f>IF(A5="","",IF(LEFT(Pesos_Blancos!A3,2)="QC",T5,IF(OR(Pesos_Blancos!F3&gt;Z5,Z5="Error"),"VERIFIQUE",ABS(Pesos_Blancos!F3-Z5))))</f>
        <v>VERIFIQUE</v>
      </c>
      <c r="AB5" s="45">
        <v>-1.3</v>
      </c>
      <c r="AC5" s="45">
        <v>-1</v>
      </c>
      <c r="AD5" s="1" t="s">
        <v>62</v>
      </c>
    </row>
    <row r="6" spans="1:30" x14ac:dyDescent="0.25">
      <c r="A6" s="5" t="str">
        <f>IF(Pesos_Blancos!A4&lt;&gt;"",Pesos_Blancos!A4,"")</f>
        <v>PU-1395</v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44"/>
      <c r="I6" s="15"/>
      <c r="J6" s="1"/>
      <c r="K6" s="1"/>
      <c r="L6" s="23" t="str">
        <f t="shared" si="2"/>
        <v/>
      </c>
      <c r="M6" s="23" t="str">
        <f t="shared" si="3"/>
        <v/>
      </c>
      <c r="N6" s="44">
        <v>152.08600000000001</v>
      </c>
      <c r="O6" s="15">
        <v>44998.622384259259</v>
      </c>
      <c r="P6" s="1">
        <v>31.8</v>
      </c>
      <c r="Q6" s="1">
        <v>20.8</v>
      </c>
      <c r="R6" s="23">
        <f t="shared" si="4"/>
        <v>33.1</v>
      </c>
      <c r="S6" s="23">
        <f t="shared" si="5"/>
        <v>21.8</v>
      </c>
      <c r="T6" s="44">
        <v>152.077</v>
      </c>
      <c r="U6" s="15">
        <v>44998.725381944445</v>
      </c>
      <c r="V6" s="1">
        <v>35.5</v>
      </c>
      <c r="W6" s="1">
        <v>20.9</v>
      </c>
      <c r="X6" s="23">
        <f t="shared" si="6"/>
        <v>36.799999999999997</v>
      </c>
      <c r="Y6" s="23">
        <f t="shared" si="7"/>
        <v>21.9</v>
      </c>
      <c r="Z6" s="11">
        <f>IF(T6="","",IF(LEFT(Pesos_Blancos!A4,2)="QC",T6,IF(ABS((N6-T6))&lt;=0.05,(N6+T6)/2,"Error")))</f>
        <v>152.08150000000001</v>
      </c>
      <c r="AA6" s="11">
        <f>IF(A6="","",IF(LEFT(Pesos_Blancos!A4,2)="QC",T6,IF(OR(Pesos_Blancos!F4&gt;Z6,Z6="Error"),"VERIFIQUE",ABS(Pesos_Blancos!F4-Z6))))</f>
        <v>6.8500000000028649E-2</v>
      </c>
      <c r="AB6" s="45">
        <v>-1.3</v>
      </c>
      <c r="AC6" s="45">
        <v>-1</v>
      </c>
      <c r="AD6" s="1" t="s">
        <v>62</v>
      </c>
    </row>
    <row r="7" spans="1:30" x14ac:dyDescent="0.25">
      <c r="A7" s="5" t="str">
        <f>IF(Pesos_Blancos!A5&lt;&gt;"",Pesos_Blancos!A5,"")</f>
        <v>PU-1308</v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44"/>
      <c r="I7" s="15"/>
      <c r="J7" s="1"/>
      <c r="K7" s="1"/>
      <c r="L7" s="23" t="str">
        <f t="shared" si="2"/>
        <v/>
      </c>
      <c r="M7" s="23" t="str">
        <f t="shared" si="3"/>
        <v/>
      </c>
      <c r="N7" s="44">
        <v>146.50700000000001</v>
      </c>
      <c r="O7" s="15">
        <v>44998.622974537036</v>
      </c>
      <c r="P7" s="1">
        <v>31.8</v>
      </c>
      <c r="Q7" s="1">
        <v>20.8</v>
      </c>
      <c r="R7" s="23">
        <f t="shared" si="4"/>
        <v>33.1</v>
      </c>
      <c r="S7" s="23">
        <f t="shared" si="5"/>
        <v>21.8</v>
      </c>
      <c r="T7" s="44">
        <v>146.477</v>
      </c>
      <c r="U7" s="15">
        <v>44998.728634259256</v>
      </c>
      <c r="V7" s="1">
        <v>35.5</v>
      </c>
      <c r="W7" s="1">
        <v>20.9</v>
      </c>
      <c r="X7" s="23">
        <f t="shared" si="6"/>
        <v>36.799999999999997</v>
      </c>
      <c r="Y7" s="23">
        <f t="shared" si="7"/>
        <v>21.9</v>
      </c>
      <c r="Z7" s="11">
        <f>IF(T7="","",IF(LEFT(Pesos_Blancos!A5,2)="QC",T7,IF(ABS((N7-T7))&lt;=0.05,(N7+T7)/2,"Error")))</f>
        <v>146.49200000000002</v>
      </c>
      <c r="AA7" s="11" t="str">
        <f>IF(A7="","",IF(LEFT(Pesos_Blancos!A5,2)="QC",T7,IF(OR(Pesos_Blancos!F5&gt;Z7,Z7="Error"),"VERIFIQUE",ABS(Pesos_Blancos!F5-Z7))))</f>
        <v>VERIFIQUE</v>
      </c>
      <c r="AB7" s="45">
        <v>-1.3</v>
      </c>
      <c r="AC7" s="45">
        <v>-1</v>
      </c>
      <c r="AD7" s="1" t="s">
        <v>62</v>
      </c>
    </row>
    <row r="8" spans="1:30" x14ac:dyDescent="0.25">
      <c r="A8" s="5" t="str">
        <f>IF(Pesos_Blancos!A6&lt;&gt;"",Pesos_Blancos!A6,"")</f>
        <v>PU-1309</v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44"/>
      <c r="I8" s="15"/>
      <c r="J8" s="1"/>
      <c r="K8" s="1"/>
      <c r="L8" s="23" t="str">
        <f t="shared" si="2"/>
        <v/>
      </c>
      <c r="M8" s="23" t="str">
        <f t="shared" si="3"/>
        <v/>
      </c>
      <c r="N8" s="44">
        <v>147.71700000000001</v>
      </c>
      <c r="O8" s="15">
        <v>44998.623969907407</v>
      </c>
      <c r="P8" s="1">
        <v>31.8</v>
      </c>
      <c r="Q8" s="1">
        <v>20.8</v>
      </c>
      <c r="R8" s="23">
        <f t="shared" si="4"/>
        <v>33.1</v>
      </c>
      <c r="S8" s="23">
        <f t="shared" si="5"/>
        <v>21.8</v>
      </c>
      <c r="T8" s="51">
        <v>147.71</v>
      </c>
      <c r="U8" s="15">
        <v>44998.73064814815</v>
      </c>
      <c r="V8" s="1">
        <v>35.5</v>
      </c>
      <c r="W8" s="1">
        <v>20.9</v>
      </c>
      <c r="X8" s="23">
        <f t="shared" si="6"/>
        <v>36.799999999999997</v>
      </c>
      <c r="Y8" s="23">
        <f t="shared" si="7"/>
        <v>21.9</v>
      </c>
      <c r="Z8" s="11">
        <f>IF(T8="","",IF(LEFT(Pesos_Blancos!A6,2)="QC",T8,IF(ABS((N8-T8))&lt;=0.05,(N8+T8)/2,"Error")))</f>
        <v>147.71350000000001</v>
      </c>
      <c r="AA8" s="11">
        <f>IF(A8="","",IF(LEFT(Pesos_Blancos!A6,2)="QC",T8,IF(OR(Pesos_Blancos!F6&gt;Z8,Z8="Error"),"VERIFIQUE",ABS(Pesos_Blancos!F6-Z8))))</f>
        <v>0.30500000000000682</v>
      </c>
      <c r="AB8" s="45">
        <v>-1.3</v>
      </c>
      <c r="AC8" s="45">
        <v>-1</v>
      </c>
      <c r="AD8" s="1" t="s">
        <v>62</v>
      </c>
    </row>
    <row r="9" spans="1:30" x14ac:dyDescent="0.25">
      <c r="A9" s="5" t="str">
        <f>IF(Pesos_Blancos!A7&lt;&gt;"",Pesos_Blancos!A7,"")</f>
        <v>PU-1310</v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44"/>
      <c r="I9" s="15"/>
      <c r="J9" s="1"/>
      <c r="K9" s="1"/>
      <c r="L9" s="23" t="str">
        <f t="shared" si="2"/>
        <v/>
      </c>
      <c r="M9" s="23" t="str">
        <f t="shared" si="3"/>
        <v/>
      </c>
      <c r="N9" s="44">
        <v>148.768</v>
      </c>
      <c r="O9" s="15">
        <v>44998.624421296299</v>
      </c>
      <c r="P9" s="1">
        <v>31.8</v>
      </c>
      <c r="Q9" s="1">
        <v>20.8</v>
      </c>
      <c r="R9" s="23">
        <f t="shared" si="4"/>
        <v>33.1</v>
      </c>
      <c r="S9" s="23">
        <f t="shared" si="5"/>
        <v>21.8</v>
      </c>
      <c r="T9" s="44">
        <v>148.79499999999999</v>
      </c>
      <c r="U9" s="15">
        <v>44998.732256944444</v>
      </c>
      <c r="V9" s="1">
        <v>35.5</v>
      </c>
      <c r="W9" s="1">
        <v>20.9</v>
      </c>
      <c r="X9" s="23">
        <f t="shared" si="6"/>
        <v>36.799999999999997</v>
      </c>
      <c r="Y9" s="23">
        <f t="shared" si="7"/>
        <v>21.9</v>
      </c>
      <c r="Z9" s="11">
        <f>IF(T9="","",IF(LEFT(Pesos_Blancos!A7,2)="QC",T9,IF(ABS((N9-T9))&lt;=0.05,(N9+T9)/2,"Error")))</f>
        <v>148.78149999999999</v>
      </c>
      <c r="AA9" s="11">
        <f>IF(A9="","",IF(LEFT(Pesos_Blancos!A7,2)="QC",T9,IF(OR(Pesos_Blancos!F7&gt;Z9,Z9="Error"),"VERIFIQUE",ABS(Pesos_Blancos!F7-Z9))))</f>
        <v>0.12399999999999523</v>
      </c>
      <c r="AB9" s="45">
        <v>-1.3</v>
      </c>
      <c r="AC9" s="45">
        <v>-1</v>
      </c>
      <c r="AD9" s="1" t="s">
        <v>62</v>
      </c>
    </row>
    <row r="10" spans="1:30" x14ac:dyDescent="0.25">
      <c r="A10" s="5" t="str">
        <f>IF(Pesos_Blancos!A8&lt;&gt;"",Pesos_Blancos!A8,"")</f>
        <v>PU-1360</v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44"/>
      <c r="I10" s="15"/>
      <c r="J10" s="1"/>
      <c r="K10" s="1"/>
      <c r="L10" s="23" t="str">
        <f t="shared" si="2"/>
        <v/>
      </c>
      <c r="M10" s="23" t="str">
        <f t="shared" si="3"/>
        <v/>
      </c>
      <c r="N10" s="44">
        <v>151.17500000000001</v>
      </c>
      <c r="O10" s="15">
        <v>44998.625497685185</v>
      </c>
      <c r="P10" s="1">
        <v>31.8</v>
      </c>
      <c r="Q10" s="1">
        <v>20.8</v>
      </c>
      <c r="R10" s="23">
        <f t="shared" si="4"/>
        <v>33.1</v>
      </c>
      <c r="S10" s="23">
        <f t="shared" si="5"/>
        <v>21.8</v>
      </c>
      <c r="T10" s="44">
        <v>151.18600000000001</v>
      </c>
      <c r="U10" s="15">
        <v>44998.732777777775</v>
      </c>
      <c r="V10" s="1">
        <v>35.5</v>
      </c>
      <c r="W10" s="1">
        <v>20.9</v>
      </c>
      <c r="X10" s="23">
        <f t="shared" si="6"/>
        <v>36.799999999999997</v>
      </c>
      <c r="Y10" s="23">
        <f t="shared" si="7"/>
        <v>21.9</v>
      </c>
      <c r="Z10" s="11">
        <f>IF(T10="","",IF(LEFT(Pesos_Blancos!A8,2)="QC",T10,IF(ABS((N10-T10))&lt;=0.05,(N10+T10)/2,"Error")))</f>
        <v>151.18049999999999</v>
      </c>
      <c r="AA10" s="11">
        <f>IF(A10="","",IF(LEFT(Pesos_Blancos!A8,2)="QC",T10,IF(OR(Pesos_Blancos!F8&gt;Z10,Z10="Error"),"VERIFIQUE",ABS(Pesos_Blancos!F8-Z10))))</f>
        <v>0.24950000000001182</v>
      </c>
      <c r="AB10" s="45">
        <v>-1.3</v>
      </c>
      <c r="AC10" s="45">
        <v>-1</v>
      </c>
      <c r="AD10" s="1" t="s">
        <v>62</v>
      </c>
    </row>
    <row r="11" spans="1:30" x14ac:dyDescent="0.25">
      <c r="A11" s="5" t="str">
        <f>IF(Pesos_Blancos!A9&lt;&gt;"",Pesos_Blancos!A9,"")</f>
        <v>PU-1381</v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44">
        <v>151.892</v>
      </c>
      <c r="O11" s="15">
        <v>44998.625925925924</v>
      </c>
      <c r="P11" s="1">
        <v>31.8</v>
      </c>
      <c r="Q11" s="1">
        <v>20.8</v>
      </c>
      <c r="R11" s="23">
        <f t="shared" si="4"/>
        <v>33.1</v>
      </c>
      <c r="S11" s="23">
        <f t="shared" si="5"/>
        <v>21.8</v>
      </c>
      <c r="T11" s="44">
        <v>151.898</v>
      </c>
      <c r="U11" s="15">
        <v>44998.733923611115</v>
      </c>
      <c r="V11" s="1">
        <v>35.5</v>
      </c>
      <c r="W11" s="1">
        <v>20.9</v>
      </c>
      <c r="X11" s="23">
        <f t="shared" si="6"/>
        <v>36.799999999999997</v>
      </c>
      <c r="Y11" s="23">
        <f t="shared" si="7"/>
        <v>21.9</v>
      </c>
      <c r="Z11" s="11">
        <f>IF(T11="","",IF(LEFT(Pesos_Blancos!A9,2)="QC",T11,IF(ABS((N11-T11))&lt;=0.05,(N11+T11)/2,"Error")))</f>
        <v>151.89499999999998</v>
      </c>
      <c r="AA11" s="11" t="str">
        <f>IF(A11="","",IF(LEFT(Pesos_Blancos!A9,2)="QC",T11,IF(OR(Pesos_Blancos!F9&gt;Z11,Z11="Error"),"VERIFIQUE",ABS(Pesos_Blancos!F9-Z11))))</f>
        <v>VERIFIQUE</v>
      </c>
      <c r="AB11" s="45">
        <v>-1.3</v>
      </c>
      <c r="AC11" s="45">
        <v>-1</v>
      </c>
      <c r="AD11" s="1" t="s">
        <v>62</v>
      </c>
    </row>
    <row r="12" spans="1:30" x14ac:dyDescent="0.25">
      <c r="A12" s="5" t="str">
        <f>IF(Pesos_Blancos!A10&lt;&gt;"",Pesos_Blancos!A10,"")</f>
        <v>PU-1382</v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44">
        <v>151.18700000000001</v>
      </c>
      <c r="O12" s="15">
        <v>44998.627523148149</v>
      </c>
      <c r="P12" s="1">
        <v>31.8</v>
      </c>
      <c r="Q12" s="1">
        <v>20.8</v>
      </c>
      <c r="R12" s="23">
        <f t="shared" si="4"/>
        <v>33.1</v>
      </c>
      <c r="S12" s="23">
        <f t="shared" si="5"/>
        <v>21.8</v>
      </c>
      <c r="T12" s="20">
        <v>151.18700000000001</v>
      </c>
      <c r="U12" s="15">
        <v>44998.734074074076</v>
      </c>
      <c r="V12" s="1">
        <v>35.5</v>
      </c>
      <c r="W12" s="1">
        <v>20.9</v>
      </c>
      <c r="X12" s="23">
        <f t="shared" si="6"/>
        <v>36.799999999999997</v>
      </c>
      <c r="Y12" s="23">
        <f t="shared" si="7"/>
        <v>21.9</v>
      </c>
      <c r="Z12" s="11">
        <f>IF(T12="","",IF(LEFT(Pesos_Blancos!A10,2)="QC",T12,IF(ABS((N12-T12))&lt;=0.05,(N12+T12)/2,"Error")))</f>
        <v>151.18700000000001</v>
      </c>
      <c r="AA12" s="11">
        <f>IF(A12="","",IF(LEFT(Pesos_Blancos!A10,2)="QC",T12,IF(OR(Pesos_Blancos!F10&gt;Z12,Z12="Error"),"VERIFIQUE",ABS(Pesos_Blancos!F10-Z12))))</f>
        <v>0.29950000000002319</v>
      </c>
      <c r="AB12" s="45">
        <v>-1.3</v>
      </c>
      <c r="AC12" s="45">
        <v>-1</v>
      </c>
      <c r="AD12" s="1" t="s">
        <v>62</v>
      </c>
    </row>
    <row r="13" spans="1:30" x14ac:dyDescent="0.25">
      <c r="A13" s="5" t="str">
        <f>IF(Pesos_Blancos!A11&lt;&gt;"",Pesos_Blancos!A11,"")</f>
        <v>C9590015</v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51">
        <v>127.03</v>
      </c>
      <c r="O13" s="15">
        <v>44998.627997685187</v>
      </c>
      <c r="P13" s="1">
        <v>31.8</v>
      </c>
      <c r="Q13" s="1">
        <v>20.8</v>
      </c>
      <c r="R13" s="23">
        <f t="shared" si="4"/>
        <v>33.1</v>
      </c>
      <c r="S13" s="23">
        <f t="shared" si="5"/>
        <v>21.8</v>
      </c>
      <c r="T13" s="20">
        <v>127.02800000000001</v>
      </c>
      <c r="U13" s="15">
        <v>44998.734803240739</v>
      </c>
      <c r="V13" s="1">
        <v>35.5</v>
      </c>
      <c r="W13" s="1">
        <v>20.9</v>
      </c>
      <c r="X13" s="23">
        <f t="shared" si="6"/>
        <v>36.799999999999997</v>
      </c>
      <c r="Y13" s="23">
        <f t="shared" si="7"/>
        <v>21.9</v>
      </c>
      <c r="Z13" s="11">
        <f>IF(T13="","",IF(LEFT(Pesos_Blancos!A11,2)="QC",T13,IF(ABS((N13-T13))&lt;=0.05,(N13+T13)/2,"Error")))</f>
        <v>127.029</v>
      </c>
      <c r="AA13" s="11">
        <f>IF(A13="","",IF(LEFT(Pesos_Blancos!A11,2)="QC",T13,IF(OR(Pesos_Blancos!F11&gt;Z13,Z13="Error"),"VERIFIQUE",ABS(Pesos_Blancos!F11-Z13))))</f>
        <v>0.42000000000000171</v>
      </c>
      <c r="AB13" s="45">
        <v>-1.3</v>
      </c>
      <c r="AC13" s="45">
        <v>-1</v>
      </c>
      <c r="AD13" s="1" t="s">
        <v>62</v>
      </c>
    </row>
    <row r="14" spans="1:30" x14ac:dyDescent="0.25">
      <c r="A14" s="5" t="str">
        <f>IF(Pesos_Blancos!A12&lt;&gt;"",Pesos_Blancos!A12,"")</f>
        <v>C9590016</v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44">
        <v>126.521</v>
      </c>
      <c r="O14" s="15">
        <v>44998.628553240742</v>
      </c>
      <c r="P14" s="1">
        <v>31.8</v>
      </c>
      <c r="Q14" s="1">
        <v>20.8</v>
      </c>
      <c r="R14" s="23">
        <f t="shared" si="4"/>
        <v>33.1</v>
      </c>
      <c r="S14" s="23">
        <f t="shared" si="5"/>
        <v>21.8</v>
      </c>
      <c r="T14" s="20">
        <v>126.53</v>
      </c>
      <c r="U14" s="15">
        <v>44998.735347222224</v>
      </c>
      <c r="V14" s="1">
        <v>35.5</v>
      </c>
      <c r="W14" s="1">
        <v>20.9</v>
      </c>
      <c r="X14" s="23">
        <f t="shared" si="6"/>
        <v>36.799999999999997</v>
      </c>
      <c r="Y14" s="23">
        <f t="shared" si="7"/>
        <v>21.9</v>
      </c>
      <c r="Z14" s="11">
        <f>IF(T14="","",IF(LEFT(Pesos_Blancos!A12,2)="QC",T14,IF(ABS((N14-T14))&lt;=0.05,(N14+T14)/2,"Error")))</f>
        <v>126.52549999999999</v>
      </c>
      <c r="AA14" s="11">
        <f>IF(A14="","",IF(LEFT(Pesos_Blancos!A12,2)="QC",T14,IF(OR(Pesos_Blancos!F12&gt;Z14,Z14="Error"),"VERIFIQUE",ABS(Pesos_Blancos!F12-Z14))))</f>
        <v>0.17900000000000205</v>
      </c>
      <c r="AB14" s="45">
        <v>-1.3</v>
      </c>
      <c r="AC14" s="45">
        <v>-1</v>
      </c>
      <c r="AD14" s="1" t="s">
        <v>62</v>
      </c>
    </row>
    <row r="15" spans="1:30" x14ac:dyDescent="0.25">
      <c r="A15" s="5" t="str">
        <f>IF(Pesos_Blancos!A13&lt;&gt;"",Pesos_Blancos!A13,"")</f>
        <v>C9590017</v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44">
        <v>127.396</v>
      </c>
      <c r="O15" s="15">
        <v>44998.628750000003</v>
      </c>
      <c r="P15" s="1">
        <v>31.8</v>
      </c>
      <c r="Q15" s="1">
        <v>20.8</v>
      </c>
      <c r="R15" s="23">
        <f t="shared" si="4"/>
        <v>33.1</v>
      </c>
      <c r="S15" s="23">
        <f t="shared" si="5"/>
        <v>21.8</v>
      </c>
      <c r="T15" s="20">
        <v>127.408</v>
      </c>
      <c r="U15" s="15">
        <v>44998.735925925925</v>
      </c>
      <c r="V15" s="1">
        <v>35.5</v>
      </c>
      <c r="W15" s="1">
        <v>20.9</v>
      </c>
      <c r="X15" s="23">
        <f t="shared" si="6"/>
        <v>36.799999999999997</v>
      </c>
      <c r="Y15" s="23">
        <f t="shared" si="7"/>
        <v>21.9</v>
      </c>
      <c r="Z15" s="11">
        <f>IF(T15="","",IF(LEFT(Pesos_Blancos!A13,2)="QC",T15,IF(ABS((N15-T15))&lt;=0.05,(N15+T15)/2,"Error")))</f>
        <v>127.402</v>
      </c>
      <c r="AA15" s="11">
        <f>IF(A15="","",IF(LEFT(Pesos_Blancos!A13,2)="QC",T15,IF(OR(Pesos_Blancos!F13&gt;Z15,Z15="Error"),"VERIFIQUE",ABS(Pesos_Blancos!F13-Z15))))</f>
        <v>0.71300000000000807</v>
      </c>
      <c r="AB15" s="45">
        <v>-1.3</v>
      </c>
      <c r="AC15" s="45">
        <v>-1</v>
      </c>
      <c r="AD15" s="1" t="s">
        <v>62</v>
      </c>
    </row>
    <row r="16" spans="1:30" x14ac:dyDescent="0.25">
      <c r="A16" s="5" t="str">
        <f>IF(Pesos_Blancos!A14&lt;&gt;"",Pesos_Blancos!A14,"")</f>
        <v>QC</v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>
        <v>99.995999999999995</v>
      </c>
      <c r="O16" s="15">
        <v>44998.630046296297</v>
      </c>
      <c r="P16" s="1">
        <v>32.700000000000003</v>
      </c>
      <c r="Q16" s="1">
        <v>21.1</v>
      </c>
      <c r="R16" s="23">
        <f t="shared" si="4"/>
        <v>34</v>
      </c>
      <c r="S16" s="23">
        <f t="shared" si="5"/>
        <v>22.1</v>
      </c>
      <c r="T16" s="20">
        <v>99.995999999999995</v>
      </c>
      <c r="U16" s="15">
        <v>44998.73642361111</v>
      </c>
      <c r="V16" s="1">
        <v>34.700000000000003</v>
      </c>
      <c r="W16" s="1">
        <v>20.5</v>
      </c>
      <c r="X16" s="23">
        <f t="shared" si="6"/>
        <v>36</v>
      </c>
      <c r="Y16" s="23">
        <f t="shared" si="7"/>
        <v>21.5</v>
      </c>
      <c r="Z16" s="11">
        <f>IF(T16="","",IF(LEFT(Pesos_Blancos!A14,2)="QC",T16,IF(ABS((N16-T16))&lt;=0.05,(N16+T16)/2,"Error")))</f>
        <v>99.995999999999995</v>
      </c>
      <c r="AA16" s="11">
        <f>IF(A16="","",IF(LEFT(Pesos_Blancos!A14,2)="QC",T16,IF(OR(Pesos_Blancos!F14&gt;Z16,Z16="Error"),"VERIFIQUE",ABS(Pesos_Blancos!F14-Z16))))</f>
        <v>99.995999999999995</v>
      </c>
      <c r="AB16" s="45">
        <v>-1.3</v>
      </c>
      <c r="AC16" s="45">
        <v>-1</v>
      </c>
      <c r="AD16" s="1" t="s">
        <v>62</v>
      </c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45"/>
      <c r="AC17" s="45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45"/>
      <c r="AC18" s="45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45"/>
      <c r="AC19" s="45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45"/>
      <c r="AC20" s="45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45"/>
      <c r="AC21" s="45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45"/>
      <c r="AC22" s="45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45"/>
      <c r="AC23" s="45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45"/>
      <c r="AC24" s="45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>PU-1393</v>
      </c>
      <c r="B2" s="25">
        <f>IF(AND(A2&lt;&gt;"",Filtros_Muestra!N4&lt;&gt;""),Filtros_Muestra!N4,"")</f>
        <v>150.69</v>
      </c>
      <c r="C2" s="19">
        <f>IF(AND(A2&lt;&gt;"",Filtros_Muestra!O4&lt;&gt;""),Filtros_Muestra!O4,"")</f>
        <v>44998.62091435185</v>
      </c>
      <c r="D2">
        <f>IF(AND(A2&lt;&gt;"",Filtros_Muestra!R4&lt;&gt;""),Filtros_Muestra!R4,"")</f>
        <v>33.1</v>
      </c>
      <c r="E2">
        <f>IF(AND(A2&lt;&gt;"",Filtros_Muestra!S4&lt;&gt;""),Filtros_Muestra!S4,"")</f>
        <v>21.8</v>
      </c>
      <c r="F2" s="25">
        <f>IF(AND(A2&lt;&gt;"",Filtros_Muestra!T4&lt;&gt;""),Filtros_Muestra!T4,"")</f>
        <v>150.69399999999999</v>
      </c>
      <c r="G2" s="19">
        <f>IF(AND(A2&lt;&gt;"",Filtros_Muestra!U4&lt;&gt;""),Filtros_Muestra!U4,"")</f>
        <v>44998.723657407405</v>
      </c>
      <c r="H2">
        <f>IF(AND(A2&lt;&gt;"",Filtros_Muestra!X4&lt;&gt;""),Filtros_Muestra!X4,"")</f>
        <v>36.799999999999997</v>
      </c>
      <c r="I2">
        <f>IF(AND(A2&lt;&gt;"",Filtros_Muestra!Y4&lt;&gt;""),Filtros_Muestra!Y4,"")</f>
        <v>21.9</v>
      </c>
      <c r="J2" s="25">
        <f>IF(AND(A2&lt;&gt;"",Filtros_Muestra!Z4&lt;&gt;""),Filtros_Muestra!Z4,"")</f>
        <v>150.69200000000001</v>
      </c>
      <c r="K2" s="25" t="str">
        <f>IF(AND(A2&lt;&gt;"",Filtros_Muestra!AA4&lt;&gt;""),Filtros_Muestra!AA4,"")</f>
        <v>VERIFIQUE</v>
      </c>
    </row>
    <row r="3" spans="1:12" x14ac:dyDescent="0.25">
      <c r="A3" t="str">
        <f>IF(Pesos_Blancos!A3&lt;&gt;"",Pesos_Blancos!A3,"")</f>
        <v>PU-1394</v>
      </c>
      <c r="B3" s="25">
        <f>IF(AND(A3&lt;&gt;"",Filtros_Muestra!N5&lt;&gt;""),Filtros_Muestra!N5,"")</f>
        <v>149.624</v>
      </c>
      <c r="C3" s="19">
        <f>IF(AND(A3&lt;&gt;"",Filtros_Muestra!O5&lt;&gt;""),Filtros_Muestra!O5,"")</f>
        <v>44998.621782407405</v>
      </c>
      <c r="D3">
        <f>IF(AND(A3&lt;&gt;"",Filtros_Muestra!R5&lt;&gt;""),Filtros_Muestra!R5,"")</f>
        <v>33.1</v>
      </c>
      <c r="E3">
        <f>IF(AND(A3&lt;&gt;"",Filtros_Muestra!S5&lt;&gt;""),Filtros_Muestra!S5,"")</f>
        <v>21.8</v>
      </c>
      <c r="F3" s="25">
        <f>IF(AND(A3&lt;&gt;"",Filtros_Muestra!T5&lt;&gt;""),Filtros_Muestra!T5,"")</f>
        <v>149.60300000000001</v>
      </c>
      <c r="G3" s="19">
        <f>IF(AND(A3&lt;&gt;"",Filtros_Muestra!U5&lt;&gt;""),Filtros_Muestra!U5,"")</f>
        <v>44998.724479166667</v>
      </c>
      <c r="H3">
        <f>IF(AND(A3&lt;&gt;"",Filtros_Muestra!X5&lt;&gt;""),Filtros_Muestra!X5,"")</f>
        <v>36.799999999999997</v>
      </c>
      <c r="I3">
        <f>IF(AND(A3&lt;&gt;"",Filtros_Muestra!Y5&lt;&gt;""),Filtros_Muestra!Y5,"")</f>
        <v>21.9</v>
      </c>
      <c r="J3" s="25">
        <f>IF(AND(A3&lt;&gt;"",Filtros_Muestra!Z5&lt;&gt;""),Filtros_Muestra!Z5,"")</f>
        <v>149.61349999999999</v>
      </c>
      <c r="K3" s="25" t="str">
        <f>IF(A3&lt;&gt;"",Filtros_Muestra!AA5,"")</f>
        <v>VERIFIQUE</v>
      </c>
    </row>
    <row r="4" spans="1:12" x14ac:dyDescent="0.25">
      <c r="A4" t="str">
        <f>IF(Pesos_Blancos!A4&lt;&gt;"",Pesos_Blancos!A4,"")</f>
        <v>PU-1395</v>
      </c>
      <c r="B4" s="25">
        <f>IF(AND(A4&lt;&gt;"",Filtros_Muestra!N6&lt;&gt;""),Filtros_Muestra!N6,"")</f>
        <v>152.08600000000001</v>
      </c>
      <c r="C4" s="19">
        <f>IF(AND(A4&lt;&gt;"",Filtros_Muestra!O6&lt;&gt;""),Filtros_Muestra!O6,"")</f>
        <v>44998.622384259259</v>
      </c>
      <c r="D4">
        <f>IF(AND(A4&lt;&gt;"",Filtros_Muestra!R6&lt;&gt;""),Filtros_Muestra!R6,"")</f>
        <v>33.1</v>
      </c>
      <c r="E4">
        <f>IF(AND(A4&lt;&gt;"",Filtros_Muestra!S6&lt;&gt;""),Filtros_Muestra!S6,"")</f>
        <v>21.8</v>
      </c>
      <c r="F4" s="25">
        <f>IF(AND(A4&lt;&gt;"",Filtros_Muestra!T6&lt;&gt;""),Filtros_Muestra!T6,"")</f>
        <v>152.077</v>
      </c>
      <c r="G4" s="19">
        <f>IF(AND(A4&lt;&gt;"",Filtros_Muestra!U6&lt;&gt;""),Filtros_Muestra!U6,"")</f>
        <v>44998.725381944445</v>
      </c>
      <c r="H4">
        <f>IF(AND(A4&lt;&gt;"",Filtros_Muestra!X6&lt;&gt;""),Filtros_Muestra!X6,"")</f>
        <v>36.799999999999997</v>
      </c>
      <c r="I4">
        <f>IF(AND(A4&lt;&gt;"",Filtros_Muestra!Y6&lt;&gt;""),Filtros_Muestra!Y6,"")</f>
        <v>21.9</v>
      </c>
      <c r="J4" s="25">
        <f>IF(AND(A4&lt;&gt;"",Filtros_Muestra!Z6&lt;&gt;""),Filtros_Muestra!Z6,"")</f>
        <v>152.08150000000001</v>
      </c>
      <c r="K4" s="25">
        <f>IF(A4&lt;&gt;"",Filtros_Muestra!AA6,"")</f>
        <v>6.8500000000028649E-2</v>
      </c>
    </row>
    <row r="5" spans="1:12" x14ac:dyDescent="0.25">
      <c r="A5" t="str">
        <f>IF(Pesos_Blancos!A5&lt;&gt;"",Pesos_Blancos!A5,"")</f>
        <v>PU-1308</v>
      </c>
      <c r="B5" s="25">
        <f>IF(AND(A5&lt;&gt;"",Filtros_Muestra!N7&lt;&gt;""),Filtros_Muestra!N7,"")</f>
        <v>146.50700000000001</v>
      </c>
      <c r="C5" s="19">
        <f>IF(AND(A5&lt;&gt;"",Filtros_Muestra!O7&lt;&gt;""),Filtros_Muestra!O7,"")</f>
        <v>44998.622974537036</v>
      </c>
      <c r="D5">
        <f>IF(AND(A5&lt;&gt;"",Filtros_Muestra!R7&lt;&gt;""),Filtros_Muestra!R7,"")</f>
        <v>33.1</v>
      </c>
      <c r="E5">
        <f>IF(AND(A5&lt;&gt;"",Filtros_Muestra!S7&lt;&gt;""),Filtros_Muestra!S7,"")</f>
        <v>21.8</v>
      </c>
      <c r="F5" s="25">
        <f>IF(AND(A5&lt;&gt;"",Filtros_Muestra!T7&lt;&gt;""),Filtros_Muestra!T7,"")</f>
        <v>146.477</v>
      </c>
      <c r="G5" s="19">
        <f>IF(AND(A5&lt;&gt;"",Filtros_Muestra!U7&lt;&gt;""),Filtros_Muestra!U7,"")</f>
        <v>44998.728634259256</v>
      </c>
      <c r="H5">
        <f>IF(AND(A5&lt;&gt;"",Filtros_Muestra!X7&lt;&gt;""),Filtros_Muestra!X7,"")</f>
        <v>36.799999999999997</v>
      </c>
      <c r="I5">
        <f>IF(AND(A5&lt;&gt;"",Filtros_Muestra!Y7&lt;&gt;""),Filtros_Muestra!Y7,"")</f>
        <v>21.9</v>
      </c>
      <c r="J5" s="25">
        <f>IF(AND(A5&lt;&gt;"",Filtros_Muestra!Z7&lt;&gt;""),Filtros_Muestra!Z7,"")</f>
        <v>146.49200000000002</v>
      </c>
      <c r="K5" s="25" t="str">
        <f>IF(A5&lt;&gt;"",Filtros_Muestra!AA7,"")</f>
        <v>VERIFIQUE</v>
      </c>
    </row>
    <row r="6" spans="1:12" x14ac:dyDescent="0.25">
      <c r="A6" t="str">
        <f>IF(Pesos_Blancos!A6&lt;&gt;"",Pesos_Blancos!A6,"")</f>
        <v>PU-1309</v>
      </c>
      <c r="B6" s="25">
        <f>IF(AND(A6&lt;&gt;"",Filtros_Muestra!N8&lt;&gt;""),Filtros_Muestra!N8,"")</f>
        <v>147.71700000000001</v>
      </c>
      <c r="C6" s="19">
        <f>IF(AND(A6&lt;&gt;"",Filtros_Muestra!O8&lt;&gt;""),Filtros_Muestra!O8,"")</f>
        <v>44998.623969907407</v>
      </c>
      <c r="D6">
        <f>IF(AND(A6&lt;&gt;"",Filtros_Muestra!R8&lt;&gt;""),Filtros_Muestra!R8,"")</f>
        <v>33.1</v>
      </c>
      <c r="E6">
        <f>IF(AND(A6&lt;&gt;"",Filtros_Muestra!S8&lt;&gt;""),Filtros_Muestra!S8,"")</f>
        <v>21.8</v>
      </c>
      <c r="F6" s="25">
        <f>IF(AND(A6&lt;&gt;"",Filtros_Muestra!T8&lt;&gt;""),Filtros_Muestra!T8,"")</f>
        <v>147.71</v>
      </c>
      <c r="G6" s="19">
        <f>IF(AND(A6&lt;&gt;"",Filtros_Muestra!U8&lt;&gt;""),Filtros_Muestra!U8,"")</f>
        <v>44998.73064814815</v>
      </c>
      <c r="H6">
        <f>IF(AND(A6&lt;&gt;"",Filtros_Muestra!X8&lt;&gt;""),Filtros_Muestra!X8,"")</f>
        <v>36.799999999999997</v>
      </c>
      <c r="I6">
        <f>IF(AND(A6&lt;&gt;"",Filtros_Muestra!Y8&lt;&gt;""),Filtros_Muestra!Y8,"")</f>
        <v>21.9</v>
      </c>
      <c r="J6" s="25">
        <f>IF(AND(A6&lt;&gt;"",Filtros_Muestra!Z8&lt;&gt;""),Filtros_Muestra!Z8,"")</f>
        <v>147.71350000000001</v>
      </c>
      <c r="K6" s="25">
        <f>IF(A6&lt;&gt;"",Filtros_Muestra!AA8,"")</f>
        <v>0.30500000000000682</v>
      </c>
    </row>
    <row r="7" spans="1:12" x14ac:dyDescent="0.25">
      <c r="A7" t="str">
        <f>IF(Pesos_Blancos!A7&lt;&gt;"",Pesos_Blancos!A7,"")</f>
        <v>PU-1310</v>
      </c>
      <c r="B7" s="25">
        <f>IF(AND(A7&lt;&gt;"",Filtros_Muestra!N9&lt;&gt;""),Filtros_Muestra!N9,"")</f>
        <v>148.768</v>
      </c>
      <c r="C7" s="19">
        <f>IF(AND(A7&lt;&gt;"",Filtros_Muestra!O9&lt;&gt;""),Filtros_Muestra!O9,"")</f>
        <v>44998.624421296299</v>
      </c>
      <c r="D7">
        <f>IF(AND(A7&lt;&gt;"",Filtros_Muestra!R9&lt;&gt;""),Filtros_Muestra!R9,"")</f>
        <v>33.1</v>
      </c>
      <c r="E7">
        <f>IF(AND(A7&lt;&gt;"",Filtros_Muestra!S9&lt;&gt;""),Filtros_Muestra!S9,"")</f>
        <v>21.8</v>
      </c>
      <c r="F7" s="25">
        <f>IF(AND(A7&lt;&gt;"",Filtros_Muestra!T9&lt;&gt;""),Filtros_Muestra!T9,"")</f>
        <v>148.79499999999999</v>
      </c>
      <c r="G7" s="19">
        <f>IF(AND(A7&lt;&gt;"",Filtros_Muestra!U9&lt;&gt;""),Filtros_Muestra!U9,"")</f>
        <v>44998.732256944444</v>
      </c>
      <c r="H7">
        <f>IF(AND(A7&lt;&gt;"",Filtros_Muestra!X9&lt;&gt;""),Filtros_Muestra!X9,"")</f>
        <v>36.799999999999997</v>
      </c>
      <c r="I7">
        <f>IF(AND(A7&lt;&gt;"",Filtros_Muestra!Y9&lt;&gt;""),Filtros_Muestra!Y9,"")</f>
        <v>21.9</v>
      </c>
      <c r="J7" s="25">
        <f>IF(AND(A7&lt;&gt;"",Filtros_Muestra!Z9&lt;&gt;""),Filtros_Muestra!Z9,"")</f>
        <v>148.78149999999999</v>
      </c>
      <c r="K7" s="25">
        <f>IF(A7&lt;&gt;"",Filtros_Muestra!AA9,"")</f>
        <v>0.12399999999999523</v>
      </c>
    </row>
    <row r="8" spans="1:12" x14ac:dyDescent="0.25">
      <c r="A8" t="str">
        <f>IF(Pesos_Blancos!A8&lt;&gt;"",Pesos_Blancos!A8,"")</f>
        <v>PU-1360</v>
      </c>
      <c r="B8" s="25">
        <f>IF(AND(A8&lt;&gt;"",Filtros_Muestra!N10&lt;&gt;""),Filtros_Muestra!N10,"")</f>
        <v>151.17500000000001</v>
      </c>
      <c r="C8" s="19">
        <f>IF(AND(A8&lt;&gt;"",Filtros_Muestra!O10&lt;&gt;""),Filtros_Muestra!O10,"")</f>
        <v>44998.625497685185</v>
      </c>
      <c r="D8">
        <f>IF(AND(A8&lt;&gt;"",Filtros_Muestra!R10&lt;&gt;""),Filtros_Muestra!R10,"")</f>
        <v>33.1</v>
      </c>
      <c r="E8">
        <f>IF(AND(A8&lt;&gt;"",Filtros_Muestra!S10&lt;&gt;""),Filtros_Muestra!S10,"")</f>
        <v>21.8</v>
      </c>
      <c r="F8" s="25">
        <f>IF(AND(A8&lt;&gt;"",Filtros_Muestra!T10&lt;&gt;""),Filtros_Muestra!T10,"")</f>
        <v>151.18600000000001</v>
      </c>
      <c r="G8" s="19">
        <f>IF(AND(A8&lt;&gt;"",Filtros_Muestra!U10&lt;&gt;""),Filtros_Muestra!U10,"")</f>
        <v>44998.732777777775</v>
      </c>
      <c r="H8">
        <f>IF(AND(A8&lt;&gt;"",Filtros_Muestra!X10&lt;&gt;""),Filtros_Muestra!X10,"")</f>
        <v>36.799999999999997</v>
      </c>
      <c r="I8">
        <f>IF(AND(A8&lt;&gt;"",Filtros_Muestra!Y10&lt;&gt;""),Filtros_Muestra!Y10,"")</f>
        <v>21.9</v>
      </c>
      <c r="J8" s="25">
        <f>IF(AND(A8&lt;&gt;"",Filtros_Muestra!Z10&lt;&gt;""),Filtros_Muestra!Z10,"")</f>
        <v>151.18049999999999</v>
      </c>
      <c r="K8" s="25">
        <f>IF(A8&lt;&gt;"",Filtros_Muestra!AA10,"")</f>
        <v>0.24950000000001182</v>
      </c>
    </row>
    <row r="9" spans="1:12" x14ac:dyDescent="0.25">
      <c r="A9" t="str">
        <f>IF(Pesos_Blancos!A9&lt;&gt;"",Pesos_Blancos!A9,"")</f>
        <v>PU-1381</v>
      </c>
      <c r="B9" s="25">
        <f>IF(AND(A9&lt;&gt;"",Filtros_Muestra!N11&lt;&gt;""),Filtros_Muestra!N11,"")</f>
        <v>151.892</v>
      </c>
      <c r="C9" s="19">
        <f>IF(AND(A9&lt;&gt;"",Filtros_Muestra!O11&lt;&gt;""),Filtros_Muestra!O11,"")</f>
        <v>44998.625925925924</v>
      </c>
      <c r="D9">
        <f>IF(AND(A9&lt;&gt;"",Filtros_Muestra!R11&lt;&gt;""),Filtros_Muestra!R11,"")</f>
        <v>33.1</v>
      </c>
      <c r="E9">
        <f>IF(AND(A9&lt;&gt;"",Filtros_Muestra!S11&lt;&gt;""),Filtros_Muestra!S11,"")</f>
        <v>21.8</v>
      </c>
      <c r="F9" s="25">
        <f>IF(AND(A9&lt;&gt;"",Filtros_Muestra!T11&lt;&gt;""),Filtros_Muestra!T11,"")</f>
        <v>151.898</v>
      </c>
      <c r="G9" s="19">
        <f>IF(AND(A9&lt;&gt;"",Filtros_Muestra!U11&lt;&gt;""),Filtros_Muestra!U11,"")</f>
        <v>44998.733923611115</v>
      </c>
      <c r="H9">
        <f>IF(AND(A9&lt;&gt;"",Filtros_Muestra!X11&lt;&gt;""),Filtros_Muestra!X11,"")</f>
        <v>36.799999999999997</v>
      </c>
      <c r="I9">
        <f>IF(AND(A9&lt;&gt;"",Filtros_Muestra!Y11&lt;&gt;""),Filtros_Muestra!Y11,"")</f>
        <v>21.9</v>
      </c>
      <c r="J9" s="25">
        <f>IF(AND(A9&lt;&gt;"",Filtros_Muestra!Z11&lt;&gt;""),Filtros_Muestra!Z11,"")</f>
        <v>151.89499999999998</v>
      </c>
      <c r="K9" s="25" t="str">
        <f>IF(A9&lt;&gt;"",Filtros_Muestra!AA11,"")</f>
        <v>VERIFIQUE</v>
      </c>
    </row>
    <row r="10" spans="1:12" x14ac:dyDescent="0.25">
      <c r="A10" t="str">
        <f>IF(Pesos_Blancos!A10&lt;&gt;"",Pesos_Blancos!A10,"")</f>
        <v>PU-1382</v>
      </c>
      <c r="B10" s="25">
        <f>IF(AND(A10&lt;&gt;"",Filtros_Muestra!N12&lt;&gt;""),Filtros_Muestra!N12,"")</f>
        <v>151.18700000000001</v>
      </c>
      <c r="C10" s="19">
        <f>IF(AND(A10&lt;&gt;"",Filtros_Muestra!O12&lt;&gt;""),Filtros_Muestra!O12,"")</f>
        <v>44998.627523148149</v>
      </c>
      <c r="D10">
        <f>IF(AND(A10&lt;&gt;"",Filtros_Muestra!R12&lt;&gt;""),Filtros_Muestra!R12,"")</f>
        <v>33.1</v>
      </c>
      <c r="E10">
        <f>IF(AND(A10&lt;&gt;"",Filtros_Muestra!S12&lt;&gt;""),Filtros_Muestra!S12,"")</f>
        <v>21.8</v>
      </c>
      <c r="F10" s="25">
        <f>IF(AND(A10&lt;&gt;"",Filtros_Muestra!T12&lt;&gt;""),Filtros_Muestra!T12,"")</f>
        <v>151.18700000000001</v>
      </c>
      <c r="G10" s="19">
        <f>IF(AND(A10&lt;&gt;"",Filtros_Muestra!U12&lt;&gt;""),Filtros_Muestra!U12,"")</f>
        <v>44998.734074074076</v>
      </c>
      <c r="H10">
        <f>IF(AND(A10&lt;&gt;"",Filtros_Muestra!X12&lt;&gt;""),Filtros_Muestra!X12,"")</f>
        <v>36.799999999999997</v>
      </c>
      <c r="I10">
        <f>IF(AND(A10&lt;&gt;"",Filtros_Muestra!Y12&lt;&gt;""),Filtros_Muestra!Y12,"")</f>
        <v>21.9</v>
      </c>
      <c r="J10" s="25">
        <f>IF(AND(A10&lt;&gt;"",Filtros_Muestra!Z12&lt;&gt;""),Filtros_Muestra!Z12,"")</f>
        <v>151.18700000000001</v>
      </c>
      <c r="K10" s="25">
        <f>IF(A10&lt;&gt;"",Filtros_Muestra!AA12,"")</f>
        <v>0.29950000000002319</v>
      </c>
    </row>
    <row r="11" spans="1:12" x14ac:dyDescent="0.25">
      <c r="A11" t="str">
        <f>IF(Pesos_Blancos!A11&lt;&gt;"",Pesos_Blancos!A11,"")</f>
        <v>C9590015</v>
      </c>
      <c r="B11" s="25">
        <f>IF(AND(A11&lt;&gt;"",Filtros_Muestra!N13&lt;&gt;""),Filtros_Muestra!N13,"")</f>
        <v>127.03</v>
      </c>
      <c r="C11" s="19">
        <f>IF(AND(A11&lt;&gt;"",Filtros_Muestra!O13&lt;&gt;""),Filtros_Muestra!O13,"")</f>
        <v>44998.627997685187</v>
      </c>
      <c r="D11">
        <f>IF(AND(A11&lt;&gt;"",Filtros_Muestra!R13&lt;&gt;""),Filtros_Muestra!R13,"")</f>
        <v>33.1</v>
      </c>
      <c r="E11">
        <f>IF(AND(A11&lt;&gt;"",Filtros_Muestra!S13&lt;&gt;""),Filtros_Muestra!S13,"")</f>
        <v>21.8</v>
      </c>
      <c r="F11" s="25">
        <f>IF(AND(A11&lt;&gt;"",Filtros_Muestra!T13&lt;&gt;""),Filtros_Muestra!T13,"")</f>
        <v>127.02800000000001</v>
      </c>
      <c r="G11" s="19">
        <f>IF(AND(A11&lt;&gt;"",Filtros_Muestra!U13&lt;&gt;""),Filtros_Muestra!U13,"")</f>
        <v>44998.734803240739</v>
      </c>
      <c r="H11">
        <f>IF(AND(A11&lt;&gt;"",Filtros_Muestra!X13&lt;&gt;""),Filtros_Muestra!X13,"")</f>
        <v>36.799999999999997</v>
      </c>
      <c r="I11">
        <f>IF(AND(A11&lt;&gt;"",Filtros_Muestra!Y13&lt;&gt;""),Filtros_Muestra!Y13,"")</f>
        <v>21.9</v>
      </c>
      <c r="J11" s="25">
        <f>IF(AND(A11&lt;&gt;"",Filtros_Muestra!Z13&lt;&gt;""),Filtros_Muestra!Z13,"")</f>
        <v>127.029</v>
      </c>
      <c r="K11" s="25">
        <f>IF(A11&lt;&gt;"",Filtros_Muestra!AA13,"")</f>
        <v>0.42000000000000171</v>
      </c>
    </row>
    <row r="12" spans="1:12" x14ac:dyDescent="0.25">
      <c r="A12" t="str">
        <f>IF(Pesos_Blancos!A12&lt;&gt;"",Pesos_Blancos!A12,"")</f>
        <v>C9590016</v>
      </c>
      <c r="B12" s="25">
        <f>IF(AND(A12&lt;&gt;"",Filtros_Muestra!N14&lt;&gt;""),Filtros_Muestra!N14,"")</f>
        <v>126.521</v>
      </c>
      <c r="C12" s="19">
        <f>IF(AND(A12&lt;&gt;"",Filtros_Muestra!O14&lt;&gt;""),Filtros_Muestra!O14,"")</f>
        <v>44998.628553240742</v>
      </c>
      <c r="D12">
        <f>IF(AND(A12&lt;&gt;"",Filtros_Muestra!R14&lt;&gt;""),Filtros_Muestra!R14,"")</f>
        <v>33.1</v>
      </c>
      <c r="E12">
        <f>IF(AND(A12&lt;&gt;"",Filtros_Muestra!S14&lt;&gt;""),Filtros_Muestra!S14,"")</f>
        <v>21.8</v>
      </c>
      <c r="F12" s="25">
        <f>IF(AND(A12&lt;&gt;"",Filtros_Muestra!T14&lt;&gt;""),Filtros_Muestra!T14,"")</f>
        <v>126.53</v>
      </c>
      <c r="G12" s="19">
        <f>IF(AND(A12&lt;&gt;"",Filtros_Muestra!U14&lt;&gt;""),Filtros_Muestra!U14,"")</f>
        <v>44998.735347222224</v>
      </c>
      <c r="H12">
        <f>IF(AND(A12&lt;&gt;"",Filtros_Muestra!X14&lt;&gt;""),Filtros_Muestra!X14,"")</f>
        <v>36.799999999999997</v>
      </c>
      <c r="I12">
        <f>IF(AND(A12&lt;&gt;"",Filtros_Muestra!Y14&lt;&gt;""),Filtros_Muestra!Y14,"")</f>
        <v>21.9</v>
      </c>
      <c r="J12" s="25">
        <f>IF(AND(A12&lt;&gt;"",Filtros_Muestra!Z14&lt;&gt;""),Filtros_Muestra!Z14,"")</f>
        <v>126.52549999999999</v>
      </c>
      <c r="K12" s="25">
        <f>IF(A12&lt;&gt;"",Filtros_Muestra!AA14,"")</f>
        <v>0.17900000000000205</v>
      </c>
    </row>
    <row r="13" spans="1:12" x14ac:dyDescent="0.25">
      <c r="A13" t="str">
        <f>IF(Pesos_Blancos!A13&lt;&gt;"",Pesos_Blancos!A13,"")</f>
        <v>C9590017</v>
      </c>
      <c r="B13" s="25">
        <f>IF(AND(A13&lt;&gt;"",Filtros_Muestra!N15&lt;&gt;""),Filtros_Muestra!N15,"")</f>
        <v>127.396</v>
      </c>
      <c r="C13" s="19">
        <f>IF(AND(A13&lt;&gt;"",Filtros_Muestra!O15&lt;&gt;""),Filtros_Muestra!O15,"")</f>
        <v>44998.628750000003</v>
      </c>
      <c r="D13">
        <f>IF(AND(A13&lt;&gt;"",Filtros_Muestra!R15&lt;&gt;""),Filtros_Muestra!R15,"")</f>
        <v>33.1</v>
      </c>
      <c r="E13">
        <f>IF(AND(A13&lt;&gt;"",Filtros_Muestra!S15&lt;&gt;""),Filtros_Muestra!S15,"")</f>
        <v>21.8</v>
      </c>
      <c r="F13" s="25">
        <f>IF(AND(A13&lt;&gt;"",Filtros_Muestra!T15&lt;&gt;""),Filtros_Muestra!T15,"")</f>
        <v>127.408</v>
      </c>
      <c r="G13" s="19">
        <f>IF(AND(A13&lt;&gt;"",Filtros_Muestra!U15&lt;&gt;""),Filtros_Muestra!U15,"")</f>
        <v>44998.735925925925</v>
      </c>
      <c r="H13">
        <f>IF(AND(A13&lt;&gt;"",Filtros_Muestra!X15&lt;&gt;""),Filtros_Muestra!X15,"")</f>
        <v>36.799999999999997</v>
      </c>
      <c r="I13">
        <f>IF(AND(A13&lt;&gt;"",Filtros_Muestra!Y15&lt;&gt;""),Filtros_Muestra!Y15,"")</f>
        <v>21.9</v>
      </c>
      <c r="J13" s="25">
        <f>IF(AND(A13&lt;&gt;"",Filtros_Muestra!Z15&lt;&gt;""),Filtros_Muestra!Z15,"")</f>
        <v>127.402</v>
      </c>
      <c r="K13" s="25">
        <f>IF(A13&lt;&gt;"",Filtros_Muestra!AA15,"")</f>
        <v>0.71300000000000807</v>
      </c>
    </row>
    <row r="14" spans="1:12" x14ac:dyDescent="0.25">
      <c r="A14" t="str">
        <f>IF(Pesos_Blancos!A14&lt;&gt;"",Pesos_Blancos!A14,"")</f>
        <v>QC</v>
      </c>
      <c r="B14" s="25">
        <f>IF(AND(A14&lt;&gt;"",Filtros_Muestra!N16&lt;&gt;""),Filtros_Muestra!N16,"")</f>
        <v>99.995999999999995</v>
      </c>
      <c r="C14" s="19">
        <f>IF(AND(A14&lt;&gt;"",Filtros_Muestra!O16&lt;&gt;""),Filtros_Muestra!O16,"")</f>
        <v>44998.630046296297</v>
      </c>
      <c r="D14">
        <f>IF(AND(A14&lt;&gt;"",Filtros_Muestra!R16&lt;&gt;""),Filtros_Muestra!R16,"")</f>
        <v>34</v>
      </c>
      <c r="E14">
        <f>IF(AND(A14&lt;&gt;"",Filtros_Muestra!S16&lt;&gt;""),Filtros_Muestra!S16,"")</f>
        <v>22.1</v>
      </c>
      <c r="F14" s="25">
        <f>IF(AND(A14&lt;&gt;"",Filtros_Muestra!T16&lt;&gt;""),Filtros_Muestra!T16,"")</f>
        <v>99.995999999999995</v>
      </c>
      <c r="G14" s="19">
        <f>IF(AND(A14&lt;&gt;"",Filtros_Muestra!U16&lt;&gt;""),Filtros_Muestra!U16,"")</f>
        <v>44998.73642361111</v>
      </c>
      <c r="H14">
        <f>IF(AND(A14&lt;&gt;"",Filtros_Muestra!X16&lt;&gt;""),Filtros_Muestra!X16,"")</f>
        <v>36</v>
      </c>
      <c r="I14">
        <f>IF(AND(A14&lt;&gt;"",Filtros_Muestra!Y16&lt;&gt;""),Filtros_Muestra!Y16,"")</f>
        <v>21.5</v>
      </c>
      <c r="J14" s="25">
        <f>IF(AND(A14&lt;&gt;"",Filtros_Muestra!Z16&lt;&gt;""),Filtros_Muestra!Z16,"")</f>
        <v>99.995999999999995</v>
      </c>
      <c r="K14" s="25">
        <f>IF(A14&lt;&gt;"",Filtros_Muestra!AA16,"")</f>
        <v>99.995999999999995</v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>
        <f>Filtros_Muestra!$Z4</f>
        <v>150.69200000000001</v>
      </c>
      <c r="C2" s="41">
        <f>Filtros_Muestra!$Z4</f>
        <v>150.69200000000001</v>
      </c>
      <c r="D2" s="41">
        <f>Filtros_Muestra!$Z4</f>
        <v>150.69200000000001</v>
      </c>
      <c r="E2" s="41">
        <f>Filtros_Muestra!$Z4</f>
        <v>150.69200000000001</v>
      </c>
      <c r="F2" s="41">
        <f>Filtros_Muestra!$Z4</f>
        <v>150.69200000000001</v>
      </c>
      <c r="G2" s="19">
        <f>IF(Filtros_Muestra!U4&lt;&gt;"",Filtros_Muestra!U4,"")</f>
        <v>44998.723657407405</v>
      </c>
      <c r="H2" s="41">
        <f>Filtros_Muestra!$Z4</f>
        <v>150.69200000000001</v>
      </c>
      <c r="I2" s="41">
        <f>Filtros_Muestra!$Z4</f>
        <v>150.69200000000001</v>
      </c>
      <c r="J2" s="41">
        <f>Filtros_Muestra!$Z4</f>
        <v>150.69200000000001</v>
      </c>
      <c r="K2" s="41">
        <f>Filtros_Muestra!$Z4</f>
        <v>150.69200000000001</v>
      </c>
      <c r="L2" s="41">
        <f>Filtros_Muestra!$Z4</f>
        <v>150.69200000000001</v>
      </c>
      <c r="M2" s="41">
        <f>Filtros_Muestra!$Z4</f>
        <v>150.69200000000001</v>
      </c>
      <c r="N2" s="41">
        <f>Filtros_Muestra!$Z4</f>
        <v>150.69200000000001</v>
      </c>
      <c r="O2" s="41">
        <f>Filtros_Muestra!$Z4</f>
        <v>150.69200000000001</v>
      </c>
      <c r="P2" s="41">
        <f>Filtros_Muestra!$Z4</f>
        <v>150.69200000000001</v>
      </c>
      <c r="Q2" s="41">
        <f>Filtros_Muestra!$Z4</f>
        <v>150.69200000000001</v>
      </c>
      <c r="R2" s="41">
        <f>Filtros_Muestra!$Z4</f>
        <v>150.69200000000001</v>
      </c>
      <c r="S2" s="41">
        <f>Filtros_Muestra!$Z4</f>
        <v>150.69200000000001</v>
      </c>
      <c r="T2" s="41">
        <f>Filtros_Muestra!$Z4</f>
        <v>150.69200000000001</v>
      </c>
      <c r="U2" s="41">
        <f>Filtros_Muestra!$Z4</f>
        <v>150.69200000000001</v>
      </c>
      <c r="V2" s="41">
        <f>Filtros_Muestra!$Z4</f>
        <v>150.69200000000001</v>
      </c>
      <c r="W2" s="41">
        <f>Filtros_Muestra!$Z4</f>
        <v>150.69200000000001</v>
      </c>
      <c r="X2" s="41">
        <f>Filtros_Muestra!$Z4</f>
        <v>150.69200000000001</v>
      </c>
    </row>
    <row r="3" spans="1:25" x14ac:dyDescent="0.25">
      <c r="B3" s="41">
        <f>Filtros_Muestra!$Z5</f>
        <v>149.61349999999999</v>
      </c>
      <c r="C3" s="41">
        <f>Filtros_Muestra!$Z5</f>
        <v>149.61349999999999</v>
      </c>
      <c r="D3" s="41">
        <f>Filtros_Muestra!$Z5</f>
        <v>149.61349999999999</v>
      </c>
      <c r="E3" s="41">
        <f>Filtros_Muestra!$Z5</f>
        <v>149.61349999999999</v>
      </c>
      <c r="F3" s="41">
        <f>Filtros_Muestra!$Z5</f>
        <v>149.61349999999999</v>
      </c>
      <c r="G3" s="19">
        <f>IF(Filtros_Muestra!U5&lt;&gt;"",Filtros_Muestra!U5,"")</f>
        <v>44998.724479166667</v>
      </c>
      <c r="H3" s="41">
        <f>Filtros_Muestra!$Z5</f>
        <v>149.61349999999999</v>
      </c>
      <c r="I3" s="41">
        <f>Filtros_Muestra!$Z5</f>
        <v>149.61349999999999</v>
      </c>
      <c r="J3" s="41">
        <f>Filtros_Muestra!$Z5</f>
        <v>149.61349999999999</v>
      </c>
      <c r="K3" s="41">
        <f>Filtros_Muestra!$Z5</f>
        <v>149.61349999999999</v>
      </c>
      <c r="L3" s="41">
        <f>Filtros_Muestra!$Z5</f>
        <v>149.61349999999999</v>
      </c>
      <c r="M3" s="41">
        <f>Filtros_Muestra!$Z5</f>
        <v>149.61349999999999</v>
      </c>
      <c r="N3" s="41">
        <f>Filtros_Muestra!$Z5</f>
        <v>149.61349999999999</v>
      </c>
      <c r="O3" s="41">
        <f>Filtros_Muestra!$Z5</f>
        <v>149.61349999999999</v>
      </c>
      <c r="P3" s="41">
        <f>Filtros_Muestra!$Z5</f>
        <v>149.61349999999999</v>
      </c>
      <c r="Q3" s="41">
        <f>Filtros_Muestra!$Z5</f>
        <v>149.61349999999999</v>
      </c>
      <c r="R3" s="41">
        <f>Filtros_Muestra!$Z5</f>
        <v>149.61349999999999</v>
      </c>
      <c r="S3" s="41">
        <f>Filtros_Muestra!$Z5</f>
        <v>149.61349999999999</v>
      </c>
      <c r="T3" s="41">
        <f>Filtros_Muestra!$Z5</f>
        <v>149.61349999999999</v>
      </c>
      <c r="U3" s="41">
        <f>Filtros_Muestra!$Z5</f>
        <v>149.61349999999999</v>
      </c>
      <c r="V3" s="41">
        <f>Filtros_Muestra!$Z5</f>
        <v>149.61349999999999</v>
      </c>
      <c r="W3" s="41">
        <f>Filtros_Muestra!$Z5</f>
        <v>149.61349999999999</v>
      </c>
      <c r="X3" s="41">
        <f>Filtros_Muestra!$Z5</f>
        <v>149.61349999999999</v>
      </c>
    </row>
    <row r="4" spans="1:25" x14ac:dyDescent="0.25">
      <c r="B4" s="41">
        <f>Filtros_Muestra!$Z6</f>
        <v>152.08150000000001</v>
      </c>
      <c r="C4" s="41">
        <f>Filtros_Muestra!$Z6</f>
        <v>152.08150000000001</v>
      </c>
      <c r="D4" s="41">
        <f>Filtros_Muestra!$Z6</f>
        <v>152.08150000000001</v>
      </c>
      <c r="E4" s="41">
        <f>Filtros_Muestra!$Z6</f>
        <v>152.08150000000001</v>
      </c>
      <c r="F4" s="41">
        <f>Filtros_Muestra!$Z6</f>
        <v>152.08150000000001</v>
      </c>
      <c r="G4" s="19">
        <f>IF(Filtros_Muestra!U6&lt;&gt;"",Filtros_Muestra!U6,"")</f>
        <v>44998.725381944445</v>
      </c>
      <c r="H4" s="41">
        <f>Filtros_Muestra!$Z6</f>
        <v>152.08150000000001</v>
      </c>
      <c r="I4" s="41">
        <f>Filtros_Muestra!$Z6</f>
        <v>152.08150000000001</v>
      </c>
      <c r="J4" s="41">
        <f>Filtros_Muestra!$Z6</f>
        <v>152.08150000000001</v>
      </c>
      <c r="K4" s="41">
        <f>Filtros_Muestra!$Z6</f>
        <v>152.08150000000001</v>
      </c>
      <c r="L4" s="41">
        <f>Filtros_Muestra!$Z6</f>
        <v>152.08150000000001</v>
      </c>
      <c r="M4" s="41">
        <f>Filtros_Muestra!$Z6</f>
        <v>152.08150000000001</v>
      </c>
      <c r="N4" s="41">
        <f>Filtros_Muestra!$Z6</f>
        <v>152.08150000000001</v>
      </c>
      <c r="O4" s="41">
        <f>Filtros_Muestra!$Z6</f>
        <v>152.08150000000001</v>
      </c>
      <c r="P4" s="41">
        <f>Filtros_Muestra!$Z6</f>
        <v>152.08150000000001</v>
      </c>
      <c r="Q4" s="41">
        <f>Filtros_Muestra!$Z6</f>
        <v>152.08150000000001</v>
      </c>
      <c r="R4" s="41">
        <f>Filtros_Muestra!$Z6</f>
        <v>152.08150000000001</v>
      </c>
      <c r="S4" s="41">
        <f>Filtros_Muestra!$Z6</f>
        <v>152.08150000000001</v>
      </c>
      <c r="T4" s="41">
        <f>Filtros_Muestra!$Z6</f>
        <v>152.08150000000001</v>
      </c>
      <c r="U4" s="41">
        <f>Filtros_Muestra!$Z6</f>
        <v>152.08150000000001</v>
      </c>
      <c r="V4" s="41">
        <f>Filtros_Muestra!$Z6</f>
        <v>152.08150000000001</v>
      </c>
      <c r="W4" s="41">
        <f>Filtros_Muestra!$Z6</f>
        <v>152.08150000000001</v>
      </c>
      <c r="X4" s="41">
        <f>Filtros_Muestra!$Z6</f>
        <v>152.08150000000001</v>
      </c>
    </row>
    <row r="5" spans="1:25" x14ac:dyDescent="0.25">
      <c r="B5" s="41">
        <f>Filtros_Muestra!$Z7</f>
        <v>146.49200000000002</v>
      </c>
      <c r="C5" s="41">
        <f>Filtros_Muestra!$Z7</f>
        <v>146.49200000000002</v>
      </c>
      <c r="D5" s="41">
        <f>Filtros_Muestra!$Z7</f>
        <v>146.49200000000002</v>
      </c>
      <c r="E5" s="41">
        <f>Filtros_Muestra!$Z7</f>
        <v>146.49200000000002</v>
      </c>
      <c r="F5" s="41">
        <f>Filtros_Muestra!$Z7</f>
        <v>146.49200000000002</v>
      </c>
      <c r="G5" s="19">
        <f>IF(Filtros_Muestra!U7&lt;&gt;"",Filtros_Muestra!U7,"")</f>
        <v>44998.728634259256</v>
      </c>
      <c r="H5" s="41">
        <f>Filtros_Muestra!$Z7</f>
        <v>146.49200000000002</v>
      </c>
      <c r="I5" s="41">
        <f>Filtros_Muestra!$Z7</f>
        <v>146.49200000000002</v>
      </c>
      <c r="J5" s="41">
        <f>Filtros_Muestra!$Z7</f>
        <v>146.49200000000002</v>
      </c>
      <c r="K5" s="41">
        <f>Filtros_Muestra!$Z7</f>
        <v>146.49200000000002</v>
      </c>
      <c r="L5" s="41">
        <f>Filtros_Muestra!$Z7</f>
        <v>146.49200000000002</v>
      </c>
      <c r="M5" s="41">
        <f>Filtros_Muestra!$Z7</f>
        <v>146.49200000000002</v>
      </c>
      <c r="N5" s="41">
        <f>Filtros_Muestra!$Z7</f>
        <v>146.49200000000002</v>
      </c>
      <c r="O5" s="41">
        <f>Filtros_Muestra!$Z7</f>
        <v>146.49200000000002</v>
      </c>
      <c r="P5" s="41">
        <f>Filtros_Muestra!$Z7</f>
        <v>146.49200000000002</v>
      </c>
      <c r="Q5" s="41">
        <f>Filtros_Muestra!$Z7</f>
        <v>146.49200000000002</v>
      </c>
      <c r="R5" s="41">
        <f>Filtros_Muestra!$Z7</f>
        <v>146.49200000000002</v>
      </c>
      <c r="S5" s="41">
        <f>Filtros_Muestra!$Z7</f>
        <v>146.49200000000002</v>
      </c>
      <c r="T5" s="41">
        <f>Filtros_Muestra!$Z7</f>
        <v>146.49200000000002</v>
      </c>
      <c r="U5" s="41">
        <f>Filtros_Muestra!$Z7</f>
        <v>146.49200000000002</v>
      </c>
      <c r="V5" s="41">
        <f>Filtros_Muestra!$Z7</f>
        <v>146.49200000000002</v>
      </c>
      <c r="W5" s="41">
        <f>Filtros_Muestra!$Z7</f>
        <v>146.49200000000002</v>
      </c>
      <c r="X5" s="41">
        <f>Filtros_Muestra!$Z7</f>
        <v>146.49200000000002</v>
      </c>
    </row>
    <row r="6" spans="1:25" x14ac:dyDescent="0.25">
      <c r="B6" s="41">
        <f>Filtros_Muestra!$Z8</f>
        <v>147.71350000000001</v>
      </c>
      <c r="C6" s="41">
        <f>Filtros_Muestra!$Z8</f>
        <v>147.71350000000001</v>
      </c>
      <c r="D6" s="41">
        <f>Filtros_Muestra!$Z8</f>
        <v>147.71350000000001</v>
      </c>
      <c r="E6" s="41">
        <f>Filtros_Muestra!$Z8</f>
        <v>147.71350000000001</v>
      </c>
      <c r="F6" s="41">
        <f>Filtros_Muestra!$Z8</f>
        <v>147.71350000000001</v>
      </c>
      <c r="G6" s="19">
        <f>IF(Filtros_Muestra!U8&lt;&gt;"",Filtros_Muestra!U8,"")</f>
        <v>44998.73064814815</v>
      </c>
      <c r="H6" s="41">
        <f>Filtros_Muestra!$Z8</f>
        <v>147.71350000000001</v>
      </c>
      <c r="I6" s="41">
        <f>Filtros_Muestra!$Z8</f>
        <v>147.71350000000001</v>
      </c>
      <c r="J6" s="41">
        <f>Filtros_Muestra!$Z8</f>
        <v>147.71350000000001</v>
      </c>
      <c r="K6" s="41">
        <f>Filtros_Muestra!$Z8</f>
        <v>147.71350000000001</v>
      </c>
      <c r="L6" s="41">
        <f>Filtros_Muestra!$Z8</f>
        <v>147.71350000000001</v>
      </c>
      <c r="M6" s="41">
        <f>Filtros_Muestra!$Z8</f>
        <v>147.71350000000001</v>
      </c>
      <c r="N6" s="41">
        <f>Filtros_Muestra!$Z8</f>
        <v>147.71350000000001</v>
      </c>
      <c r="O6" s="41">
        <f>Filtros_Muestra!$Z8</f>
        <v>147.71350000000001</v>
      </c>
      <c r="P6" s="41">
        <f>Filtros_Muestra!$Z8</f>
        <v>147.71350000000001</v>
      </c>
      <c r="Q6" s="41">
        <f>Filtros_Muestra!$Z8</f>
        <v>147.71350000000001</v>
      </c>
      <c r="R6" s="41">
        <f>Filtros_Muestra!$Z8</f>
        <v>147.71350000000001</v>
      </c>
      <c r="S6" s="41">
        <f>Filtros_Muestra!$Z8</f>
        <v>147.71350000000001</v>
      </c>
      <c r="T6" s="41">
        <f>Filtros_Muestra!$Z8</f>
        <v>147.71350000000001</v>
      </c>
      <c r="U6" s="41">
        <f>Filtros_Muestra!$Z8</f>
        <v>147.71350000000001</v>
      </c>
      <c r="V6" s="41">
        <f>Filtros_Muestra!$Z8</f>
        <v>147.71350000000001</v>
      </c>
      <c r="W6" s="41">
        <f>Filtros_Muestra!$Z8</f>
        <v>147.71350000000001</v>
      </c>
      <c r="X6" s="41">
        <f>Filtros_Muestra!$Z8</f>
        <v>147.71350000000001</v>
      </c>
    </row>
    <row r="7" spans="1:25" x14ac:dyDescent="0.25">
      <c r="B7" s="41">
        <f>Filtros_Muestra!$Z9</f>
        <v>148.78149999999999</v>
      </c>
      <c r="C7" s="41">
        <f>Filtros_Muestra!$Z9</f>
        <v>148.78149999999999</v>
      </c>
      <c r="D7" s="41">
        <f>Filtros_Muestra!$Z9</f>
        <v>148.78149999999999</v>
      </c>
      <c r="E7" s="41">
        <f>Filtros_Muestra!$Z9</f>
        <v>148.78149999999999</v>
      </c>
      <c r="F7" s="41">
        <f>Filtros_Muestra!$Z9</f>
        <v>148.78149999999999</v>
      </c>
      <c r="G7" s="19">
        <f>IF(Filtros_Muestra!U9&lt;&gt;"",Filtros_Muestra!U9,"")</f>
        <v>44998.732256944444</v>
      </c>
      <c r="H7" s="41">
        <f>Filtros_Muestra!$Z9</f>
        <v>148.78149999999999</v>
      </c>
      <c r="I7" s="41">
        <f>Filtros_Muestra!$Z9</f>
        <v>148.78149999999999</v>
      </c>
      <c r="J7" s="41">
        <f>Filtros_Muestra!$Z9</f>
        <v>148.78149999999999</v>
      </c>
      <c r="K7" s="41">
        <f>Filtros_Muestra!$Z9</f>
        <v>148.78149999999999</v>
      </c>
      <c r="L7" s="41">
        <f>Filtros_Muestra!$Z9</f>
        <v>148.78149999999999</v>
      </c>
      <c r="M7" s="41">
        <f>Filtros_Muestra!$Z9</f>
        <v>148.78149999999999</v>
      </c>
      <c r="N7" s="41">
        <f>Filtros_Muestra!$Z9</f>
        <v>148.78149999999999</v>
      </c>
      <c r="O7" s="41">
        <f>Filtros_Muestra!$Z9</f>
        <v>148.78149999999999</v>
      </c>
      <c r="P7" s="41">
        <f>Filtros_Muestra!$Z9</f>
        <v>148.78149999999999</v>
      </c>
      <c r="Q7" s="41">
        <f>Filtros_Muestra!$Z9</f>
        <v>148.78149999999999</v>
      </c>
      <c r="R7" s="41">
        <f>Filtros_Muestra!$Z9</f>
        <v>148.78149999999999</v>
      </c>
      <c r="S7" s="41">
        <f>Filtros_Muestra!$Z9</f>
        <v>148.78149999999999</v>
      </c>
      <c r="T7" s="41">
        <f>Filtros_Muestra!$Z9</f>
        <v>148.78149999999999</v>
      </c>
      <c r="U7" s="41">
        <f>Filtros_Muestra!$Z9</f>
        <v>148.78149999999999</v>
      </c>
      <c r="V7" s="41">
        <f>Filtros_Muestra!$Z9</f>
        <v>148.78149999999999</v>
      </c>
      <c r="W7" s="41">
        <f>Filtros_Muestra!$Z9</f>
        <v>148.78149999999999</v>
      </c>
      <c r="X7" s="41">
        <f>Filtros_Muestra!$Z9</f>
        <v>148.78149999999999</v>
      </c>
    </row>
    <row r="8" spans="1:25" x14ac:dyDescent="0.25">
      <c r="B8" s="41">
        <f>Filtros_Muestra!$Z10</f>
        <v>151.18049999999999</v>
      </c>
      <c r="C8" s="41">
        <f>Filtros_Muestra!$Z10</f>
        <v>151.18049999999999</v>
      </c>
      <c r="D8" s="41">
        <f>Filtros_Muestra!$Z10</f>
        <v>151.18049999999999</v>
      </c>
      <c r="E8" s="41">
        <f>Filtros_Muestra!$Z10</f>
        <v>151.18049999999999</v>
      </c>
      <c r="F8" s="41">
        <f>Filtros_Muestra!$Z10</f>
        <v>151.18049999999999</v>
      </c>
      <c r="G8" s="19">
        <f>IF(Filtros_Muestra!U10&lt;&gt;"",Filtros_Muestra!U10,"")</f>
        <v>44998.732777777775</v>
      </c>
      <c r="H8" s="41">
        <f>Filtros_Muestra!$Z10</f>
        <v>151.18049999999999</v>
      </c>
      <c r="I8" s="41">
        <f>Filtros_Muestra!$Z10</f>
        <v>151.18049999999999</v>
      </c>
      <c r="J8" s="41">
        <f>Filtros_Muestra!$Z10</f>
        <v>151.18049999999999</v>
      </c>
      <c r="K8" s="41">
        <f>Filtros_Muestra!$Z10</f>
        <v>151.18049999999999</v>
      </c>
      <c r="L8" s="41">
        <f>Filtros_Muestra!$Z10</f>
        <v>151.18049999999999</v>
      </c>
      <c r="M8" s="41">
        <f>Filtros_Muestra!$Z10</f>
        <v>151.18049999999999</v>
      </c>
      <c r="N8" s="41">
        <f>Filtros_Muestra!$Z10</f>
        <v>151.18049999999999</v>
      </c>
      <c r="O8" s="41">
        <f>Filtros_Muestra!$Z10</f>
        <v>151.18049999999999</v>
      </c>
      <c r="P8" s="41">
        <f>Filtros_Muestra!$Z10</f>
        <v>151.18049999999999</v>
      </c>
      <c r="Q8" s="41">
        <f>Filtros_Muestra!$Z10</f>
        <v>151.18049999999999</v>
      </c>
      <c r="R8" s="41">
        <f>Filtros_Muestra!$Z10</f>
        <v>151.18049999999999</v>
      </c>
      <c r="S8" s="41">
        <f>Filtros_Muestra!$Z10</f>
        <v>151.18049999999999</v>
      </c>
      <c r="T8" s="41">
        <f>Filtros_Muestra!$Z10</f>
        <v>151.18049999999999</v>
      </c>
      <c r="U8" s="41">
        <f>Filtros_Muestra!$Z10</f>
        <v>151.18049999999999</v>
      </c>
      <c r="V8" s="41">
        <f>Filtros_Muestra!$Z10</f>
        <v>151.18049999999999</v>
      </c>
      <c r="W8" s="41">
        <f>Filtros_Muestra!$Z10</f>
        <v>151.18049999999999</v>
      </c>
      <c r="X8" s="41">
        <f>Filtros_Muestra!$Z10</f>
        <v>151.18049999999999</v>
      </c>
    </row>
    <row r="9" spans="1:25" x14ac:dyDescent="0.25">
      <c r="B9" s="41">
        <f>Filtros_Muestra!$Z11</f>
        <v>151.89499999999998</v>
      </c>
      <c r="C9" s="41">
        <f>Filtros_Muestra!$Z11</f>
        <v>151.89499999999998</v>
      </c>
      <c r="D9" s="41">
        <f>Filtros_Muestra!$Z11</f>
        <v>151.89499999999998</v>
      </c>
      <c r="E9" s="41">
        <f>Filtros_Muestra!$Z11</f>
        <v>151.89499999999998</v>
      </c>
      <c r="F9" s="41">
        <f>Filtros_Muestra!$Z11</f>
        <v>151.89499999999998</v>
      </c>
      <c r="G9" s="19">
        <f>IF(Filtros_Muestra!U11&lt;&gt;"",Filtros_Muestra!U11,"")</f>
        <v>44998.733923611115</v>
      </c>
      <c r="H9" s="41">
        <f>Filtros_Muestra!$Z11</f>
        <v>151.89499999999998</v>
      </c>
      <c r="I9" s="41">
        <f>Filtros_Muestra!$Z11</f>
        <v>151.89499999999998</v>
      </c>
      <c r="J9" s="41">
        <f>Filtros_Muestra!$Z11</f>
        <v>151.89499999999998</v>
      </c>
      <c r="K9" s="41">
        <f>Filtros_Muestra!$Z11</f>
        <v>151.89499999999998</v>
      </c>
      <c r="L9" s="41">
        <f>Filtros_Muestra!$Z11</f>
        <v>151.89499999999998</v>
      </c>
      <c r="M9" s="41">
        <f>Filtros_Muestra!$Z11</f>
        <v>151.89499999999998</v>
      </c>
      <c r="N9" s="41">
        <f>Filtros_Muestra!$Z11</f>
        <v>151.89499999999998</v>
      </c>
      <c r="O9" s="41">
        <f>Filtros_Muestra!$Z11</f>
        <v>151.89499999999998</v>
      </c>
      <c r="P9" s="41">
        <f>Filtros_Muestra!$Z11</f>
        <v>151.89499999999998</v>
      </c>
      <c r="Q9" s="41">
        <f>Filtros_Muestra!$Z11</f>
        <v>151.89499999999998</v>
      </c>
      <c r="R9" s="41">
        <f>Filtros_Muestra!$Z11</f>
        <v>151.89499999999998</v>
      </c>
      <c r="S9" s="41">
        <f>Filtros_Muestra!$Z11</f>
        <v>151.89499999999998</v>
      </c>
      <c r="T9" s="41">
        <f>Filtros_Muestra!$Z11</f>
        <v>151.89499999999998</v>
      </c>
      <c r="U9" s="41">
        <f>Filtros_Muestra!$Z11</f>
        <v>151.89499999999998</v>
      </c>
      <c r="V9" s="41">
        <f>Filtros_Muestra!$Z11</f>
        <v>151.89499999999998</v>
      </c>
      <c r="W9" s="41">
        <f>Filtros_Muestra!$Z11</f>
        <v>151.89499999999998</v>
      </c>
      <c r="X9" s="41">
        <f>Filtros_Muestra!$Z11</f>
        <v>151.89499999999998</v>
      </c>
    </row>
    <row r="10" spans="1:25" x14ac:dyDescent="0.25">
      <c r="B10" s="41">
        <f>Filtros_Muestra!$Z12</f>
        <v>151.18700000000001</v>
      </c>
      <c r="C10" s="41">
        <f>Filtros_Muestra!$Z12</f>
        <v>151.18700000000001</v>
      </c>
      <c r="D10" s="41">
        <f>Filtros_Muestra!$Z12</f>
        <v>151.18700000000001</v>
      </c>
      <c r="E10" s="41">
        <f>Filtros_Muestra!$Z12</f>
        <v>151.18700000000001</v>
      </c>
      <c r="F10" s="41">
        <f>Filtros_Muestra!$Z12</f>
        <v>151.18700000000001</v>
      </c>
      <c r="G10" s="19">
        <f>IF(Filtros_Muestra!U12&lt;&gt;"",Filtros_Muestra!U12,"")</f>
        <v>44998.734074074076</v>
      </c>
      <c r="H10" s="41">
        <f>Filtros_Muestra!$Z12</f>
        <v>151.18700000000001</v>
      </c>
      <c r="I10" s="41">
        <f>Filtros_Muestra!$Z12</f>
        <v>151.18700000000001</v>
      </c>
      <c r="J10" s="41">
        <f>Filtros_Muestra!$Z12</f>
        <v>151.18700000000001</v>
      </c>
      <c r="K10" s="41">
        <f>Filtros_Muestra!$Z12</f>
        <v>151.18700000000001</v>
      </c>
      <c r="L10" s="41">
        <f>Filtros_Muestra!$Z12</f>
        <v>151.18700000000001</v>
      </c>
      <c r="M10" s="41">
        <f>Filtros_Muestra!$Z12</f>
        <v>151.18700000000001</v>
      </c>
      <c r="N10" s="41">
        <f>Filtros_Muestra!$Z12</f>
        <v>151.18700000000001</v>
      </c>
      <c r="O10" s="41">
        <f>Filtros_Muestra!$Z12</f>
        <v>151.18700000000001</v>
      </c>
      <c r="P10" s="41">
        <f>Filtros_Muestra!$Z12</f>
        <v>151.18700000000001</v>
      </c>
      <c r="Q10" s="41">
        <f>Filtros_Muestra!$Z12</f>
        <v>151.18700000000001</v>
      </c>
      <c r="R10" s="41">
        <f>Filtros_Muestra!$Z12</f>
        <v>151.18700000000001</v>
      </c>
      <c r="S10" s="41">
        <f>Filtros_Muestra!$Z12</f>
        <v>151.18700000000001</v>
      </c>
      <c r="T10" s="41">
        <f>Filtros_Muestra!$Z12</f>
        <v>151.18700000000001</v>
      </c>
      <c r="U10" s="41">
        <f>Filtros_Muestra!$Z12</f>
        <v>151.18700000000001</v>
      </c>
      <c r="V10" s="41">
        <f>Filtros_Muestra!$Z12</f>
        <v>151.18700000000001</v>
      </c>
      <c r="W10" s="41">
        <f>Filtros_Muestra!$Z12</f>
        <v>151.18700000000001</v>
      </c>
      <c r="X10" s="41">
        <f>Filtros_Muestra!$Z12</f>
        <v>151.18700000000001</v>
      </c>
    </row>
    <row r="11" spans="1:25" x14ac:dyDescent="0.25">
      <c r="B11" s="41">
        <f>Filtros_Muestra!$Z13</f>
        <v>127.029</v>
      </c>
      <c r="C11" s="41">
        <f>Filtros_Muestra!$Z13</f>
        <v>127.029</v>
      </c>
      <c r="D11" s="41">
        <f>Filtros_Muestra!$Z13</f>
        <v>127.029</v>
      </c>
      <c r="E11" s="41">
        <f>Filtros_Muestra!$Z13</f>
        <v>127.029</v>
      </c>
      <c r="F11" s="41">
        <f>Filtros_Muestra!$Z13</f>
        <v>127.029</v>
      </c>
      <c r="G11" s="19">
        <f>IF(Filtros_Muestra!U13&lt;&gt;"",Filtros_Muestra!U13,"")</f>
        <v>44998.734803240739</v>
      </c>
      <c r="H11" s="41">
        <f>Filtros_Muestra!$Z13</f>
        <v>127.029</v>
      </c>
      <c r="I11" s="41">
        <f>Filtros_Muestra!$Z13</f>
        <v>127.029</v>
      </c>
      <c r="J11" s="41">
        <f>Filtros_Muestra!$Z13</f>
        <v>127.029</v>
      </c>
      <c r="K11" s="41">
        <f>Filtros_Muestra!$Z13</f>
        <v>127.029</v>
      </c>
      <c r="L11" s="41">
        <f>Filtros_Muestra!$Z13</f>
        <v>127.029</v>
      </c>
      <c r="M11" s="41">
        <f>Filtros_Muestra!$Z13</f>
        <v>127.029</v>
      </c>
      <c r="N11" s="41">
        <f>Filtros_Muestra!$Z13</f>
        <v>127.029</v>
      </c>
      <c r="O11" s="41">
        <f>Filtros_Muestra!$Z13</f>
        <v>127.029</v>
      </c>
      <c r="P11" s="41">
        <f>Filtros_Muestra!$Z13</f>
        <v>127.029</v>
      </c>
      <c r="Q11" s="41">
        <f>Filtros_Muestra!$Z13</f>
        <v>127.029</v>
      </c>
      <c r="R11" s="41">
        <f>Filtros_Muestra!$Z13</f>
        <v>127.029</v>
      </c>
      <c r="S11" s="41">
        <f>Filtros_Muestra!$Z13</f>
        <v>127.029</v>
      </c>
      <c r="T11" s="41">
        <f>Filtros_Muestra!$Z13</f>
        <v>127.029</v>
      </c>
      <c r="U11" s="41">
        <f>Filtros_Muestra!$Z13</f>
        <v>127.029</v>
      </c>
      <c r="V11" s="41">
        <f>Filtros_Muestra!$Z13</f>
        <v>127.029</v>
      </c>
      <c r="W11" s="41">
        <f>Filtros_Muestra!$Z13</f>
        <v>127.029</v>
      </c>
      <c r="X11" s="41">
        <f>Filtros_Muestra!$Z13</f>
        <v>127.029</v>
      </c>
    </row>
    <row r="12" spans="1:25" x14ac:dyDescent="0.25">
      <c r="B12" s="41">
        <f>Filtros_Muestra!$Z14</f>
        <v>126.52549999999999</v>
      </c>
      <c r="C12" s="41">
        <f>Filtros_Muestra!$Z14</f>
        <v>126.52549999999999</v>
      </c>
      <c r="D12" s="41">
        <f>Filtros_Muestra!$Z14</f>
        <v>126.52549999999999</v>
      </c>
      <c r="E12" s="41">
        <f>Filtros_Muestra!$Z14</f>
        <v>126.52549999999999</v>
      </c>
      <c r="F12" s="41">
        <f>Filtros_Muestra!$Z14</f>
        <v>126.52549999999999</v>
      </c>
      <c r="G12" s="19">
        <f>IF(Filtros_Muestra!U14&lt;&gt;"",Filtros_Muestra!U14,"")</f>
        <v>44998.735347222224</v>
      </c>
      <c r="H12" s="41">
        <f>Filtros_Muestra!$Z14</f>
        <v>126.52549999999999</v>
      </c>
      <c r="I12" s="41">
        <f>Filtros_Muestra!$Z14</f>
        <v>126.52549999999999</v>
      </c>
      <c r="J12" s="41">
        <f>Filtros_Muestra!$Z14</f>
        <v>126.52549999999999</v>
      </c>
      <c r="K12" s="41">
        <f>Filtros_Muestra!$Z14</f>
        <v>126.52549999999999</v>
      </c>
      <c r="L12" s="41">
        <f>Filtros_Muestra!$Z14</f>
        <v>126.52549999999999</v>
      </c>
      <c r="M12" s="41">
        <f>Filtros_Muestra!$Z14</f>
        <v>126.52549999999999</v>
      </c>
      <c r="N12" s="41">
        <f>Filtros_Muestra!$Z14</f>
        <v>126.52549999999999</v>
      </c>
      <c r="O12" s="41">
        <f>Filtros_Muestra!$Z14</f>
        <v>126.52549999999999</v>
      </c>
      <c r="P12" s="41">
        <f>Filtros_Muestra!$Z14</f>
        <v>126.52549999999999</v>
      </c>
      <c r="Q12" s="41">
        <f>Filtros_Muestra!$Z14</f>
        <v>126.52549999999999</v>
      </c>
      <c r="R12" s="41">
        <f>Filtros_Muestra!$Z14</f>
        <v>126.52549999999999</v>
      </c>
      <c r="S12" s="41">
        <f>Filtros_Muestra!$Z14</f>
        <v>126.52549999999999</v>
      </c>
      <c r="T12" s="41">
        <f>Filtros_Muestra!$Z14</f>
        <v>126.52549999999999</v>
      </c>
      <c r="U12" s="41">
        <f>Filtros_Muestra!$Z14</f>
        <v>126.52549999999999</v>
      </c>
      <c r="V12" s="41">
        <f>Filtros_Muestra!$Z14</f>
        <v>126.52549999999999</v>
      </c>
      <c r="W12" s="41">
        <f>Filtros_Muestra!$Z14</f>
        <v>126.52549999999999</v>
      </c>
      <c r="X12" s="41">
        <f>Filtros_Muestra!$Z14</f>
        <v>126.52549999999999</v>
      </c>
    </row>
    <row r="13" spans="1:25" x14ac:dyDescent="0.25">
      <c r="B13" s="41">
        <f>Filtros_Muestra!$Z15</f>
        <v>127.402</v>
      </c>
      <c r="C13" s="41">
        <f>Filtros_Muestra!$Z15</f>
        <v>127.402</v>
      </c>
      <c r="D13" s="41">
        <f>Filtros_Muestra!$Z15</f>
        <v>127.402</v>
      </c>
      <c r="E13" s="41">
        <f>Filtros_Muestra!$Z15</f>
        <v>127.402</v>
      </c>
      <c r="F13" s="41">
        <f>Filtros_Muestra!$Z15</f>
        <v>127.402</v>
      </c>
      <c r="G13" s="19">
        <f>IF(Filtros_Muestra!U15&lt;&gt;"",Filtros_Muestra!U15,"")</f>
        <v>44998.735925925925</v>
      </c>
      <c r="H13" s="41">
        <f>Filtros_Muestra!$Z15</f>
        <v>127.402</v>
      </c>
      <c r="I13" s="41">
        <f>Filtros_Muestra!$Z15</f>
        <v>127.402</v>
      </c>
      <c r="J13" s="41">
        <f>Filtros_Muestra!$Z15</f>
        <v>127.402</v>
      </c>
      <c r="K13" s="41">
        <f>Filtros_Muestra!$Z15</f>
        <v>127.402</v>
      </c>
      <c r="L13" s="41">
        <f>Filtros_Muestra!$Z15</f>
        <v>127.402</v>
      </c>
      <c r="M13" s="41">
        <f>Filtros_Muestra!$Z15</f>
        <v>127.402</v>
      </c>
      <c r="N13" s="41">
        <f>Filtros_Muestra!$Z15</f>
        <v>127.402</v>
      </c>
      <c r="O13" s="41">
        <f>Filtros_Muestra!$Z15</f>
        <v>127.402</v>
      </c>
      <c r="P13" s="41">
        <f>Filtros_Muestra!$Z15</f>
        <v>127.402</v>
      </c>
      <c r="Q13" s="41">
        <f>Filtros_Muestra!$Z15</f>
        <v>127.402</v>
      </c>
      <c r="R13" s="41">
        <f>Filtros_Muestra!$Z15</f>
        <v>127.402</v>
      </c>
      <c r="S13" s="41">
        <f>Filtros_Muestra!$Z15</f>
        <v>127.402</v>
      </c>
      <c r="T13" s="41">
        <f>Filtros_Muestra!$Z15</f>
        <v>127.402</v>
      </c>
      <c r="U13" s="41">
        <f>Filtros_Muestra!$Z15</f>
        <v>127.402</v>
      </c>
      <c r="V13" s="41">
        <f>Filtros_Muestra!$Z15</f>
        <v>127.402</v>
      </c>
      <c r="W13" s="41">
        <f>Filtros_Muestra!$Z15</f>
        <v>127.402</v>
      </c>
      <c r="X13" s="41">
        <f>Filtros_Muestra!$Z15</f>
        <v>127.402</v>
      </c>
    </row>
    <row r="14" spans="1:25" x14ac:dyDescent="0.25">
      <c r="B14" s="41">
        <f>Filtros_Muestra!$Z16</f>
        <v>99.995999999999995</v>
      </c>
      <c r="C14" s="41">
        <f>Filtros_Muestra!$Z16</f>
        <v>99.995999999999995</v>
      </c>
      <c r="D14" s="41">
        <f>Filtros_Muestra!$Z16</f>
        <v>99.995999999999995</v>
      </c>
      <c r="E14" s="41">
        <f>Filtros_Muestra!$Z16</f>
        <v>99.995999999999995</v>
      </c>
      <c r="F14" s="41">
        <f>Filtros_Muestra!$Z16</f>
        <v>99.995999999999995</v>
      </c>
      <c r="G14" s="19">
        <f>IF(Filtros_Muestra!U16&lt;&gt;"",Filtros_Muestra!U16,"")</f>
        <v>44998.73642361111</v>
      </c>
      <c r="H14" s="41">
        <f>Filtros_Muestra!$Z16</f>
        <v>99.995999999999995</v>
      </c>
      <c r="I14" s="41">
        <f>Filtros_Muestra!$Z16</f>
        <v>99.995999999999995</v>
      </c>
      <c r="J14" s="41">
        <f>Filtros_Muestra!$Z16</f>
        <v>99.995999999999995</v>
      </c>
      <c r="K14" s="41">
        <f>Filtros_Muestra!$Z16</f>
        <v>99.995999999999995</v>
      </c>
      <c r="L14" s="41">
        <f>Filtros_Muestra!$Z16</f>
        <v>99.995999999999995</v>
      </c>
      <c r="M14" s="41">
        <f>Filtros_Muestra!$Z16</f>
        <v>99.995999999999995</v>
      </c>
      <c r="N14" s="41">
        <f>Filtros_Muestra!$Z16</f>
        <v>99.995999999999995</v>
      </c>
      <c r="O14" s="41">
        <f>Filtros_Muestra!$Z16</f>
        <v>99.995999999999995</v>
      </c>
      <c r="P14" s="41">
        <f>Filtros_Muestra!$Z16</f>
        <v>99.995999999999995</v>
      </c>
      <c r="Q14" s="41">
        <f>Filtros_Muestra!$Z16</f>
        <v>99.995999999999995</v>
      </c>
      <c r="R14" s="41">
        <f>Filtros_Muestra!$Z16</f>
        <v>99.995999999999995</v>
      </c>
      <c r="S14" s="41">
        <f>Filtros_Muestra!$Z16</f>
        <v>99.995999999999995</v>
      </c>
      <c r="T14" s="41">
        <f>Filtros_Muestra!$Z16</f>
        <v>99.995999999999995</v>
      </c>
      <c r="U14" s="41">
        <f>Filtros_Muestra!$Z16</f>
        <v>99.995999999999995</v>
      </c>
      <c r="V14" s="41">
        <f>Filtros_Muestra!$Z16</f>
        <v>99.995999999999995</v>
      </c>
      <c r="W14" s="41">
        <f>Filtros_Muestra!$Z16</f>
        <v>99.995999999999995</v>
      </c>
      <c r="X14" s="41">
        <f>Filtros_Muestra!$Z16</f>
        <v>99.995999999999995</v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B25A4B2-716C-4821-BB9D-97EEE58CFB0A}">
  <ds:schemaRefs>
    <ds:schemaRef ds:uri="http://www.w3.org/XML/1998/namespace"/>
    <ds:schemaRef ds:uri="http://purl.org/dc/elements/1.1/"/>
    <ds:schemaRef ds:uri="http://schemas.openxmlformats.org/package/2006/metadata/core-properties"/>
    <ds:schemaRef ds:uri="d4236870-51a4-46b4-8091-8b14e9a8fdd6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ba4bb158-ac5a-4ecf-ba85-c51805340d0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2023-04-19T21:07:26Z</cp:lastPrinted>
  <dcterms:created xsi:type="dcterms:W3CDTF">2022-02-07T17:43:38Z</dcterms:created>
  <dcterms:modified xsi:type="dcterms:W3CDTF">2023-04-25T15:01:57Z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