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002DD8E8-1294-4046-A51B-9016D40E7BD0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firstSheet="1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<sst xmlns="http://schemas.openxmlformats.org/spreadsheetml/2006/main" count="82" uniqueCount="43">
  <si>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</si>
  <si>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</si>
  <si>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</si>
  <si>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</si>
  <si>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</si>
  <si>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</si>
  <si>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</si>
  <si>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</si>
  <si>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</si>
  <si>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</si>
  <si>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</si>
  <si>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</si>
  <si>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</si>
  <si>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</si>
  <si>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</si>
  <si>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</si>
  <si>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</si>
  <si>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</si>
  <si>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</si>
  <si>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</si>
  <si>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</si>
  <si>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</si>
  <si>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</si>
  <si>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</si>
  <si>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</si>
  <si>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</si>
  <si>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</si>
  <si>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</si>
  <si>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</si>
  <si>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</si>
  <si>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</si>
  <si>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</si>
  <si>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</si>
  <si>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</si>
  <si>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</si>
  <si>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</si>
  <si>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</si>
  <si>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</si>
  <si>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</si>
  <si>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</si>
  <si>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</si>
  <si>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QC</t>
  </si>
  <si>
    <t>SR(THIP-003)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</si>
</sst>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33.044899999999998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33.04495</v>
          </cell>
          <cell r="AB230">
            <v>1.0000000000331966E-4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33.873699999999999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33.873699999999999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33.875399999999999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33.874549999999999</v>
          </cell>
          <cell r="AB330">
            <v>1.6999999999995907E-3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32.387599999999999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32.386600000000001</v>
          </cell>
          <cell r="AB333">
            <v>2.0000000000024443E-3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31.647200000000002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31.645600000000002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31.646799999999999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31.6462</v>
          </cell>
          <cell r="AB336">
            <v>1.1999999999972033E-3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32.481699999999996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32.481749999999998</v>
          </cell>
          <cell r="AB338">
            <v>1.0000000000331966E-4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32.216000000000001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32.216700000000003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32.217500000000001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32.217100000000002</v>
          </cell>
          <cell r="AB339">
            <v>7.9999999999813554E-4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34.829700000000003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34.83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34.8307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34.830349999999996</v>
          </cell>
          <cell r="AB363">
            <v>7.0000000000192131E-4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31.6875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31.6874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31.687799999999999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31.6876</v>
          </cell>
          <cell r="AB364">
            <v>3.9999999999906777E-4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33.938499999999998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33.938749999999999</v>
          </cell>
          <cell r="AB366">
            <v>5.0000000000238742E-4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34.259300000000003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34.26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34.260599999999997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34.260300000000001</v>
          </cell>
          <cell r="AB371">
            <v>5.9999999999860165E-4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33.429900000000004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33.427999999999997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33.430100000000003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33.429050000000004</v>
          </cell>
          <cell r="AB372">
            <v>2.1000000000057639E-3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34.996400000000001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34.9938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34.994300000000003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34.994050000000001</v>
          </cell>
          <cell r="AB373">
            <v>5.0000000000238742E-4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34.035200000000003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34.0336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34.033900000000003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34.033749999999998</v>
          </cell>
          <cell r="AB375">
            <v>3.0000000000285354E-4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33.586599999999997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33.591099999999997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33.589700000000001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33.590400000000002</v>
          </cell>
          <cell r="AB378">
            <v>1.3999999999967372E-3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30.650400000000001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30.6525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30.651499999999999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30.652000000000001</v>
          </cell>
          <cell r="AB379">
            <v>1.0000000000012221E-3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35.0824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35.083100000000002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35.083199999999998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35.083150000000003</v>
          </cell>
          <cell r="AB380">
            <v>9.9999999996214228E-5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33.717500000000001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33.716000000000001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33.716750000000005</v>
          </cell>
          <cell r="AB381">
            <v>1.5000000000000568E-3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34.039299999999997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34.040100000000002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34.040999999999997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34.040549999999996</v>
          </cell>
          <cell r="AB382">
            <v>8.9999999999434976E-4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33.114699999999999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33.117100000000001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33.119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33.118049999999997</v>
          </cell>
          <cell r="AB383">
            <v>1.8999999999991246E-3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35.050800000000002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35.052799999999998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35.054499999999997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35.053649999999998</v>
          </cell>
          <cell r="AB384">
            <v>1.6999999999995907E-3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2" sqref="A22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5663</v>
      </c>
      <c r="B2" s="6"/>
      <c r="C2" s="34">
        <f>IF($A2&lt;&gt;"",IFERROR(VLOOKUP($A2,[1]Traspaso!$B$4:$AE$24957,14,FALSE),""),"")</f>
        <v>32.254100000000001</v>
      </c>
      <c r="D2" s="34">
        <f>IF($A2&lt;&gt;"",IFERROR(VLOOKUP($A2,[1]Traspaso!$B$4:$AE$24957,20,FALSE),""),"")</f>
        <v>32.254199999999997</v>
      </c>
      <c r="E2" s="34">
        <f>IF($A2&lt;&gt;"",IFERROR(VLOOKUP($A2,[1]Traspaso!$B$4:$AE$24957,24,FALSE),""),"")</f>
        <v>33.4</v>
      </c>
      <c r="F2" s="34">
        <f>IF($A2&lt;&gt;"",IFERROR(VLOOKUP($A2,[1]Traspaso!$B$4:$AE$24957,25,FALSE),""),"")</f>
        <v>20.9</v>
      </c>
      <c r="G2" s="8">
        <f>IF($A2&lt;&gt;"",IFERROR(VLOOKUP($A2,[1]Traspaso!$B$4:$AE$24957,21,FALSE),""),"")</f>
        <v>44915.709166666667</v>
      </c>
      <c r="H2" s="34">
        <f>IF($A2&lt;&gt;"",IFERROR(VLOOKUP($A2,[1]Traspaso!$B$4:$AE$24957,26,FALSE),""),"")</f>
        <v>32.254149999999996</v>
      </c>
      <c r="I2" s="5"/>
    </row>
    <row r="3" spans="1:10" x14ac:dyDescent="0.25">
      <c r="A3" s="1">
        <v>5664</v>
      </c>
      <c r="B3" s="6"/>
      <c r="C3" s="34">
        <f>IF($A3&lt;&gt;"",IFERROR(VLOOKUP($A3,[1]Traspaso!$B$4:$AE$24957,14,FALSE),""),"")</f>
        <v>39.9709</v>
      </c>
      <c r="D3" s="34">
        <f>IF($A3&lt;&gt;"",IFERROR(VLOOKUP($A3,[1]Traspaso!$B$4:$AE$24957,20,FALSE),""),"")</f>
        <v>39.970599999999997</v>
      </c>
      <c r="E3" s="34">
        <f>IF($A3&lt;&gt;"",IFERROR(VLOOKUP($A3,[1]Traspaso!$B$4:$AE$24957,24,FALSE),""),"")</f>
        <v>33.4</v>
      </c>
      <c r="F3" s="34">
        <f>IF($A3&lt;&gt;"",IFERROR(VLOOKUP($A3,[1]Traspaso!$B$4:$AE$24957,25,FALSE),""),"")</f>
        <v>20.9</v>
      </c>
      <c r="G3" s="8">
        <f>IF($A3&lt;&gt;"",IFERROR(VLOOKUP($A3,[1]Traspaso!$B$4:$AE$24957,21,FALSE),""),"")</f>
        <v>44915.709988425922</v>
      </c>
      <c r="H3" s="34">
        <f>IF($A3&lt;&gt;"",IFERROR(VLOOKUP($A3,[1]Traspaso!$B$4:$AE$24957,26,FALSE),""),"")</f>
        <v>39.970749999999995</v>
      </c>
      <c r="I3" s="5"/>
    </row>
    <row r="4" spans="1:10" x14ac:dyDescent="0.25">
      <c r="A4" s="1">
        <v>5665</v>
      </c>
      <c r="B4" s="6"/>
      <c r="C4" s="34">
        <f>IF($A4&lt;&gt;"",IFERROR(VLOOKUP($A4,[1]Traspaso!$B$4:$AE$24957,14,FALSE),""),"")</f>
        <v>32.509</v>
      </c>
      <c r="D4" s="34">
        <f>IF($A4&lt;&gt;"",IFERROR(VLOOKUP($A4,[1]Traspaso!$B$4:$AE$24957,20,FALSE),""),"")</f>
        <v>32.508800000000001</v>
      </c>
      <c r="E4" s="34">
        <f>IF($A4&lt;&gt;"",IFERROR(VLOOKUP($A4,[1]Traspaso!$B$4:$AE$24957,24,FALSE),""),"")</f>
        <v>33.4</v>
      </c>
      <c r="F4" s="34">
        <f>IF($A4&lt;&gt;"",IFERROR(VLOOKUP($A4,[1]Traspaso!$B$4:$AE$24957,25,FALSE),""),"")</f>
        <v>20.9</v>
      </c>
      <c r="G4" s="8">
        <f>IF($A4&lt;&gt;"",IFERROR(VLOOKUP($A4,[1]Traspaso!$B$4:$AE$24957,21,FALSE),""),"")</f>
        <v>44915.710810069446</v>
      </c>
      <c r="H4" s="34">
        <f>IF($A4&lt;&gt;"",IFERROR(VLOOKUP($A4,[1]Traspaso!$B$4:$AE$24957,26,FALSE),""),"")</f>
        <v>32.508899999999997</v>
      </c>
      <c r="I4" s="5"/>
    </row>
    <row r="5" spans="1:10" x14ac:dyDescent="0.25">
      <c r="A5" s="1">
        <v>5666</v>
      </c>
      <c r="B5" s="6"/>
      <c r="C5" s="34">
        <f>IF($A5&lt;&gt;"",IFERROR(VLOOKUP($A5,[1]Traspaso!$B$4:$AE$24957,14,FALSE),""),"")</f>
        <v>32.210900000000002</v>
      </c>
      <c r="D5" s="34">
        <f>IF($A5&lt;&gt;"",IFERROR(VLOOKUP($A5,[1]Traspaso!$B$4:$AE$24957,20,FALSE),""),"")</f>
        <v>32.210599999999999</v>
      </c>
      <c r="E5" s="34">
        <f>IF($A5&lt;&gt;"",IFERROR(VLOOKUP($A5,[1]Traspaso!$B$4:$AE$24957,24,FALSE),""),"")</f>
        <v>33.4</v>
      </c>
      <c r="F5" s="34">
        <f>IF($A5&lt;&gt;"",IFERROR(VLOOKUP($A5,[1]Traspaso!$B$4:$AE$24957,25,FALSE),""),"")</f>
        <v>20.9</v>
      </c>
      <c r="G5" s="8">
        <f>IF($A5&lt;&gt;"",IFERROR(VLOOKUP($A5,[1]Traspaso!$B$4:$AE$24957,21,FALSE),""),"")</f>
        <v>44915.711631770835</v>
      </c>
      <c r="H5" s="34">
        <f>IF($A5&lt;&gt;"",IFERROR(VLOOKUP($A5,[1]Traspaso!$B$4:$AE$24957,26,FALSE),""),"")</f>
        <v>32.210750000000004</v>
      </c>
      <c r="I5" s="5"/>
    </row>
    <row r="6" spans="1:10" x14ac:dyDescent="0.25">
      <c r="A6" s="1">
        <v>5667</v>
      </c>
      <c r="B6" s="6"/>
      <c r="C6" s="34">
        <f>IF($A6&lt;&gt;"",IFERROR(VLOOKUP($A6,[1]Traspaso!$B$4:$AE$24957,14,FALSE),""),"")</f>
        <v>33.580100000000002</v>
      </c>
      <c r="D6" s="34">
        <f>IF($A6&lt;&gt;"",IFERROR(VLOOKUP($A6,[1]Traspaso!$B$4:$AE$24957,20,FALSE),""),"")</f>
        <v>33.579799999999999</v>
      </c>
      <c r="E6" s="34">
        <f>IF($A6&lt;&gt;"",IFERROR(VLOOKUP($A6,[1]Traspaso!$B$4:$AE$24957,24,FALSE),""),"")</f>
        <v>33.4</v>
      </c>
      <c r="F6" s="34">
        <f>IF($A6&lt;&gt;"",IFERROR(VLOOKUP($A6,[1]Traspaso!$B$4:$AE$24957,25,FALSE),""),"")</f>
        <v>20.9</v>
      </c>
      <c r="G6" s="8">
        <f>IF($A6&lt;&gt;"",IFERROR(VLOOKUP($A6,[1]Traspaso!$B$4:$AE$24957,21,FALSE),""),"")</f>
        <v>44915.712453472224</v>
      </c>
      <c r="H6" s="34">
        <f>IF($A6&lt;&gt;"",IFERROR(VLOOKUP($A6,[1]Traspaso!$B$4:$AE$24957,26,FALSE),""),"")</f>
        <v>33.579949999999997</v>
      </c>
      <c r="I6" s="5"/>
    </row>
    <row r="7" spans="1:10" x14ac:dyDescent="0.25">
      <c r="A7" s="1">
        <v>5668</v>
      </c>
      <c r="B7" s="6"/>
      <c r="C7" s="34">
        <f>IF($A7&lt;&gt;"",IFERROR(VLOOKUP($A7,[1]Traspaso!$B$4:$AE$24957,14,FALSE),""),"")</f>
        <v>34.143300000000004</v>
      </c>
      <c r="D7" s="34">
        <f>IF($A7&lt;&gt;"",IFERROR(VLOOKUP($A7,[1]Traspaso!$B$4:$AE$24957,20,FALSE),""),"")</f>
        <v>34.142899999999997</v>
      </c>
      <c r="E7" s="34">
        <f>IF($A7&lt;&gt;"",IFERROR(VLOOKUP($A7,[1]Traspaso!$B$4:$AE$24957,24,FALSE),""),"")</f>
        <v>33.4</v>
      </c>
      <c r="F7" s="34">
        <f>IF($A7&lt;&gt;"",IFERROR(VLOOKUP($A7,[1]Traspaso!$B$4:$AE$24957,25,FALSE),""),"")</f>
        <v>20.9</v>
      </c>
      <c r="G7" s="8">
        <f>IF($A7&lt;&gt;"",IFERROR(VLOOKUP($A7,[1]Traspaso!$B$4:$AE$24957,21,FALSE),""),"")</f>
        <v>44915.713275173614</v>
      </c>
      <c r="H7" s="34">
        <f>IF($A7&lt;&gt;"",IFERROR(VLOOKUP($A7,[1]Traspaso!$B$4:$AE$24957,26,FALSE),""),"")</f>
        <v>34.143100000000004</v>
      </c>
      <c r="I7" s="5"/>
    </row>
    <row r="8" spans="1:10" x14ac:dyDescent="0.25">
      <c r="A8" s="1">
        <v>5669</v>
      </c>
      <c r="B8" s="6"/>
      <c r="C8" s="34">
        <f>IF($A8&lt;&gt;"",IFERROR(VLOOKUP($A8,[1]Traspaso!$B$4:$AE$24957,14,FALSE),""),"")</f>
        <v>33.525300000000001</v>
      </c>
      <c r="D8" s="34">
        <f>IF($A8&lt;&gt;"",IFERROR(VLOOKUP($A8,[1]Traspaso!$B$4:$AE$24957,20,FALSE),""),"")</f>
        <v>33.524900000000002</v>
      </c>
      <c r="E8" s="34">
        <f>IF($A8&lt;&gt;"",IFERROR(VLOOKUP($A8,[1]Traspaso!$B$4:$AE$24957,24,FALSE),""),"")</f>
        <v>33.4</v>
      </c>
      <c r="F8" s="34">
        <f>IF($A8&lt;&gt;"",IFERROR(VLOOKUP($A8,[1]Traspaso!$B$4:$AE$24957,25,FALSE),""),"")</f>
        <v>20.9</v>
      </c>
      <c r="G8" s="8">
        <f>IF($A8&lt;&gt;"",IFERROR(VLOOKUP($A8,[1]Traspaso!$B$4:$AE$24957,21,FALSE),""),"")</f>
        <v>44915.714096875003</v>
      </c>
      <c r="H8" s="34">
        <f>IF($A8&lt;&gt;"",IFERROR(VLOOKUP($A8,[1]Traspaso!$B$4:$AE$24957,26,FALSE),""),"")</f>
        <v>33.525100000000002</v>
      </c>
      <c r="I8" s="5"/>
    </row>
    <row r="9" spans="1:10" x14ac:dyDescent="0.25">
      <c r="A9" s="1">
        <v>5670</v>
      </c>
      <c r="B9" s="6"/>
      <c r="C9" s="34">
        <f>IF($A9&lt;&gt;"",IFERROR(VLOOKUP($A9,[1]Traspaso!$B$4:$AE$24957,14,FALSE),""),"")</f>
        <v>34.616399999999999</v>
      </c>
      <c r="D9" s="34">
        <f>IF($A9&lt;&gt;"",IFERROR(VLOOKUP($A9,[1]Traspaso!$B$4:$AE$24957,20,FALSE),""),"")</f>
        <v>34.616</v>
      </c>
      <c r="E9" s="34">
        <f>IF($A9&lt;&gt;"",IFERROR(VLOOKUP($A9,[1]Traspaso!$B$4:$AE$24957,24,FALSE),""),"")</f>
        <v>33.4</v>
      </c>
      <c r="F9" s="34">
        <f>IF($A9&lt;&gt;"",IFERROR(VLOOKUP($A9,[1]Traspaso!$B$4:$AE$24957,25,FALSE),""),"")</f>
        <v>20.9</v>
      </c>
      <c r="G9" s="8">
        <f>IF($A9&lt;&gt;"",IFERROR(VLOOKUP($A9,[1]Traspaso!$B$4:$AE$24957,21,FALSE),""),"")</f>
        <v>44915.714918576392</v>
      </c>
      <c r="H9" s="34">
        <f>IF($A9&lt;&gt;"",IFERROR(VLOOKUP($A9,[1]Traspaso!$B$4:$AE$24957,26,FALSE),""),"")</f>
        <v>34.616199999999999</v>
      </c>
      <c r="I9" s="5"/>
    </row>
    <row r="10" spans="1:10" x14ac:dyDescent="0.25">
      <c r="A10" s="1">
        <v>5671</v>
      </c>
      <c r="B10" s="6"/>
      <c r="C10" s="34">
        <f>IF($A10&lt;&gt;"",IFERROR(VLOOKUP($A10,[1]Traspaso!$B$4:$AE$24957,14,FALSE),""),"")</f>
        <v>31.888000000000002</v>
      </c>
      <c r="D10" s="34">
        <f>IF($A10&lt;&gt;"",IFERROR(VLOOKUP($A10,[1]Traspaso!$B$4:$AE$24957,20,FALSE),""),"")</f>
        <v>31.8874</v>
      </c>
      <c r="E10" s="34">
        <f>IF($A10&lt;&gt;"",IFERROR(VLOOKUP($A10,[1]Traspaso!$B$4:$AE$24957,24,FALSE),""),"")</f>
        <v>33.4</v>
      </c>
      <c r="F10" s="34">
        <f>IF($A10&lt;&gt;"",IFERROR(VLOOKUP($A10,[1]Traspaso!$B$4:$AE$24957,25,FALSE),""),"")</f>
        <v>20.9</v>
      </c>
      <c r="G10" s="8">
        <f>IF($A10&lt;&gt;"",IFERROR(VLOOKUP($A10,[1]Traspaso!$B$4:$AE$24957,21,FALSE),""),"")</f>
        <v>44915.715740277781</v>
      </c>
      <c r="H10" s="34">
        <f>IF($A10&lt;&gt;"",IFERROR(VLOOKUP($A10,[1]Traspaso!$B$4:$AE$24957,26,FALSE),""),"")</f>
        <v>31.887700000000002</v>
      </c>
      <c r="I10" s="5"/>
    </row>
    <row r="11" spans="1:10" x14ac:dyDescent="0.25">
      <c r="A11" s="1">
        <v>5672</v>
      </c>
      <c r="B11" s="6"/>
      <c r="C11" s="34">
        <f>IF($A11&lt;&gt;"",IFERROR(VLOOKUP($A11,[1]Traspaso!$B$4:$AE$24957,14,FALSE),""),"")</f>
        <v>34.359699999999997</v>
      </c>
      <c r="D11" s="34">
        <f>IF($A11&lt;&gt;"",IFERROR(VLOOKUP($A11,[1]Traspaso!$B$4:$AE$24957,20,FALSE),""),"")</f>
        <v>34.359200000000001</v>
      </c>
      <c r="E11" s="34">
        <f>IF($A11&lt;&gt;"",IFERROR(VLOOKUP($A11,[1]Traspaso!$B$4:$AE$24957,24,FALSE),""),"")</f>
        <v>33.4</v>
      </c>
      <c r="F11" s="34">
        <f>IF($A11&lt;&gt;"",IFERROR(VLOOKUP($A11,[1]Traspaso!$B$4:$AE$24957,25,FALSE),""),"")</f>
        <v>20.9</v>
      </c>
      <c r="G11" s="8">
        <f>IF($A11&lt;&gt;"",IFERROR(VLOOKUP($A11,[1]Traspaso!$B$4:$AE$24957,21,FALSE),""),"")</f>
        <v>44915.716561979163</v>
      </c>
      <c r="H11" s="34">
        <f>IF($A11&lt;&gt;"",IFERROR(VLOOKUP($A11,[1]Traspaso!$B$4:$AE$24957,26,FALSE),""),"")</f>
        <v>34.359449999999995</v>
      </c>
      <c r="I11" s="5"/>
    </row>
    <row r="12" spans="1:10" x14ac:dyDescent="0.25">
      <c r="A12" s="1">
        <v>5673</v>
      </c>
      <c r="B12" s="6"/>
      <c r="C12" s="34">
        <f>IF($A12&lt;&gt;"",IFERROR(VLOOKUP($A12,[1]Traspaso!$B$4:$AE$24957,14,FALSE),""),"")</f>
        <v>33.936300000000003</v>
      </c>
      <c r="D12" s="34">
        <f>IF($A12&lt;&gt;"",IFERROR(VLOOKUP($A12,[1]Traspaso!$B$4:$AE$24957,20,FALSE),""),"")</f>
        <v>33.936</v>
      </c>
      <c r="E12" s="34">
        <f>IF($A12&lt;&gt;"",IFERROR(VLOOKUP($A12,[1]Traspaso!$B$4:$AE$24957,24,FALSE),""),"")</f>
        <v>33.4</v>
      </c>
      <c r="F12" s="34">
        <f>IF($A12&lt;&gt;"",IFERROR(VLOOKUP($A12,[1]Traspaso!$B$4:$AE$24957,25,FALSE),""),"")</f>
        <v>20.9</v>
      </c>
      <c r="G12" s="8">
        <f>IF($A12&lt;&gt;"",IFERROR(VLOOKUP($A12,[1]Traspaso!$B$4:$AE$24957,21,FALSE),""),"")</f>
        <v>44915.717383680552</v>
      </c>
      <c r="H12" s="34">
        <f>IF($A12&lt;&gt;"",IFERROR(VLOOKUP($A12,[1]Traspaso!$B$4:$AE$24957,26,FALSE),""),"")</f>
        <v>33.936149999999998</v>
      </c>
      <c r="I12" s="5"/>
    </row>
    <row r="13" spans="1:10" x14ac:dyDescent="0.25">
      <c r="A13" s="1">
        <v>5674</v>
      </c>
      <c r="B13" s="6"/>
      <c r="C13" s="34">
        <f>IF($A13&lt;&gt;"",IFERROR(VLOOKUP($A13,[1]Traspaso!$B$4:$AE$24957,14,FALSE),""),"")</f>
        <v>32.320399999999999</v>
      </c>
      <c r="D13" s="34">
        <f>IF($A13&lt;&gt;"",IFERROR(VLOOKUP($A13,[1]Traspaso!$B$4:$AE$24957,20,FALSE),""),"")</f>
        <v>32.32</v>
      </c>
      <c r="E13" s="34">
        <f>IF($A13&lt;&gt;"",IFERROR(VLOOKUP($A13,[1]Traspaso!$B$4:$AE$24957,24,FALSE),""),"")</f>
        <v>33.4</v>
      </c>
      <c r="F13" s="34">
        <f>IF($A13&lt;&gt;"",IFERROR(VLOOKUP($A13,[1]Traspaso!$B$4:$AE$24957,25,FALSE),""),"")</f>
        <v>20.9</v>
      </c>
      <c r="G13" s="8">
        <f>IF($A13&lt;&gt;"",IFERROR(VLOOKUP($A13,[1]Traspaso!$B$4:$AE$24957,21,FALSE),""),"")</f>
        <v>44915.718205381942</v>
      </c>
      <c r="H13" s="34">
        <f>IF($A13&lt;&gt;"",IFERROR(VLOOKUP($A13,[1]Traspaso!$B$4:$AE$24957,26,FALSE),""),"")</f>
        <v>32.3202</v>
      </c>
      <c r="I13" s="5"/>
    </row>
    <row r="14" spans="1:10" x14ac:dyDescent="0.25">
      <c r="A14" s="1">
        <v>5675</v>
      </c>
      <c r="B14" s="6"/>
      <c r="C14" s="34">
        <f>IF($A14&lt;&gt;"",IFERROR(VLOOKUP($A14,[1]Traspaso!$B$4:$AE$24957,14,FALSE),""),"")</f>
        <v>32.822699999999998</v>
      </c>
      <c r="D14" s="34">
        <f>IF($A14&lt;&gt;"",IFERROR(VLOOKUP($A14,[1]Traspaso!$B$4:$AE$24957,20,FALSE),""),"")</f>
        <v>32.822499999999998</v>
      </c>
      <c r="E14" s="34">
        <f>IF($A14&lt;&gt;"",IFERROR(VLOOKUP($A14,[1]Traspaso!$B$4:$AE$24957,24,FALSE),""),"")</f>
        <v>33.4</v>
      </c>
      <c r="F14" s="34">
        <f>IF($A14&lt;&gt;"",IFERROR(VLOOKUP($A14,[1]Traspaso!$B$4:$AE$24957,25,FALSE),""),"")</f>
        <v>20.9</v>
      </c>
      <c r="G14" s="8">
        <f>IF($A14&lt;&gt;"",IFERROR(VLOOKUP($A14,[1]Traspaso!$B$4:$AE$24957,21,FALSE),""),"")</f>
        <v>44915.719027083331</v>
      </c>
      <c r="H14" s="34">
        <f>IF($A14&lt;&gt;"",IFERROR(VLOOKUP($A14,[1]Traspaso!$B$4:$AE$24957,26,FALSE),""),"")</f>
        <v>32.822599999999994</v>
      </c>
      <c r="I14" s="5"/>
    </row>
    <row r="15" spans="1:10" x14ac:dyDescent="0.25">
      <c r="A15" s="1">
        <v>5676</v>
      </c>
      <c r="B15" s="6"/>
      <c r="C15" s="34">
        <f>IF($A15&lt;&gt;"",IFERROR(VLOOKUP($A15,[1]Traspaso!$B$4:$AE$24957,14,FALSE),""),"")</f>
        <v>34.833399999999997</v>
      </c>
      <c r="D15" s="34">
        <f>IF($A15&lt;&gt;"",IFERROR(VLOOKUP($A15,[1]Traspaso!$B$4:$AE$24957,20,FALSE),""),"")</f>
        <v>34.832999999999998</v>
      </c>
      <c r="E15" s="34">
        <f>IF($A15&lt;&gt;"",IFERROR(VLOOKUP($A15,[1]Traspaso!$B$4:$AE$24957,24,FALSE),""),"")</f>
        <v>33.4</v>
      </c>
      <c r="F15" s="34">
        <f>IF($A15&lt;&gt;"",IFERROR(VLOOKUP($A15,[1]Traspaso!$B$4:$AE$24957,25,FALSE),""),"")</f>
        <v>20.9</v>
      </c>
      <c r="G15" s="8">
        <f>IF($A15&lt;&gt;"",IFERROR(VLOOKUP($A15,[1]Traspaso!$B$4:$AE$24957,21,FALSE),""),"")</f>
        <v>44915.71984878472</v>
      </c>
      <c r="H15" s="34">
        <f>IF($A15&lt;&gt;"",IFERROR(VLOOKUP($A15,[1]Traspaso!$B$4:$AE$24957,26,FALSE),""),"")</f>
        <v>34.833199999999998</v>
      </c>
      <c r="I15" s="5"/>
    </row>
    <row r="16" spans="1:10" x14ac:dyDescent="0.25">
      <c r="A16" s="1">
        <v>5677</v>
      </c>
      <c r="B16" s="6"/>
      <c r="C16" s="34">
        <f>IF($A16&lt;&gt;"",IFERROR(VLOOKUP($A16,[1]Traspaso!$B$4:$AE$24957,14,FALSE),""),"")</f>
        <v>33.573799999999999</v>
      </c>
      <c r="D16" s="34">
        <f>IF($A16&lt;&gt;"",IFERROR(VLOOKUP($A16,[1]Traspaso!$B$4:$AE$24957,20,FALSE),""),"")</f>
        <v>33.573599999999999</v>
      </c>
      <c r="E16" s="34">
        <f>IF($A16&lt;&gt;"",IFERROR(VLOOKUP($A16,[1]Traspaso!$B$4:$AE$24957,24,FALSE),""),"")</f>
        <v>33.4</v>
      </c>
      <c r="F16" s="34">
        <f>IF($A16&lt;&gt;"",IFERROR(VLOOKUP($A16,[1]Traspaso!$B$4:$AE$24957,25,FALSE),""),"")</f>
        <v>20.9</v>
      </c>
      <c r="G16" s="8">
        <f>IF($A16&lt;&gt;"",IFERROR(VLOOKUP($A16,[1]Traspaso!$B$4:$AE$24957,21,FALSE),""),"")</f>
        <v>44915.720670486109</v>
      </c>
      <c r="H16" s="34">
        <f>IF($A16&lt;&gt;"",IFERROR(VLOOKUP($A16,[1]Traspaso!$B$4:$AE$24957,26,FALSE),""),"")</f>
        <v>33.573700000000002</v>
      </c>
      <c r="I16" s="5"/>
    </row>
    <row r="17" spans="1:9" x14ac:dyDescent="0.25">
      <c r="A17" s="1">
        <v>5678</v>
      </c>
      <c r="B17" s="6"/>
      <c r="C17" s="34">
        <f>IF($A17&lt;&gt;"",IFERROR(VLOOKUP($A17,[1]Traspaso!$B$4:$AE$24957,14,FALSE),""),"")</f>
        <v>33.717399999999998</v>
      </c>
      <c r="D17" s="34">
        <f>IF($A17&lt;&gt;"",IFERROR(VLOOKUP($A17,[1]Traspaso!$B$4:$AE$24957,20,FALSE),""),"")</f>
        <v>33.716999999999999</v>
      </c>
      <c r="E17" s="34">
        <f>IF($A17&lt;&gt;"",IFERROR(VLOOKUP($A17,[1]Traspaso!$B$4:$AE$24957,24,FALSE),""),"")</f>
        <v>33.4</v>
      </c>
      <c r="F17" s="34">
        <f>IF($A17&lt;&gt;"",IFERROR(VLOOKUP($A17,[1]Traspaso!$B$4:$AE$24957,25,FALSE),""),"")</f>
        <v>20.9</v>
      </c>
      <c r="G17" s="8">
        <f>IF($A17&lt;&gt;"",IFERROR(VLOOKUP($A17,[1]Traspaso!$B$4:$AE$24957,21,FALSE),""),"")</f>
        <v>44915.721492187498</v>
      </c>
      <c r="H17" s="34">
        <f>IF($A17&lt;&gt;"",IFERROR(VLOOKUP($A17,[1]Traspaso!$B$4:$AE$24957,26,FALSE),""),"")</f>
        <v>33.717199999999998</v>
      </c>
      <c r="I17" s="5"/>
    </row>
    <row r="18" spans="1:9" x14ac:dyDescent="0.25">
      <c r="A18" s="1">
        <v>5679</v>
      </c>
      <c r="B18" s="6"/>
      <c r="C18" s="34">
        <f>IF($A18&lt;&gt;"",IFERROR(VLOOKUP($A18,[1]Traspaso!$B$4:$AE$24957,14,FALSE),""),"")</f>
        <v>35.793799999999997</v>
      </c>
      <c r="D18" s="34">
        <f>IF($A18&lt;&gt;"",IFERROR(VLOOKUP($A18,[1]Traspaso!$B$4:$AE$24957,20,FALSE),""),"")</f>
        <v>35.793399999999998</v>
      </c>
      <c r="E18" s="34">
        <f>IF($A18&lt;&gt;"",IFERROR(VLOOKUP($A18,[1]Traspaso!$B$4:$AE$24957,24,FALSE),""),"")</f>
        <v>33.4</v>
      </c>
      <c r="F18" s="34">
        <f>IF($A18&lt;&gt;"",IFERROR(VLOOKUP($A18,[1]Traspaso!$B$4:$AE$24957,25,FALSE),""),"")</f>
        <v>20.9</v>
      </c>
      <c r="G18" s="8">
        <f>IF($A18&lt;&gt;"",IFERROR(VLOOKUP($A18,[1]Traspaso!$B$4:$AE$24957,21,FALSE),""),"")</f>
        <v>44915.722313888888</v>
      </c>
      <c r="H18" s="34">
        <f>IF($A18&lt;&gt;"",IFERROR(VLOOKUP($A18,[1]Traspaso!$B$4:$AE$24957,26,FALSE),""),"")</f>
        <v>35.793599999999998</v>
      </c>
      <c r="I18" s="5"/>
    </row>
    <row r="19" spans="1:9" x14ac:dyDescent="0.25">
      <c r="A19" s="1">
        <v>5680</v>
      </c>
      <c r="B19" s="6"/>
      <c r="C19" s="34">
        <f>IF($A19&lt;&gt;"",IFERROR(VLOOKUP($A19,[1]Traspaso!$B$4:$AE$24957,14,FALSE),""),"")</f>
        <v>33.442500000000003</v>
      </c>
      <c r="D19" s="34">
        <f>IF($A19&lt;&gt;"",IFERROR(VLOOKUP($A19,[1]Traspaso!$B$4:$AE$24957,20,FALSE),""),"")</f>
        <v>33.442100000000003</v>
      </c>
      <c r="E19" s="34">
        <f>IF($A19&lt;&gt;"",IFERROR(VLOOKUP($A19,[1]Traspaso!$B$4:$AE$24957,24,FALSE),""),"")</f>
        <v>33.4</v>
      </c>
      <c r="F19" s="34">
        <f>IF($A19&lt;&gt;"",IFERROR(VLOOKUP($A19,[1]Traspaso!$B$4:$AE$24957,25,FALSE),""),"")</f>
        <v>20.9</v>
      </c>
      <c r="G19" s="8">
        <f>IF($A19&lt;&gt;"",IFERROR(VLOOKUP($A19,[1]Traspaso!$B$4:$AE$24957,21,FALSE),""),"")</f>
        <v>44915.723135590277</v>
      </c>
      <c r="H19" s="34">
        <f>IF($A19&lt;&gt;"",IFERROR(VLOOKUP($A19,[1]Traspaso!$B$4:$AE$24957,26,FALSE),""),"")</f>
        <v>33.442300000000003</v>
      </c>
      <c r="I19" s="5"/>
    </row>
    <row r="20" spans="1:9" x14ac:dyDescent="0.25">
      <c r="A20" s="1">
        <v>5681</v>
      </c>
      <c r="B20" s="6"/>
      <c r="C20" s="34">
        <f>IF($A20&lt;&gt;"",IFERROR(VLOOKUP($A20,[1]Traspaso!$B$4:$AE$24957,14,FALSE),""),"")</f>
        <v>33.085900000000002</v>
      </c>
      <c r="D20" s="34">
        <f>IF($A20&lt;&gt;"",IFERROR(VLOOKUP($A20,[1]Traspaso!$B$4:$AE$24957,20,FALSE),""),"")</f>
        <v>33.085299999999997</v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>
        <f>IF($A20&lt;&gt;"",IFERROR(VLOOKUP($A20,[1]Traspaso!$B$4:$AE$24957,21,FALSE),""),"")</f>
        <v>44915.725925925923</v>
      </c>
      <c r="H20" s="34">
        <f>IF($A20&lt;&gt;"",IFERROR(VLOOKUP($A20,[1]Traspaso!$B$4:$AE$24957,26,FALSE),""),"")</f>
        <v>33.085599999999999</v>
      </c>
      <c r="I20" s="5"/>
    </row>
    <row r="21" spans="1:9" x14ac:dyDescent="0.25">
      <c r="A21" s="1">
        <v>5682</v>
      </c>
      <c r="B21" s="6"/>
      <c r="C21" s="34">
        <f>IF($A21&lt;&gt;"",IFERROR(VLOOKUP($A21,[1]Traspaso!$B$4:$AE$24957,14,FALSE),""),"")</f>
        <v>32.258400000000002</v>
      </c>
      <c r="D21" s="34">
        <f>IF($A21&lt;&gt;"",IFERROR(VLOOKUP($A21,[1]Traspaso!$B$4:$AE$24957,20,FALSE),""),"")</f>
        <v>32.258099999999999</v>
      </c>
      <c r="E21" s="34">
        <f>IF($A21&lt;&gt;"",IFERROR(VLOOKUP($A21,[1]Traspaso!$B$4:$AE$24957,24,FALSE),""),"")</f>
        <v>38.9</v>
      </c>
      <c r="F21" s="34">
        <f>IF($A21&lt;&gt;"",IFERROR(VLOOKUP($A21,[1]Traspaso!$B$4:$AE$24957,25,FALSE),""),"")</f>
        <v>21.3</v>
      </c>
      <c r="G21" s="8">
        <f>IF($A21&lt;&gt;"",IFERROR(VLOOKUP($A21,[1]Traspaso!$B$4:$AE$24957,21,FALSE),""),"")</f>
        <v>44915.726527777777</v>
      </c>
      <c r="H21" s="34">
        <f>IF($A21&lt;&gt;"",IFERROR(VLOOKUP($A21,[1]Traspaso!$B$4:$AE$24957,26,FALSE),""),"")</f>
        <v>32.258250000000004</v>
      </c>
      <c r="I21" s="5"/>
    </row>
    <row r="22" spans="1:9" x14ac:dyDescent="0.25">
      <c r="A22" s="1" t="s">
        <v>41</v>
      </c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24" sqref="T24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40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5663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32.257899999999999</v>
      </c>
      <c r="I4" s="12">
        <v>44921.489756944444</v>
      </c>
      <c r="J4" s="1">
        <v>36.299999999999997</v>
      </c>
      <c r="K4" s="1">
        <v>21.5</v>
      </c>
      <c r="L4" s="20">
        <f>IF(AND(AB4&lt;&gt;"",J4&lt;&gt;""),(J4-AB4),"")</f>
        <v>35.199999999999996</v>
      </c>
      <c r="M4" s="20">
        <f>IF(AND(AC4&lt;&gt;"",K4&lt;&gt;""),(K4-AC4),"")</f>
        <v>21.5</v>
      </c>
      <c r="N4" s="37">
        <v>32.2577</v>
      </c>
      <c r="O4" s="12">
        <v>44922.392743055556</v>
      </c>
      <c r="P4" s="1">
        <v>29.2</v>
      </c>
      <c r="Q4" s="1">
        <v>23.2</v>
      </c>
      <c r="R4" s="20">
        <f>IF(AND(AB4&lt;&gt;"",P4&lt;&gt;""),(P4-AB4),"")</f>
        <v>28.099999999999998</v>
      </c>
      <c r="S4" s="20">
        <f>IF(AND(AC4&lt;&gt;"",Q4&lt;&gt;""),(Q4-AC4),"")</f>
        <v>23.2</v>
      </c>
      <c r="T4" s="37">
        <v>32.258000000000003</v>
      </c>
      <c r="U4" s="12">
        <v>44922.758344907408</v>
      </c>
      <c r="V4" s="1">
        <v>36</v>
      </c>
      <c r="W4" s="1">
        <v>20.5</v>
      </c>
      <c r="X4" s="20">
        <f>IF(AND(AB4&lt;&gt;"",V4&lt;&gt;""),(V4-AB4),"")</f>
        <v>34.9</v>
      </c>
      <c r="Y4" s="20">
        <f>IF(AND(AC4&lt;&gt;"",W4&lt;&gt;""),(W4-AC4),"")</f>
        <v>20.5</v>
      </c>
      <c r="Z4" s="34">
        <f>IF(T4="","",IF(LEFT(Pesos_Blancos!A2,2)="QC",T4,IF(ABS((N4-T4))&lt;=0.0028,(N4+T4)/2,"Error")))</f>
        <v>32.257850000000005</v>
      </c>
      <c r="AA4" s="34">
        <f>IF(A4="","",IF(LEFT(Pesos_Blancos!A2,2)="QC",T4,IF(OR(Pesos_Blancos!H2&gt;Z4,Z4="Error"),"Verifique",ABS(Pesos_Blancos!H2-Z4))))</f>
        <v>3.7000000000091404E-3</v>
      </c>
      <c r="AB4" s="1">
        <v>1.1000000000000001</v>
      </c>
      <c r="AC4" s="1">
        <v>0</v>
      </c>
      <c r="AD4" s="1" t="s">
        <v>42</v>
      </c>
    </row>
    <row r="5" spans="1:30" x14ac:dyDescent="0.25">
      <c r="A5" s="5">
        <f>IF(Pesos_Blancos!A3&lt;&gt;"",Pesos_Blancos!A3,"")</f>
        <v>5664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39.976799999999997</v>
      </c>
      <c r="I5" s="12">
        <v>44921.492002314815</v>
      </c>
      <c r="J5" s="1">
        <v>36.299999999999997</v>
      </c>
      <c r="K5" s="1">
        <v>21.5</v>
      </c>
      <c r="L5" s="20">
        <f t="shared" ref="L5:L24" si="2">IF(AND(AB5&lt;&gt;"",J5&lt;&gt;""),(J5-AB5),"")</f>
        <v>35.199999999999996</v>
      </c>
      <c r="M5" s="20">
        <f>IF(AND(AC5&lt;&gt;"",K5&lt;&gt;""),(K5-AC5),"")</f>
        <v>21.5</v>
      </c>
      <c r="N5" s="37">
        <v>39.976799999999997</v>
      </c>
      <c r="O5" s="12">
        <v>44922.394085648149</v>
      </c>
      <c r="P5" s="1">
        <v>29.2</v>
      </c>
      <c r="Q5" s="1">
        <v>23.2</v>
      </c>
      <c r="R5" s="20">
        <f t="shared" ref="R5:R24" si="3">IF(AND(AB5&lt;&gt;"",P5&lt;&gt;""),(P5-AB5),"")</f>
        <v>28.099999999999998</v>
      </c>
      <c r="S5" s="20">
        <f t="shared" ref="S5:S24" si="4">IF(AND(AC5&lt;&gt;"",Q5&lt;&gt;""),(Q5-AC5),"")</f>
        <v>23.2</v>
      </c>
      <c r="T5" s="37">
        <v>39.976799999999997</v>
      </c>
      <c r="U5" s="12">
        <v>44922.761944444443</v>
      </c>
      <c r="V5" s="1">
        <v>36</v>
      </c>
      <c r="W5" s="1">
        <v>20.5</v>
      </c>
      <c r="X5" s="20">
        <f t="shared" ref="X5:X24" si="5">IF(AND(AB5&lt;&gt;"",V5&lt;&gt;""),(V5-AB5),"")</f>
        <v>34.9</v>
      </c>
      <c r="Y5" s="20">
        <f t="shared" ref="Y5:Y24" si="6">IF(AND(AC5&lt;&gt;"",W5&lt;&gt;""),(W5-AC5),"")</f>
        <v>20.5</v>
      </c>
      <c r="Z5" s="34">
        <f>IF(T5="","",IF(LEFT(Pesos_Blancos!A3,2)="QC",T5,IF(ABS((N5-T5))&lt;=0.0028,(N5+T5)/2,"Error")))</f>
        <v>39.976799999999997</v>
      </c>
      <c r="AA5" s="34">
        <f>IF(A5="","",IF(LEFT(Pesos_Blancos!A3,2)="QC",T5,IF(OR(Pesos_Blancos!H3&gt;Z5,Z5="Error"),"Verifique",ABS(Pesos_Blancos!H3-Z5))))</f>
        <v>6.0500000000018872E-3</v>
      </c>
      <c r="AB5" s="1">
        <v>1.1000000000000001</v>
      </c>
      <c r="AC5" s="1">
        <v>0</v>
      </c>
      <c r="AD5" s="1" t="s">
        <v>42</v>
      </c>
    </row>
    <row r="6" spans="1:30" x14ac:dyDescent="0.25">
      <c r="A6" s="5">
        <f>IF(Pesos_Blancos!A4&lt;&gt;"",Pesos_Blancos!A4,"")</f>
        <v>5665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32.512300000000003</v>
      </c>
      <c r="I6" s="12">
        <v>44921.493657407409</v>
      </c>
      <c r="J6" s="1">
        <v>36.299999999999997</v>
      </c>
      <c r="K6" s="1">
        <v>21.5</v>
      </c>
      <c r="L6" s="20">
        <f t="shared" si="2"/>
        <v>35.199999999999996</v>
      </c>
      <c r="M6" s="20">
        <f t="shared" ref="M6:M24" si="7">IF(AND(AC6&lt;&gt;"",K6&lt;&gt;""),(K6-AC6),"")</f>
        <v>21.5</v>
      </c>
      <c r="N6" s="37">
        <v>32.5122</v>
      </c>
      <c r="O6" s="12">
        <v>44922.395381944443</v>
      </c>
      <c r="P6" s="1">
        <v>29.2</v>
      </c>
      <c r="Q6" s="1">
        <v>23.2</v>
      </c>
      <c r="R6" s="20">
        <f t="shared" si="3"/>
        <v>28.099999999999998</v>
      </c>
      <c r="S6" s="20">
        <f t="shared" si="4"/>
        <v>23.2</v>
      </c>
      <c r="T6" s="37">
        <v>32.512099999999997</v>
      </c>
      <c r="U6" s="12">
        <v>44922.764085648145</v>
      </c>
      <c r="V6" s="1">
        <v>36</v>
      </c>
      <c r="W6" s="1">
        <v>20.5</v>
      </c>
      <c r="X6" s="20">
        <f t="shared" si="5"/>
        <v>34.9</v>
      </c>
      <c r="Y6" s="20">
        <f t="shared" si="6"/>
        <v>20.5</v>
      </c>
      <c r="Z6" s="34">
        <f>IF(T6="","",IF(LEFT(Pesos_Blancos!A4,2)="QC",T6,IF(ABS((N6-T6))&lt;=0.0028,(N6+T6)/2,"Error")))</f>
        <v>32.512149999999998</v>
      </c>
      <c r="AA6" s="34">
        <f>IF(A6="","",IF(LEFT(Pesos_Blancos!A4,2)="QC",T6,IF(OR(Pesos_Blancos!H4&gt;Z6,Z6="Error"),"Verifique",ABS(Pesos_Blancos!H4-Z6))))</f>
        <v>3.2500000000013074E-3</v>
      </c>
      <c r="AB6" s="1">
        <v>1.1000000000000001</v>
      </c>
      <c r="AC6" s="1">
        <v>0</v>
      </c>
      <c r="AD6" s="1" t="s">
        <v>42</v>
      </c>
    </row>
    <row r="7" spans="1:30" x14ac:dyDescent="0.25">
      <c r="A7" s="5">
        <f>IF(Pesos_Blancos!A5&lt;&gt;"",Pesos_Blancos!A5,"")</f>
        <v>5666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32.213299999999997</v>
      </c>
      <c r="I7" s="12">
        <v>44921.495092592595</v>
      </c>
      <c r="J7" s="1">
        <v>36.299999999999997</v>
      </c>
      <c r="K7" s="1">
        <v>21.5</v>
      </c>
      <c r="L7" s="20">
        <f t="shared" si="2"/>
        <v>35.199999999999996</v>
      </c>
      <c r="M7" s="20">
        <f t="shared" si="7"/>
        <v>21.5</v>
      </c>
      <c r="N7" s="37">
        <v>32.213099999999997</v>
      </c>
      <c r="O7" s="12">
        <v>44922.397557870368</v>
      </c>
      <c r="P7" s="1">
        <v>29.2</v>
      </c>
      <c r="Q7" s="1">
        <v>23.2</v>
      </c>
      <c r="R7" s="20">
        <f t="shared" si="3"/>
        <v>28.099999999999998</v>
      </c>
      <c r="S7" s="20">
        <f t="shared" si="4"/>
        <v>23.2</v>
      </c>
      <c r="T7" s="37">
        <v>32.213700000000003</v>
      </c>
      <c r="U7" s="12">
        <v>44922.767164351855</v>
      </c>
      <c r="V7" s="1">
        <v>36</v>
      </c>
      <c r="W7" s="1">
        <v>20.5</v>
      </c>
      <c r="X7" s="20">
        <f t="shared" si="5"/>
        <v>34.9</v>
      </c>
      <c r="Y7" s="20">
        <f t="shared" si="6"/>
        <v>20.5</v>
      </c>
      <c r="Z7" s="34">
        <f>IF(T7="","",IF(LEFT(Pesos_Blancos!A5,2)="QC",T7,IF(ABS((N7-T7))&lt;=0.0028,(N7+T7)/2,"Error")))</f>
        <v>32.2134</v>
      </c>
      <c r="AA7" s="34">
        <f>IF(A7="","",IF(LEFT(Pesos_Blancos!A5,2)="QC",T7,IF(OR(Pesos_Blancos!H5&gt;Z7,Z7="Error"),"Verifique",ABS(Pesos_Blancos!H5-Z7))))</f>
        <v>2.6499999999956003E-3</v>
      </c>
      <c r="AB7" s="1">
        <v>1.1000000000000001</v>
      </c>
      <c r="AC7" s="1">
        <v>0</v>
      </c>
      <c r="AD7" s="1" t="s">
        <v>42</v>
      </c>
    </row>
    <row r="8" spans="1:30" x14ac:dyDescent="0.25">
      <c r="A8" s="5">
        <f>IF(Pesos_Blancos!A6&lt;&gt;"",Pesos_Blancos!A6,"")</f>
        <v>5667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33.582599999999999</v>
      </c>
      <c r="I8" s="12">
        <v>44921.497407407405</v>
      </c>
      <c r="J8" s="1">
        <v>36.299999999999997</v>
      </c>
      <c r="K8" s="1">
        <v>21.5</v>
      </c>
      <c r="L8" s="20">
        <f t="shared" si="2"/>
        <v>35.199999999999996</v>
      </c>
      <c r="M8" s="20">
        <f t="shared" si="7"/>
        <v>21.5</v>
      </c>
      <c r="N8" s="37">
        <v>33.5822</v>
      </c>
      <c r="O8" s="12">
        <v>44922.402511574073</v>
      </c>
      <c r="P8" s="1">
        <v>29.2</v>
      </c>
      <c r="Q8" s="1">
        <v>23.2</v>
      </c>
      <c r="R8" s="20">
        <f t="shared" si="3"/>
        <v>28.099999999999998</v>
      </c>
      <c r="S8" s="20">
        <f t="shared" si="4"/>
        <v>23.2</v>
      </c>
      <c r="T8" s="37">
        <v>33.582900000000002</v>
      </c>
      <c r="U8" s="12">
        <v>44922.76902777778</v>
      </c>
      <c r="V8" s="1">
        <v>36</v>
      </c>
      <c r="W8" s="1">
        <v>20.5</v>
      </c>
      <c r="X8" s="20">
        <f t="shared" si="5"/>
        <v>34.9</v>
      </c>
      <c r="Y8" s="20">
        <f t="shared" si="6"/>
        <v>20.5</v>
      </c>
      <c r="Z8" s="34">
        <f>IF(T8="","",IF(LEFT(Pesos_Blancos!A6,2)="QC",T8,IF(ABS((N8-T8))&lt;=0.0028,(N8+T8)/2,"Error")))</f>
        <v>33.582549999999998</v>
      </c>
      <c r="AA8" s="34">
        <f>IF(A8="","",IF(LEFT(Pesos_Blancos!A6,2)="QC",T8,IF(OR(Pesos_Blancos!H6&gt;Z8,Z8="Error"),"Verifique",ABS(Pesos_Blancos!H6-Z8))))</f>
        <v>2.6000000000010459E-3</v>
      </c>
      <c r="AB8" s="1">
        <v>1.1000000000000001</v>
      </c>
      <c r="AC8" s="1">
        <v>0</v>
      </c>
      <c r="AD8" s="1" t="s">
        <v>42</v>
      </c>
    </row>
    <row r="9" spans="1:30" x14ac:dyDescent="0.25">
      <c r="A9" s="5">
        <f>IF(Pesos_Blancos!A7&lt;&gt;"",Pesos_Blancos!A7,"")</f>
        <v>5668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34.146299999999997</v>
      </c>
      <c r="I9" s="12">
        <v>44921.498831018522</v>
      </c>
      <c r="J9" s="1">
        <v>36.299999999999997</v>
      </c>
      <c r="K9" s="1">
        <v>21.5</v>
      </c>
      <c r="L9" s="20">
        <f t="shared" si="2"/>
        <v>35.199999999999996</v>
      </c>
      <c r="M9" s="20">
        <f t="shared" si="7"/>
        <v>21.5</v>
      </c>
      <c r="N9" s="37">
        <v>34.146099999999997</v>
      </c>
      <c r="O9" s="12">
        <v>44922.41684027778</v>
      </c>
      <c r="P9" s="1">
        <v>29.2</v>
      </c>
      <c r="Q9" s="1">
        <v>23.2</v>
      </c>
      <c r="R9" s="20">
        <f t="shared" si="3"/>
        <v>28.099999999999998</v>
      </c>
      <c r="S9" s="20">
        <f t="shared" si="4"/>
        <v>23.2</v>
      </c>
      <c r="T9" s="37">
        <v>34.145000000000003</v>
      </c>
      <c r="U9" s="12">
        <v>44922.770891203705</v>
      </c>
      <c r="V9" s="1">
        <v>36</v>
      </c>
      <c r="W9" s="1">
        <v>20.5</v>
      </c>
      <c r="X9" s="20">
        <f t="shared" si="5"/>
        <v>34.9</v>
      </c>
      <c r="Y9" s="20">
        <f t="shared" si="6"/>
        <v>20.5</v>
      </c>
      <c r="Z9" s="34">
        <f>IF(T9="","",IF(LEFT(Pesos_Blancos!A7,2)="QC",T9,IF(ABS((N9-T9))&lt;=0.0028,(N9+T9)/2,"Error")))</f>
        <v>34.14555</v>
      </c>
      <c r="AA9" s="34">
        <f>IF(A9="","",IF(LEFT(Pesos_Blancos!A7,2)="QC",T9,IF(OR(Pesos_Blancos!H7&gt;Z9,Z9="Error"),"Verifique",ABS(Pesos_Blancos!H7-Z9))))</f>
        <v>2.4499999999960664E-3</v>
      </c>
      <c r="AB9" s="1">
        <v>1.1000000000000001</v>
      </c>
      <c r="AC9" s="1">
        <v>0</v>
      </c>
      <c r="AD9" s="1" t="s">
        <v>42</v>
      </c>
    </row>
    <row r="10" spans="1:30" x14ac:dyDescent="0.25">
      <c r="A10" s="5">
        <f>IF(Pesos_Blancos!A8&lt;&gt;"",Pesos_Blancos!A8,"")</f>
        <v>5669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33.529699999999998</v>
      </c>
      <c r="I10" s="12">
        <v>44921.499803240738</v>
      </c>
      <c r="J10" s="1">
        <v>36.299999999999997</v>
      </c>
      <c r="K10" s="1">
        <v>21.5</v>
      </c>
      <c r="L10" s="20">
        <f t="shared" si="2"/>
        <v>35.199999999999996</v>
      </c>
      <c r="M10" s="20">
        <f t="shared" si="7"/>
        <v>21.5</v>
      </c>
      <c r="N10" s="37">
        <v>33.529800000000002</v>
      </c>
      <c r="O10" s="12">
        <v>44922.419351851851</v>
      </c>
      <c r="P10" s="1">
        <v>29.2</v>
      </c>
      <c r="Q10" s="1">
        <v>23.2</v>
      </c>
      <c r="R10" s="20">
        <f t="shared" si="3"/>
        <v>28.099999999999998</v>
      </c>
      <c r="S10" s="20">
        <f t="shared" si="4"/>
        <v>23.2</v>
      </c>
      <c r="T10" s="37">
        <v>33.529299999999999</v>
      </c>
      <c r="U10" s="12">
        <v>44922.77275462963</v>
      </c>
      <c r="V10" s="1">
        <v>36</v>
      </c>
      <c r="W10" s="1">
        <v>20.5</v>
      </c>
      <c r="X10" s="20">
        <f t="shared" si="5"/>
        <v>34.9</v>
      </c>
      <c r="Y10" s="20">
        <f t="shared" si="6"/>
        <v>20.5</v>
      </c>
      <c r="Z10" s="34">
        <f>IF(T10="","",IF(LEFT(Pesos_Blancos!A8,2)="QC",T10,IF(ABS((N10-T10))&lt;=0.0028,(N10+T10)/2,"Error")))</f>
        <v>33.52955</v>
      </c>
      <c r="AA10" s="34">
        <f>IF(A10="","",IF(LEFT(Pesos_Blancos!A8,2)="QC",T10,IF(OR(Pesos_Blancos!H8&gt;Z10,Z10="Error"),"Verifique",ABS(Pesos_Blancos!H8-Z10))))</f>
        <v>4.4499999999985107E-3</v>
      </c>
      <c r="AB10" s="1">
        <v>1.1000000000000001</v>
      </c>
      <c r="AC10" s="1">
        <v>0</v>
      </c>
      <c r="AD10" s="1" t="s">
        <v>42</v>
      </c>
    </row>
    <row r="11" spans="1:30" x14ac:dyDescent="0.25">
      <c r="A11" s="5">
        <f>IF(Pesos_Blancos!A9&lt;&gt;"",Pesos_Blancos!A9,"")</f>
        <v>5670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34.623100000000001</v>
      </c>
      <c r="I11" s="12">
        <v>44921.501851851855</v>
      </c>
      <c r="J11" s="1">
        <v>36.299999999999997</v>
      </c>
      <c r="K11" s="1">
        <v>21.5</v>
      </c>
      <c r="L11" s="20">
        <f t="shared" si="2"/>
        <v>35.199999999999996</v>
      </c>
      <c r="M11" s="20">
        <f t="shared" si="7"/>
        <v>21.5</v>
      </c>
      <c r="N11" s="37">
        <v>34.625500000000002</v>
      </c>
      <c r="O11" s="12">
        <v>44922.420659722222</v>
      </c>
      <c r="P11" s="1">
        <v>29.2</v>
      </c>
      <c r="Q11" s="1">
        <v>23.2</v>
      </c>
      <c r="R11" s="20">
        <f t="shared" si="3"/>
        <v>28.099999999999998</v>
      </c>
      <c r="S11" s="20">
        <f t="shared" si="4"/>
        <v>23.2</v>
      </c>
      <c r="T11" s="37">
        <v>34.623100000000001</v>
      </c>
      <c r="U11" s="12">
        <v>44922.774618055555</v>
      </c>
      <c r="V11" s="1">
        <v>36</v>
      </c>
      <c r="W11" s="1">
        <v>20.5</v>
      </c>
      <c r="X11" s="20">
        <f t="shared" si="5"/>
        <v>34.9</v>
      </c>
      <c r="Y11" s="20">
        <f t="shared" si="6"/>
        <v>20.5</v>
      </c>
      <c r="Z11" s="34">
        <f>IF(T11="","",IF(LEFT(Pesos_Blancos!A9,2)="QC",T11,IF(ABS((N11-T11))&lt;=0.0028,(N11+T11)/2,"Error")))</f>
        <v>34.624300000000005</v>
      </c>
      <c r="AA11" s="34">
        <f>IF(A11="","",IF(LEFT(Pesos_Blancos!A9,2)="QC",T11,IF(OR(Pesos_Blancos!H9&gt;Z11,Z11="Error"),"Verifique",ABS(Pesos_Blancos!H9-Z11))))</f>
        <v>8.1000000000059913E-3</v>
      </c>
      <c r="AB11" s="1">
        <v>1.1000000000000001</v>
      </c>
      <c r="AC11" s="1">
        <v>0</v>
      </c>
      <c r="AD11" s="1" t="s">
        <v>42</v>
      </c>
    </row>
    <row r="12" spans="1:30" x14ac:dyDescent="0.25">
      <c r="A12" s="5">
        <f>IF(Pesos_Blancos!A10&lt;&gt;"",Pesos_Blancos!A10,"")</f>
        <v>5671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31.8949</v>
      </c>
      <c r="I12" s="12">
        <v>44921.502106481479</v>
      </c>
      <c r="J12" s="1">
        <v>36.299999999999997</v>
      </c>
      <c r="K12" s="1">
        <v>21.5</v>
      </c>
      <c r="L12" s="20">
        <f t="shared" si="2"/>
        <v>35.199999999999996</v>
      </c>
      <c r="M12" s="20">
        <f t="shared" si="7"/>
        <v>21.5</v>
      </c>
      <c r="N12" s="37">
        <v>31.892600000000002</v>
      </c>
      <c r="O12" s="12">
        <v>44922.421053240738</v>
      </c>
      <c r="P12" s="1">
        <v>29.2</v>
      </c>
      <c r="Q12" s="1">
        <v>23.2</v>
      </c>
      <c r="R12" s="20">
        <f t="shared" si="3"/>
        <v>28.099999999999998</v>
      </c>
      <c r="S12" s="20">
        <f t="shared" si="4"/>
        <v>23.2</v>
      </c>
      <c r="T12" s="37">
        <v>31.8916</v>
      </c>
      <c r="U12" s="12">
        <v>44922.77648148148</v>
      </c>
      <c r="V12" s="1">
        <v>36</v>
      </c>
      <c r="W12" s="1">
        <v>20.5</v>
      </c>
      <c r="X12" s="20">
        <f t="shared" si="5"/>
        <v>34.9</v>
      </c>
      <c r="Y12" s="20">
        <f t="shared" si="6"/>
        <v>20.5</v>
      </c>
      <c r="Z12" s="34">
        <f>IF(T12="","",IF(LEFT(Pesos_Blancos!A10,2)="QC",T12,IF(ABS((N12-T12))&lt;=0.0028,(N12+T12)/2,"Error")))</f>
        <v>31.892099999999999</v>
      </c>
      <c r="AA12" s="34">
        <f>IF(A12="","",IF(LEFT(Pesos_Blancos!A10,2)="QC",T12,IF(OR(Pesos_Blancos!H10&gt;Z12,Z12="Error"),"Verifique",ABS(Pesos_Blancos!H10-Z12))))</f>
        <v>4.3999999999968509E-3</v>
      </c>
      <c r="AB12" s="1">
        <v>1.1000000000000001</v>
      </c>
      <c r="AC12" s="1">
        <v>0</v>
      </c>
      <c r="AD12" s="1" t="s">
        <v>42</v>
      </c>
    </row>
    <row r="13" spans="1:30" x14ac:dyDescent="0.25">
      <c r="A13" s="5">
        <f>IF(Pesos_Blancos!A11&lt;&gt;"",Pesos_Blancos!A11,"")</f>
        <v>5672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34.365099999999998</v>
      </c>
      <c r="I13" s="12">
        <v>44921.50403935185</v>
      </c>
      <c r="J13" s="1">
        <v>36.299999999999997</v>
      </c>
      <c r="K13" s="1">
        <v>21.5</v>
      </c>
      <c r="L13" s="20">
        <f t="shared" si="2"/>
        <v>35.199999999999996</v>
      </c>
      <c r="M13" s="20">
        <f t="shared" si="7"/>
        <v>21.5</v>
      </c>
      <c r="N13" s="37">
        <v>34.3645</v>
      </c>
      <c r="O13" s="12">
        <v>44922.424212962964</v>
      </c>
      <c r="P13" s="1">
        <v>29.2</v>
      </c>
      <c r="Q13" s="1">
        <v>23.2</v>
      </c>
      <c r="R13" s="20">
        <f t="shared" si="3"/>
        <v>28.099999999999998</v>
      </c>
      <c r="S13" s="20">
        <f t="shared" si="4"/>
        <v>23.2</v>
      </c>
      <c r="T13" s="37">
        <v>34.363799999999998</v>
      </c>
      <c r="U13" s="12">
        <v>44922.778344907405</v>
      </c>
      <c r="V13" s="1">
        <v>36</v>
      </c>
      <c r="W13" s="1">
        <v>20.5</v>
      </c>
      <c r="X13" s="20">
        <f t="shared" si="5"/>
        <v>34.9</v>
      </c>
      <c r="Y13" s="20">
        <f t="shared" si="6"/>
        <v>20.5</v>
      </c>
      <c r="Z13" s="34">
        <f>IF(T13="","",IF(LEFT(Pesos_Blancos!A11,2)="QC",T13,IF(ABS((N13-T13))&lt;=0.0028,(N13+T13)/2,"Error")))</f>
        <v>34.364149999999995</v>
      </c>
      <c r="AA13" s="34">
        <f>IF(A13="","",IF(LEFT(Pesos_Blancos!A11,2)="QC",T13,IF(OR(Pesos_Blancos!H11&gt;Z13,Z13="Error"),"Verifique",ABS(Pesos_Blancos!H11-Z13))))</f>
        <v>4.6999999999997044E-3</v>
      </c>
      <c r="AB13" s="1">
        <v>1.1000000000000001</v>
      </c>
      <c r="AC13" s="1">
        <v>0</v>
      </c>
      <c r="AD13" s="1" t="s">
        <v>42</v>
      </c>
    </row>
    <row r="14" spans="1:30" x14ac:dyDescent="0.25">
      <c r="A14" s="5">
        <f>IF(Pesos_Blancos!A12&lt;&gt;"",Pesos_Blancos!A12,"")</f>
        <v>5673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>
        <v>33.942900000000002</v>
      </c>
      <c r="I14" s="12">
        <v>44921.505636574075</v>
      </c>
      <c r="J14" s="1">
        <v>36.299999999999997</v>
      </c>
      <c r="K14" s="1">
        <v>21.5</v>
      </c>
      <c r="L14" s="20">
        <f t="shared" si="2"/>
        <v>35.199999999999996</v>
      </c>
      <c r="M14" s="20">
        <f t="shared" si="7"/>
        <v>21.5</v>
      </c>
      <c r="N14" s="37">
        <v>33.942700000000002</v>
      </c>
      <c r="O14" s="12">
        <v>44922.428460648145</v>
      </c>
      <c r="P14" s="1">
        <v>29.2</v>
      </c>
      <c r="Q14" s="1">
        <v>23.2</v>
      </c>
      <c r="R14" s="20">
        <f t="shared" si="3"/>
        <v>28.099999999999998</v>
      </c>
      <c r="S14" s="20">
        <f t="shared" si="4"/>
        <v>23.2</v>
      </c>
      <c r="T14" s="37">
        <v>33.941099999999999</v>
      </c>
      <c r="U14" s="12">
        <v>44922.78020833333</v>
      </c>
      <c r="V14" s="1">
        <v>36</v>
      </c>
      <c r="W14" s="1">
        <v>20.5</v>
      </c>
      <c r="X14" s="20">
        <f t="shared" si="5"/>
        <v>34.9</v>
      </c>
      <c r="Y14" s="20">
        <f t="shared" si="6"/>
        <v>20.5</v>
      </c>
      <c r="Z14" s="34">
        <f>IF(T14="","",IF(LEFT(Pesos_Blancos!A12,2)="QC",T14,IF(ABS((N14-T14))&lt;=0.0028,(N14+T14)/2,"Error")))</f>
        <v>33.941900000000004</v>
      </c>
      <c r="AA14" s="34">
        <f>IF(A14="","",IF(LEFT(Pesos_Blancos!A12,2)="QC",T14,IF(OR(Pesos_Blancos!H12&gt;Z14,Z14="Error"),"Verifique",ABS(Pesos_Blancos!H12-Z14))))</f>
        <v>5.7500000000061391E-3</v>
      </c>
      <c r="AB14" s="1">
        <v>1.1000000000000001</v>
      </c>
      <c r="AC14" s="1">
        <v>0</v>
      </c>
      <c r="AD14" s="1" t="s">
        <v>42</v>
      </c>
    </row>
    <row r="15" spans="1:30" x14ac:dyDescent="0.25">
      <c r="A15" s="5">
        <f>IF(Pesos_Blancos!A13&lt;&gt;"",Pesos_Blancos!A13,"")</f>
        <v>5674</v>
      </c>
      <c r="B15" s="37"/>
      <c r="C15" s="12"/>
      <c r="D15" s="1"/>
      <c r="E15" s="1"/>
      <c r="F15" s="20" t="str">
        <f>IF(AND(AB15&lt;&gt;"",D15&lt;&gt;""),(D15-AB15),"")</f>
        <v/>
      </c>
      <c r="G15" s="20" t="str">
        <f t="shared" si="1"/>
        <v/>
      </c>
      <c r="H15" s="37">
        <v>32.325400000000002</v>
      </c>
      <c r="I15" s="12">
        <v>44921.507071759261</v>
      </c>
      <c r="J15" s="1">
        <v>36.299999999999997</v>
      </c>
      <c r="K15" s="1">
        <v>21.5</v>
      </c>
      <c r="L15" s="20">
        <f>IF(AND(AB15&lt;&gt;"",J15&lt;&gt;""),(J15-AB15),"")</f>
        <v>35.199999999999996</v>
      </c>
      <c r="M15" s="20">
        <f t="shared" si="7"/>
        <v>21.5</v>
      </c>
      <c r="N15" s="37">
        <v>32.325699999999998</v>
      </c>
      <c r="O15" s="12">
        <v>44922.429363425923</v>
      </c>
      <c r="P15" s="1">
        <v>29.2</v>
      </c>
      <c r="Q15" s="1">
        <v>23.2</v>
      </c>
      <c r="R15" s="20">
        <f>IF(AND(AB15&lt;&gt;"",P15&lt;&gt;""),(P15-AB15),"")</f>
        <v>28.099999999999998</v>
      </c>
      <c r="S15" s="20">
        <f t="shared" si="4"/>
        <v>23.2</v>
      </c>
      <c r="T15" s="37">
        <v>32.325400000000002</v>
      </c>
      <c r="U15" s="12">
        <v>44922.782071759262</v>
      </c>
      <c r="V15" s="1">
        <v>36</v>
      </c>
      <c r="W15" s="1">
        <v>20.5</v>
      </c>
      <c r="X15" s="20">
        <f>IF(AND(AB15&lt;&gt;"",V15&lt;&gt;""),(V15-AB15),"")</f>
        <v>34.9</v>
      </c>
      <c r="Y15" s="20">
        <f t="shared" si="6"/>
        <v>20.5</v>
      </c>
      <c r="Z15" s="34">
        <f>IF(T15="","",IF(LEFT(Pesos_Blancos!A13,2)="QC",T15,IF(ABS((N15-T15))&lt;=0.0028,(N15+T15)/2,"Error")))</f>
        <v>32.32555</v>
      </c>
      <c r="AA15" s="34">
        <f>IF(A15="","",IF(LEFT(Pesos_Blancos!A13,2)="QC",T15,IF(OR(Pesos_Blancos!H13&gt;Z15,Z15="Error"),"Verifique",ABS(Pesos_Blancos!H13-Z15))))</f>
        <v>5.3499999999999659E-3</v>
      </c>
      <c r="AB15" s="1">
        <v>1.1000000000000001</v>
      </c>
      <c r="AC15" s="1">
        <v>0</v>
      </c>
      <c r="AD15" s="1" t="s">
        <v>42</v>
      </c>
    </row>
    <row r="16" spans="1:30" x14ac:dyDescent="0.25">
      <c r="A16" s="5">
        <f>IF(Pesos_Blancos!A14&lt;&gt;"",Pesos_Blancos!A14,"")</f>
        <v>5675</v>
      </c>
      <c r="B16" s="37"/>
      <c r="C16" s="12"/>
      <c r="D16" s="1"/>
      <c r="E16" s="1"/>
      <c r="F16" s="20" t="str">
        <f t="shared" si="0"/>
        <v/>
      </c>
      <c r="G16" s="20" t="str">
        <f>IF(AND(AC16&lt;&gt;"",E16&lt;&gt;""),(E16-AC16),"")</f>
        <v/>
      </c>
      <c r="H16" s="37">
        <v>32.825600000000001</v>
      </c>
      <c r="I16" s="12">
        <v>44921.508726851855</v>
      </c>
      <c r="J16" s="1">
        <v>36.299999999999997</v>
      </c>
      <c r="K16" s="1">
        <v>21.5</v>
      </c>
      <c r="L16" s="20">
        <f t="shared" si="2"/>
        <v>35.199999999999996</v>
      </c>
      <c r="M16" s="20">
        <f>IF(AND(AC16&lt;&gt;"",K16&lt;&gt;""),(K16-AC16),"")</f>
        <v>21.5</v>
      </c>
      <c r="N16" s="37">
        <v>32.828000000000003</v>
      </c>
      <c r="O16" s="12">
        <v>44922.431469907409</v>
      </c>
      <c r="P16" s="1">
        <v>29.2</v>
      </c>
      <c r="Q16" s="1">
        <v>23.2</v>
      </c>
      <c r="R16" s="20">
        <f t="shared" si="3"/>
        <v>28.099999999999998</v>
      </c>
      <c r="S16" s="20">
        <f>IF(AND(AC16&lt;&gt;"",Q16&lt;&gt;""),(Q16-AC16),"")</f>
        <v>23.2</v>
      </c>
      <c r="T16" s="37">
        <v>32.826099999999997</v>
      </c>
      <c r="U16" s="12">
        <v>44922.783935185187</v>
      </c>
      <c r="V16" s="1">
        <v>36</v>
      </c>
      <c r="W16" s="1">
        <v>20.5</v>
      </c>
      <c r="X16" s="20">
        <f t="shared" si="5"/>
        <v>34.9</v>
      </c>
      <c r="Y16" s="20">
        <f>IF(AND(AC16&lt;&gt;"",W16&lt;&gt;""),(W16-AC16),"")</f>
        <v>20.5</v>
      </c>
      <c r="Z16" s="34">
        <f>IF(T16="","",IF(LEFT(Pesos_Blancos!A14,2)="QC",T16,IF(ABS((N16-T16))&lt;=0.0028,(N16+T16)/2,"Error")))</f>
        <v>32.82705</v>
      </c>
      <c r="AA16" s="34">
        <f>IF(A16="","",IF(LEFT(Pesos_Blancos!A14,2)="QC",T16,IF(OR(Pesos_Blancos!H14&gt;Z16,Z16="Error"),"Verifique",ABS(Pesos_Blancos!H14-Z16))))</f>
        <v>4.4500000000056161E-3</v>
      </c>
      <c r="AB16" s="1">
        <v>1.1000000000000001</v>
      </c>
      <c r="AC16" s="1">
        <v>0</v>
      </c>
      <c r="AD16" s="1" t="s">
        <v>42</v>
      </c>
    </row>
    <row r="17" spans="1:30" x14ac:dyDescent="0.25">
      <c r="A17" s="5">
        <f>IF(Pesos_Blancos!A15&lt;&gt;"",Pesos_Blancos!A15,"")</f>
        <v>5676</v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>
        <v>34.836500000000001</v>
      </c>
      <c r="I17" s="12">
        <v>44921.509618055556</v>
      </c>
      <c r="J17" s="1">
        <v>36.299999999999997</v>
      </c>
      <c r="K17" s="1">
        <v>21.5</v>
      </c>
      <c r="L17" s="20">
        <f t="shared" si="2"/>
        <v>35.199999999999996</v>
      </c>
      <c r="M17" s="20">
        <f t="shared" si="7"/>
        <v>21.5</v>
      </c>
      <c r="N17" s="37">
        <v>34.837600000000002</v>
      </c>
      <c r="O17" s="12">
        <v>44922.43304398148</v>
      </c>
      <c r="P17" s="1">
        <v>29.2</v>
      </c>
      <c r="Q17" s="1">
        <v>23.2</v>
      </c>
      <c r="R17" s="20">
        <f t="shared" si="3"/>
        <v>28.099999999999998</v>
      </c>
      <c r="S17" s="20">
        <f t="shared" si="4"/>
        <v>23.2</v>
      </c>
      <c r="T17" s="37">
        <v>34.836500000000001</v>
      </c>
      <c r="U17" s="12">
        <v>44922.785798611112</v>
      </c>
      <c r="V17" s="1">
        <v>36</v>
      </c>
      <c r="W17" s="1">
        <v>20.5</v>
      </c>
      <c r="X17" s="20">
        <f t="shared" si="5"/>
        <v>34.9</v>
      </c>
      <c r="Y17" s="20">
        <f t="shared" si="6"/>
        <v>20.5</v>
      </c>
      <c r="Z17" s="34">
        <f>IF(T17="","",IF(LEFT(Pesos_Blancos!A15,2)="QC",T17,IF(ABS((N17-T17))&lt;=0.0028,(N17+T17)/2,"Error")))</f>
        <v>34.837050000000005</v>
      </c>
      <c r="AA17" s="34">
        <f>IF(A17="","",IF(LEFT(Pesos_Blancos!A15,2)="QC",T17,IF(OR(Pesos_Blancos!H15&gt;Z17,Z17="Error"),"Verifique",ABS(Pesos_Blancos!H15-Z17))))</f>
        <v>3.8500000000070145E-3</v>
      </c>
      <c r="AB17" s="1">
        <v>1.1000000000000001</v>
      </c>
      <c r="AC17" s="1">
        <v>0</v>
      </c>
      <c r="AD17" s="1" t="s">
        <v>42</v>
      </c>
    </row>
    <row r="18" spans="1:30" x14ac:dyDescent="0.25">
      <c r="A18" s="5">
        <f>IF(Pesos_Blancos!A16&lt;&gt;"",Pesos_Blancos!A16,"")</f>
        <v>5677</v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>
        <v>33.579000000000001</v>
      </c>
      <c r="I18" s="12">
        <v>44921.510682870372</v>
      </c>
      <c r="J18" s="1">
        <v>36.299999999999997</v>
      </c>
      <c r="K18" s="1">
        <v>21.5</v>
      </c>
      <c r="L18" s="20">
        <f t="shared" si="2"/>
        <v>35.199999999999996</v>
      </c>
      <c r="M18" s="20">
        <f t="shared" si="7"/>
        <v>21.5</v>
      </c>
      <c r="N18" s="37">
        <v>33.579000000000001</v>
      </c>
      <c r="O18" s="12">
        <v>44922.433611111112</v>
      </c>
      <c r="P18" s="1">
        <v>29.2</v>
      </c>
      <c r="Q18" s="1">
        <v>23.2</v>
      </c>
      <c r="R18" s="20">
        <f t="shared" si="3"/>
        <v>28.099999999999998</v>
      </c>
      <c r="S18" s="20">
        <f t="shared" si="4"/>
        <v>23.2</v>
      </c>
      <c r="T18" s="37">
        <v>33.578200000000002</v>
      </c>
      <c r="U18" s="12">
        <v>44922.787662037037</v>
      </c>
      <c r="V18" s="1">
        <v>36</v>
      </c>
      <c r="W18" s="1">
        <v>20.5</v>
      </c>
      <c r="X18" s="20">
        <f t="shared" si="5"/>
        <v>34.9</v>
      </c>
      <c r="Y18" s="20">
        <f t="shared" si="6"/>
        <v>20.5</v>
      </c>
      <c r="Z18" s="34">
        <f>IF(T18="","",IF(LEFT(Pesos_Blancos!A16,2)="QC",T18,IF(ABS((N18-T18))&lt;=0.0028,(N18+T18)/2,"Error")))</f>
        <v>33.578600000000002</v>
      </c>
      <c r="AA18" s="34">
        <f>IF(A18="","",IF(LEFT(Pesos_Blancos!A16,2)="QC",T18,IF(OR(Pesos_Blancos!H16&gt;Z18,Z18="Error"),"Verifique",ABS(Pesos_Blancos!H16-Z18))))</f>
        <v>4.8999999999992383E-3</v>
      </c>
      <c r="AB18" s="1">
        <v>1.1000000000000001</v>
      </c>
      <c r="AC18" s="1">
        <v>0</v>
      </c>
      <c r="AD18" s="1" t="s">
        <v>42</v>
      </c>
    </row>
    <row r="19" spans="1:30" x14ac:dyDescent="0.25">
      <c r="A19" s="5">
        <f>IF(Pesos_Blancos!A17&lt;&gt;"",Pesos_Blancos!A17,"")</f>
        <v>5678</v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>
        <v>33.722700000000003</v>
      </c>
      <c r="I19" s="12">
        <v>44921.510729166665</v>
      </c>
      <c r="J19" s="1">
        <v>36.299999999999997</v>
      </c>
      <c r="K19" s="1">
        <v>21.5</v>
      </c>
      <c r="L19" s="20">
        <f t="shared" si="2"/>
        <v>35.199999999999996</v>
      </c>
      <c r="M19" s="20">
        <f t="shared" si="7"/>
        <v>21.5</v>
      </c>
      <c r="N19" s="37">
        <v>33.7224</v>
      </c>
      <c r="O19" s="12">
        <v>44922.433657407404</v>
      </c>
      <c r="P19" s="1">
        <v>29.2</v>
      </c>
      <c r="Q19" s="1">
        <v>23.2</v>
      </c>
      <c r="R19" s="20">
        <f t="shared" si="3"/>
        <v>28.099999999999998</v>
      </c>
      <c r="S19" s="20">
        <f t="shared" si="4"/>
        <v>23.2</v>
      </c>
      <c r="T19" s="37">
        <v>33.722099999999998</v>
      </c>
      <c r="U19" s="12">
        <v>44922.789525462962</v>
      </c>
      <c r="V19" s="1">
        <v>36</v>
      </c>
      <c r="W19" s="1">
        <v>20.5</v>
      </c>
      <c r="X19" s="20">
        <f t="shared" si="5"/>
        <v>34.9</v>
      </c>
      <c r="Y19" s="20">
        <f t="shared" si="6"/>
        <v>20.5</v>
      </c>
      <c r="Z19" s="34">
        <f>IF(T19="","",IF(LEFT(Pesos_Blancos!A17,2)="QC",T19,IF(ABS((N19-T19))&lt;=0.0028,(N19+T19)/2,"Error")))</f>
        <v>33.722250000000003</v>
      </c>
      <c r="AA19" s="34">
        <f>IF(A19="","",IF(LEFT(Pesos_Blancos!A17,2)="QC",T19,IF(OR(Pesos_Blancos!H17&gt;Z19,Z19="Error"),"Verifique",ABS(Pesos_Blancos!H17-Z19))))</f>
        <v>5.0500000000042178E-3</v>
      </c>
      <c r="AB19" s="1">
        <v>1.1000000000000001</v>
      </c>
      <c r="AC19" s="1">
        <v>0</v>
      </c>
      <c r="AD19" s="1" t="s">
        <v>42</v>
      </c>
    </row>
    <row r="20" spans="1:30" x14ac:dyDescent="0.25">
      <c r="A20" s="5">
        <f>IF(Pesos_Blancos!A18&lt;&gt;"",Pesos_Blancos!A18,"")</f>
        <v>5679</v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>
        <v>35.797800000000002</v>
      </c>
      <c r="I20" s="12">
        <v>44921.51190972222</v>
      </c>
      <c r="J20" s="1">
        <v>36.299999999999997</v>
      </c>
      <c r="K20" s="1">
        <v>21.5</v>
      </c>
      <c r="L20" s="20">
        <f t="shared" si="2"/>
        <v>35.199999999999996</v>
      </c>
      <c r="M20" s="20">
        <f t="shared" si="7"/>
        <v>21.5</v>
      </c>
      <c r="N20" s="37">
        <v>35.798400000000001</v>
      </c>
      <c r="O20" s="12">
        <v>44922.435428240744</v>
      </c>
      <c r="P20" s="1">
        <v>29.2</v>
      </c>
      <c r="Q20" s="1">
        <v>23.2</v>
      </c>
      <c r="R20" s="20">
        <f t="shared" si="3"/>
        <v>28.099999999999998</v>
      </c>
      <c r="S20" s="20">
        <f t="shared" si="4"/>
        <v>23.2</v>
      </c>
      <c r="T20" s="37">
        <v>35.797899999999998</v>
      </c>
      <c r="U20" s="12">
        <v>44922.791388888887</v>
      </c>
      <c r="V20" s="1">
        <v>36</v>
      </c>
      <c r="W20" s="1">
        <v>20.5</v>
      </c>
      <c r="X20" s="20">
        <f t="shared" si="5"/>
        <v>34.9</v>
      </c>
      <c r="Y20" s="20">
        <f t="shared" si="6"/>
        <v>20.5</v>
      </c>
      <c r="Z20" s="34">
        <f>IF(T20="","",IF(LEFT(Pesos_Blancos!A18,2)="QC",T20,IF(ABS((N20-T20))&lt;=0.0028,(N20+T20)/2,"Error")))</f>
        <v>35.79815</v>
      </c>
      <c r="AA20" s="34">
        <f>IF(A20="","",IF(LEFT(Pesos_Blancos!A18,2)="QC",T20,IF(OR(Pesos_Blancos!H18&gt;Z20,Z20="Error"),"Verifique",ABS(Pesos_Blancos!H18-Z20))))</f>
        <v>4.5500000000018304E-3</v>
      </c>
      <c r="AB20" s="1">
        <v>1.1000000000000001</v>
      </c>
      <c r="AC20" s="1">
        <v>0</v>
      </c>
      <c r="AD20" s="1" t="s">
        <v>42</v>
      </c>
    </row>
    <row r="21" spans="1:30" x14ac:dyDescent="0.25">
      <c r="A21" s="5">
        <f>IF(Pesos_Blancos!A19&lt;&gt;"",Pesos_Blancos!A19,"")</f>
        <v>5680</v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>
        <v>33.4435</v>
      </c>
      <c r="I21" s="12">
        <v>44921.512962962966</v>
      </c>
      <c r="J21" s="1">
        <v>36.299999999999997</v>
      </c>
      <c r="K21" s="1">
        <v>21.5</v>
      </c>
      <c r="L21" s="20">
        <f t="shared" si="2"/>
        <v>35.199999999999996</v>
      </c>
      <c r="M21" s="20">
        <f t="shared" si="7"/>
        <v>21.5</v>
      </c>
      <c r="N21" s="37">
        <v>33.443899999999999</v>
      </c>
      <c r="O21" s="12">
        <v>44922.436759259261</v>
      </c>
      <c r="P21" s="1">
        <v>29.2</v>
      </c>
      <c r="Q21" s="1">
        <v>23.2</v>
      </c>
      <c r="R21" s="20">
        <f t="shared" si="3"/>
        <v>28.099999999999998</v>
      </c>
      <c r="S21" s="20">
        <f t="shared" si="4"/>
        <v>23.2</v>
      </c>
      <c r="T21" s="37">
        <v>33.444099999999999</v>
      </c>
      <c r="U21" s="12">
        <v>44922.793252314812</v>
      </c>
      <c r="V21" s="1">
        <v>36</v>
      </c>
      <c r="W21" s="1">
        <v>20.5</v>
      </c>
      <c r="X21" s="20">
        <f t="shared" si="5"/>
        <v>34.9</v>
      </c>
      <c r="Y21" s="20">
        <f t="shared" si="6"/>
        <v>20.5</v>
      </c>
      <c r="Z21" s="34">
        <f>IF(T21="","",IF(LEFT(Pesos_Blancos!A19,2)="QC",T21,IF(ABS((N21-T21))&lt;=0.0028,(N21+T21)/2,"Error")))</f>
        <v>33.444000000000003</v>
      </c>
      <c r="AA21" s="34">
        <f>IF(A21="","",IF(LEFT(Pesos_Blancos!A19,2)="QC",T21,IF(OR(Pesos_Blancos!H19&gt;Z21,Z21="Error"),"Verifique",ABS(Pesos_Blancos!H19-Z21))))</f>
        <v>1.6999999999995907E-3</v>
      </c>
      <c r="AB21" s="1">
        <v>1.1000000000000001</v>
      </c>
      <c r="AC21" s="1">
        <v>0</v>
      </c>
      <c r="AD21" s="1" t="s">
        <v>42</v>
      </c>
    </row>
    <row r="22" spans="1:30" x14ac:dyDescent="0.25">
      <c r="A22" s="5">
        <f>IF(Pesos_Blancos!A20&lt;&gt;"",Pesos_Blancos!A20,"")</f>
        <v>5681</v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>
        <v>33.086599999999997</v>
      </c>
      <c r="I22" s="12">
        <v>44921.513553240744</v>
      </c>
      <c r="J22" s="1">
        <v>36.299999999999997</v>
      </c>
      <c r="K22" s="1">
        <v>21.5</v>
      </c>
      <c r="L22" s="20">
        <f t="shared" si="2"/>
        <v>35.199999999999996</v>
      </c>
      <c r="M22" s="20">
        <f t="shared" si="7"/>
        <v>21.5</v>
      </c>
      <c r="N22" s="37">
        <v>33.0867</v>
      </c>
      <c r="O22" s="12">
        <v>44922.437361111108</v>
      </c>
      <c r="P22" s="1">
        <v>29.2</v>
      </c>
      <c r="Q22" s="1">
        <v>23.2</v>
      </c>
      <c r="R22" s="20">
        <f t="shared" si="3"/>
        <v>28.099999999999998</v>
      </c>
      <c r="S22" s="20">
        <f t="shared" si="4"/>
        <v>23.2</v>
      </c>
      <c r="T22" s="37">
        <v>33.085900000000002</v>
      </c>
      <c r="U22" s="12">
        <v>44922.795115740744</v>
      </c>
      <c r="V22" s="1">
        <v>36</v>
      </c>
      <c r="W22" s="1">
        <v>20.5</v>
      </c>
      <c r="X22" s="20">
        <f t="shared" si="5"/>
        <v>34.9</v>
      </c>
      <c r="Y22" s="20">
        <f t="shared" si="6"/>
        <v>20.5</v>
      </c>
      <c r="Z22" s="34">
        <f>IF(T22="","",IF(LEFT(Pesos_Blancos!A20,2)="QC",T22,IF(ABS((N22-T22))&lt;=0.0028,(N22+T22)/2,"Error")))</f>
        <v>33.086300000000001</v>
      </c>
      <c r="AA22" s="34">
        <f>IF(A22="","",IF(LEFT(Pesos_Blancos!A20,2)="QC",T22,IF(OR(Pesos_Blancos!H20&gt;Z22,Z22="Error"),"Verifique",ABS(Pesos_Blancos!H20-Z22))))</f>
        <v>7.0000000000192131E-4</v>
      </c>
      <c r="AB22" s="1">
        <v>1.1000000000000001</v>
      </c>
      <c r="AC22" s="1">
        <v>0</v>
      </c>
      <c r="AD22" s="1" t="s">
        <v>42</v>
      </c>
    </row>
    <row r="23" spans="1:30" x14ac:dyDescent="0.25">
      <c r="A23" s="5">
        <f>IF(Pesos_Blancos!A21&lt;&gt;"",Pesos_Blancos!A21,"")</f>
        <v>5682</v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>
        <v>32.261899999999997</v>
      </c>
      <c r="I23" s="12">
        <v>44921.515844907408</v>
      </c>
      <c r="J23" s="1">
        <v>36.299999999999997</v>
      </c>
      <c r="K23" s="1">
        <v>21.5</v>
      </c>
      <c r="L23" s="20">
        <f t="shared" si="2"/>
        <v>35.199999999999996</v>
      </c>
      <c r="M23" s="20">
        <f t="shared" si="7"/>
        <v>21.5</v>
      </c>
      <c r="N23" s="37">
        <v>32.2605</v>
      </c>
      <c r="O23" s="12">
        <v>44922.437395833331</v>
      </c>
      <c r="P23" s="1">
        <v>29.2</v>
      </c>
      <c r="Q23" s="1">
        <v>23.2</v>
      </c>
      <c r="R23" s="20">
        <f t="shared" si="3"/>
        <v>28.099999999999998</v>
      </c>
      <c r="S23" s="20">
        <f t="shared" si="4"/>
        <v>23.2</v>
      </c>
      <c r="T23" s="37">
        <v>32.259700000000002</v>
      </c>
      <c r="U23" s="12">
        <v>44922.796979166669</v>
      </c>
      <c r="V23" s="1">
        <v>36</v>
      </c>
      <c r="W23" s="1">
        <v>20.5</v>
      </c>
      <c r="X23" s="20">
        <f t="shared" si="5"/>
        <v>34.9</v>
      </c>
      <c r="Y23" s="20">
        <f t="shared" si="6"/>
        <v>20.5</v>
      </c>
      <c r="Z23" s="34">
        <f>IF(T23="","",IF(LEFT(Pesos_Blancos!A21,2)="QC",T23,IF(ABS((N23-T23))&lt;=0.0028,(N23+T23)/2,"Error")))</f>
        <v>32.260100000000001</v>
      </c>
      <c r="AA23" s="34">
        <f>IF(A23="","",IF(LEFT(Pesos_Blancos!A21,2)="QC",T23,IF(OR(Pesos_Blancos!H21&gt;Z23,Z23="Error"),"Verifique",ABS(Pesos_Blancos!H21-Z23))))</f>
        <v>1.8499999999974648E-3</v>
      </c>
      <c r="AB23" s="1">
        <v>1.1000000000000001</v>
      </c>
      <c r="AC23" s="1">
        <v>0</v>
      </c>
      <c r="AD23" s="1" t="s">
        <v>42</v>
      </c>
    </row>
    <row r="24" spans="1:30" x14ac:dyDescent="0.25">
      <c r="A24" s="5" t="str">
        <f>IF(Pesos_Blancos!A22&lt;&gt;"",Pesos_Blancos!A22,"")</f>
        <v>QC</v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>
        <v>49.999600000000001</v>
      </c>
      <c r="I24" s="12">
        <v>44921.515983796293</v>
      </c>
      <c r="J24" s="1">
        <v>28.7</v>
      </c>
      <c r="K24" s="1">
        <v>22.6</v>
      </c>
      <c r="L24" s="20">
        <f t="shared" si="2"/>
        <v>27.599999999999998</v>
      </c>
      <c r="M24" s="20">
        <f t="shared" si="7"/>
        <v>22.6</v>
      </c>
      <c r="N24" s="37">
        <v>49.999600000000001</v>
      </c>
      <c r="O24" s="12">
        <v>44922.438356481478</v>
      </c>
      <c r="P24" s="1">
        <v>30.9</v>
      </c>
      <c r="Q24" s="1">
        <v>22.9</v>
      </c>
      <c r="R24" s="20">
        <f t="shared" si="3"/>
        <v>29.799999999999997</v>
      </c>
      <c r="S24" s="20">
        <f t="shared" si="4"/>
        <v>22.9</v>
      </c>
      <c r="T24" s="37">
        <v>49.999699999999997</v>
      </c>
      <c r="U24" s="12">
        <v>44922.803425925929</v>
      </c>
      <c r="V24" s="1">
        <v>37.799999999999997</v>
      </c>
      <c r="W24" s="1">
        <v>20.8</v>
      </c>
      <c r="X24" s="20">
        <f t="shared" si="5"/>
        <v>36.699999999999996</v>
      </c>
      <c r="Y24" s="20">
        <f t="shared" si="6"/>
        <v>20.8</v>
      </c>
      <c r="Z24" s="34">
        <f>IF(T24="","",IF(LEFT(Pesos_Blancos!A22,2)="QC",T24,IF(ABS((N24-T24))&lt;=0.0028,(N24+T24)/2,"Error")))</f>
        <v>49.999699999999997</v>
      </c>
      <c r="AA24" s="34">
        <f>IF(A24="","",IF(LEFT(Pesos_Blancos!A22,2)="QC",T24,IF(OR(Pesos_Blancos!H22&gt;Z24,Z24="Error"),"Verifique",ABS(Pesos_Blancos!H22-Z24))))</f>
        <v>49.999699999999997</v>
      </c>
      <c r="AB24" s="1">
        <v>1.1000000000000001</v>
      </c>
      <c r="AC24" s="1">
        <v>0</v>
      </c>
      <c r="AD24" s="1" t="s">
        <v>42</v>
      </c>
    </row>
  </sheetData>
  <sheetProtection algorithmName="SHA-512" hashValue="g/qAwU2TLLeYVV3Mz2D741juYjWKwJsQAGfvCI9J8blj/HmJGNKfIe0sCfWfQgwM7ffPzo7EheSrV8YdUj7Fcw==" saltValue="rDZ5PfD2Q9Hsqnf7vThHZ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5663</v>
      </c>
      <c r="B2" s="31">
        <f>IF(AND(A2&lt;&gt;"",Filtros_Muestra!N4&lt;&gt;""),Filtros_Muestra!N4,"")</f>
        <v>32.2577</v>
      </c>
      <c r="C2" s="17">
        <f>IF(AND(A2&lt;&gt;"",Filtros_Muestra!O4&lt;&gt;""),Filtros_Muestra!O4,"")</f>
        <v>44922.392743055556</v>
      </c>
      <c r="D2">
        <f>IF(AND(A2&lt;&gt;"",Filtros_Muestra!R4&lt;&gt;""),Filtros_Muestra!R4,"")</f>
        <v>28.099999999999998</v>
      </c>
      <c r="E2">
        <f>IF(AND(A2&lt;&gt;"",Filtros_Muestra!S4&lt;&gt;""),Filtros_Muestra!S4,"")</f>
        <v>23.2</v>
      </c>
      <c r="F2" s="31">
        <f>IF(AND(A2&lt;&gt;"",Filtros_Muestra!T4&lt;&gt;""),Filtros_Muestra!T4,"")</f>
        <v>32.258000000000003</v>
      </c>
      <c r="G2" s="17">
        <f>IF(AND(A2&lt;&gt;"",Filtros_Muestra!U4&lt;&gt;""),Filtros_Muestra!U4,"")</f>
        <v>44922.758344907408</v>
      </c>
      <c r="H2">
        <f>IF(AND(A2&lt;&gt;"",Filtros_Muestra!X4&lt;&gt;""),Filtros_Muestra!X4,"")</f>
        <v>34.9</v>
      </c>
      <c r="I2">
        <f>IF(AND(A2&lt;&gt;"",Filtros_Muestra!Y4&lt;&gt;""),Filtros_Muestra!Y4,"")</f>
        <v>20.5</v>
      </c>
      <c r="J2" s="31">
        <f>IF(AND(A2&lt;&gt;"",Filtros_Muestra!Z4&lt;&gt;""),Filtros_Muestra!Z4,"")</f>
        <v>32.257850000000005</v>
      </c>
      <c r="K2" s="31">
        <f>IF(AND(A2&lt;&gt;"",Filtros_Muestra!AA4&lt;&gt;""),Filtros_Muestra!AA4,"")</f>
        <v>3.7000000000091404E-3</v>
      </c>
    </row>
    <row r="3" spans="1:12" x14ac:dyDescent="0.25">
      <c r="A3">
        <f>IF(Pesos_Blancos!A3&lt;&gt;"",Pesos_Blancos!A3,"")</f>
        <v>5664</v>
      </c>
      <c r="B3" s="31">
        <f>IF(AND(A3&lt;&gt;"",Filtros_Muestra!N5&lt;&gt;""),Filtros_Muestra!N5,"")</f>
        <v>39.976799999999997</v>
      </c>
      <c r="C3" s="17">
        <f>IF(AND(A3&lt;&gt;"",Filtros_Muestra!O5&lt;&gt;""),Filtros_Muestra!O5,"")</f>
        <v>44922.394085648149</v>
      </c>
      <c r="D3">
        <f>IF(AND(A3&lt;&gt;"",Filtros_Muestra!R5&lt;&gt;""),Filtros_Muestra!R5,"")</f>
        <v>28.099999999999998</v>
      </c>
      <c r="E3">
        <f>IF(AND(A3&lt;&gt;"",Filtros_Muestra!S5&lt;&gt;""),Filtros_Muestra!S5,"")</f>
        <v>23.2</v>
      </c>
      <c r="F3" s="31">
        <f>IF(AND(A3&lt;&gt;"",Filtros_Muestra!T5&lt;&gt;""),Filtros_Muestra!T5,"")</f>
        <v>39.976799999999997</v>
      </c>
      <c r="G3" s="17">
        <f>IF(AND(A3&lt;&gt;"",Filtros_Muestra!U5&lt;&gt;""),Filtros_Muestra!U5,"")</f>
        <v>44922.761944444443</v>
      </c>
      <c r="H3">
        <f>IF(AND(A3&lt;&gt;"",Filtros_Muestra!X5&lt;&gt;""),Filtros_Muestra!X5,"")</f>
        <v>34.9</v>
      </c>
      <c r="I3">
        <f>IF(AND(A3&lt;&gt;"",Filtros_Muestra!Y5&lt;&gt;""),Filtros_Muestra!Y5,"")</f>
        <v>20.5</v>
      </c>
      <c r="J3" s="31">
        <f>IF(AND(A3&lt;&gt;"",Filtros_Muestra!Z5&lt;&gt;""),Filtros_Muestra!Z5,"")</f>
        <v>39.976799999999997</v>
      </c>
      <c r="K3" s="31">
        <f>IF(A3&lt;&gt;"",Filtros_Muestra!AA5,"")</f>
        <v>6.0500000000018872E-3</v>
      </c>
    </row>
    <row r="4" spans="1:12" x14ac:dyDescent="0.25">
      <c r="A4">
        <f>IF(Pesos_Blancos!A4&lt;&gt;"",Pesos_Blancos!A4,"")</f>
        <v>5665</v>
      </c>
      <c r="B4" s="31">
        <f>IF(AND(A4&lt;&gt;"",Filtros_Muestra!N6&lt;&gt;""),Filtros_Muestra!N6,"")</f>
        <v>32.5122</v>
      </c>
      <c r="C4" s="17">
        <f>IF(AND(A4&lt;&gt;"",Filtros_Muestra!O6&lt;&gt;""),Filtros_Muestra!O6,"")</f>
        <v>44922.395381944443</v>
      </c>
      <c r="D4">
        <f>IF(AND(A4&lt;&gt;"",Filtros_Muestra!R6&lt;&gt;""),Filtros_Muestra!R6,"")</f>
        <v>28.099999999999998</v>
      </c>
      <c r="E4">
        <f>IF(AND(A4&lt;&gt;"",Filtros_Muestra!S6&lt;&gt;""),Filtros_Muestra!S6,"")</f>
        <v>23.2</v>
      </c>
      <c r="F4" s="31">
        <f>IF(AND(A4&lt;&gt;"",Filtros_Muestra!T6&lt;&gt;""),Filtros_Muestra!T6,"")</f>
        <v>32.512099999999997</v>
      </c>
      <c r="G4" s="17">
        <f>IF(AND(A4&lt;&gt;"",Filtros_Muestra!U6&lt;&gt;""),Filtros_Muestra!U6,"")</f>
        <v>44922.764085648145</v>
      </c>
      <c r="H4">
        <f>IF(AND(A4&lt;&gt;"",Filtros_Muestra!X6&lt;&gt;""),Filtros_Muestra!X6,"")</f>
        <v>34.9</v>
      </c>
      <c r="I4">
        <f>IF(AND(A4&lt;&gt;"",Filtros_Muestra!Y6&lt;&gt;""),Filtros_Muestra!Y6,"")</f>
        <v>20.5</v>
      </c>
      <c r="J4" s="31">
        <f>IF(AND(A4&lt;&gt;"",Filtros_Muestra!Z6&lt;&gt;""),Filtros_Muestra!Z6,"")</f>
        <v>32.512149999999998</v>
      </c>
      <c r="K4" s="31">
        <f>IF(A4&lt;&gt;"",Filtros_Muestra!AA6,"")</f>
        <v>3.2500000000013074E-3</v>
      </c>
    </row>
    <row r="5" spans="1:12" x14ac:dyDescent="0.25">
      <c r="A5">
        <f>IF(Pesos_Blancos!A5&lt;&gt;"",Pesos_Blancos!A5,"")</f>
        <v>5666</v>
      </c>
      <c r="B5" s="31">
        <f>IF(AND(A5&lt;&gt;"",Filtros_Muestra!N7&lt;&gt;""),Filtros_Muestra!N7,"")</f>
        <v>32.213099999999997</v>
      </c>
      <c r="C5" s="17">
        <f>IF(AND(A5&lt;&gt;"",Filtros_Muestra!O7&lt;&gt;""),Filtros_Muestra!O7,"")</f>
        <v>44922.397557870368</v>
      </c>
      <c r="D5">
        <f>IF(AND(A5&lt;&gt;"",Filtros_Muestra!R7&lt;&gt;""),Filtros_Muestra!R7,"")</f>
        <v>28.099999999999998</v>
      </c>
      <c r="E5">
        <f>IF(AND(A5&lt;&gt;"",Filtros_Muestra!S7&lt;&gt;""),Filtros_Muestra!S7,"")</f>
        <v>23.2</v>
      </c>
      <c r="F5" s="31">
        <f>IF(AND(A5&lt;&gt;"",Filtros_Muestra!T7&lt;&gt;""),Filtros_Muestra!T7,"")</f>
        <v>32.213700000000003</v>
      </c>
      <c r="G5" s="17">
        <f>IF(AND(A5&lt;&gt;"",Filtros_Muestra!U7&lt;&gt;""),Filtros_Muestra!U7,"")</f>
        <v>44922.767164351855</v>
      </c>
      <c r="H5">
        <f>IF(AND(A5&lt;&gt;"",Filtros_Muestra!X7&lt;&gt;""),Filtros_Muestra!X7,"")</f>
        <v>34.9</v>
      </c>
      <c r="I5">
        <f>IF(AND(A5&lt;&gt;"",Filtros_Muestra!Y7&lt;&gt;""),Filtros_Muestra!Y7,"")</f>
        <v>20.5</v>
      </c>
      <c r="J5" s="31">
        <f>IF(AND(A5&lt;&gt;"",Filtros_Muestra!Z7&lt;&gt;""),Filtros_Muestra!Z7,"")</f>
        <v>32.2134</v>
      </c>
      <c r="K5" s="31">
        <f>IF(A5&lt;&gt;"",Filtros_Muestra!AA7,"")</f>
        <v>2.6499999999956003E-3</v>
      </c>
    </row>
    <row r="6" spans="1:12" x14ac:dyDescent="0.25">
      <c r="A6">
        <f>IF(Pesos_Blancos!A6&lt;&gt;"",Pesos_Blancos!A6,"")</f>
        <v>5667</v>
      </c>
      <c r="B6" s="31">
        <f>IF(AND(A6&lt;&gt;"",Filtros_Muestra!N8&lt;&gt;""),Filtros_Muestra!N8,"")</f>
        <v>33.5822</v>
      </c>
      <c r="C6" s="17">
        <f>IF(AND(A6&lt;&gt;"",Filtros_Muestra!O8&lt;&gt;""),Filtros_Muestra!O8,"")</f>
        <v>44922.402511574073</v>
      </c>
      <c r="D6">
        <f>IF(AND(A6&lt;&gt;"",Filtros_Muestra!R8&lt;&gt;""),Filtros_Muestra!R8,"")</f>
        <v>28.099999999999998</v>
      </c>
      <c r="E6">
        <f>IF(AND(A6&lt;&gt;"",Filtros_Muestra!S8&lt;&gt;""),Filtros_Muestra!S8,"")</f>
        <v>23.2</v>
      </c>
      <c r="F6" s="31">
        <f>IF(AND(A6&lt;&gt;"",Filtros_Muestra!T8&lt;&gt;""),Filtros_Muestra!T8,"")</f>
        <v>33.582900000000002</v>
      </c>
      <c r="G6" s="17">
        <f>IF(AND(A6&lt;&gt;"",Filtros_Muestra!U8&lt;&gt;""),Filtros_Muestra!U8,"")</f>
        <v>44922.76902777778</v>
      </c>
      <c r="H6">
        <f>IF(AND(A6&lt;&gt;"",Filtros_Muestra!X8&lt;&gt;""),Filtros_Muestra!X8,"")</f>
        <v>34.9</v>
      </c>
      <c r="I6">
        <f>IF(AND(A6&lt;&gt;"",Filtros_Muestra!Y8&lt;&gt;""),Filtros_Muestra!Y8,"")</f>
        <v>20.5</v>
      </c>
      <c r="J6" s="31">
        <f>IF(AND(A6&lt;&gt;"",Filtros_Muestra!Z8&lt;&gt;""),Filtros_Muestra!Z8,"")</f>
        <v>33.582549999999998</v>
      </c>
      <c r="K6" s="31">
        <f>IF(A6&lt;&gt;"",Filtros_Muestra!AA8,"")</f>
        <v>2.6000000000010459E-3</v>
      </c>
    </row>
    <row r="7" spans="1:12" x14ac:dyDescent="0.25">
      <c r="A7">
        <f>IF(Pesos_Blancos!A7&lt;&gt;"",Pesos_Blancos!A7,"")</f>
        <v>5668</v>
      </c>
      <c r="B7" s="31">
        <f>IF(AND(A7&lt;&gt;"",Filtros_Muestra!N9&lt;&gt;""),Filtros_Muestra!N9,"")</f>
        <v>34.146099999999997</v>
      </c>
      <c r="C7" s="17">
        <f>IF(AND(A7&lt;&gt;"",Filtros_Muestra!O9&lt;&gt;""),Filtros_Muestra!O9,"")</f>
        <v>44922.41684027778</v>
      </c>
      <c r="D7">
        <f>IF(AND(A7&lt;&gt;"",Filtros_Muestra!R9&lt;&gt;""),Filtros_Muestra!R9,"")</f>
        <v>28.099999999999998</v>
      </c>
      <c r="E7">
        <f>IF(AND(A7&lt;&gt;"",Filtros_Muestra!S9&lt;&gt;""),Filtros_Muestra!S9,"")</f>
        <v>23.2</v>
      </c>
      <c r="F7" s="31">
        <f>IF(AND(A7&lt;&gt;"",Filtros_Muestra!T9&lt;&gt;""),Filtros_Muestra!T9,"")</f>
        <v>34.145000000000003</v>
      </c>
      <c r="G7" s="17">
        <f>IF(AND(A7&lt;&gt;"",Filtros_Muestra!U9&lt;&gt;""),Filtros_Muestra!U9,"")</f>
        <v>44922.770891203705</v>
      </c>
      <c r="H7">
        <f>IF(AND(A7&lt;&gt;"",Filtros_Muestra!X9&lt;&gt;""),Filtros_Muestra!X9,"")</f>
        <v>34.9</v>
      </c>
      <c r="I7">
        <f>IF(AND(A7&lt;&gt;"",Filtros_Muestra!Y9&lt;&gt;""),Filtros_Muestra!Y9,"")</f>
        <v>20.5</v>
      </c>
      <c r="J7" s="31">
        <f>IF(AND(A7&lt;&gt;"",Filtros_Muestra!Z9&lt;&gt;""),Filtros_Muestra!Z9,"")</f>
        <v>34.14555</v>
      </c>
      <c r="K7" s="31">
        <f>IF(A7&lt;&gt;"",Filtros_Muestra!AA9,"")</f>
        <v>2.4499999999960664E-3</v>
      </c>
    </row>
    <row r="8" spans="1:12" x14ac:dyDescent="0.25">
      <c r="A8">
        <f>IF(Pesos_Blancos!A8&lt;&gt;"",Pesos_Blancos!A8,"")</f>
        <v>5669</v>
      </c>
      <c r="B8" s="31">
        <f>IF(AND(A8&lt;&gt;"",Filtros_Muestra!N10&lt;&gt;""),Filtros_Muestra!N10,"")</f>
        <v>33.529800000000002</v>
      </c>
      <c r="C8" s="17">
        <f>IF(AND(A8&lt;&gt;"",Filtros_Muestra!O10&lt;&gt;""),Filtros_Muestra!O10,"")</f>
        <v>44922.419351851851</v>
      </c>
      <c r="D8">
        <f>IF(AND(A8&lt;&gt;"",Filtros_Muestra!R10&lt;&gt;""),Filtros_Muestra!R10,"")</f>
        <v>28.099999999999998</v>
      </c>
      <c r="E8">
        <f>IF(AND(A8&lt;&gt;"",Filtros_Muestra!S10&lt;&gt;""),Filtros_Muestra!S10,"")</f>
        <v>23.2</v>
      </c>
      <c r="F8" s="31">
        <f>IF(AND(A8&lt;&gt;"",Filtros_Muestra!T10&lt;&gt;""),Filtros_Muestra!T10,"")</f>
        <v>33.529299999999999</v>
      </c>
      <c r="G8" s="17">
        <f>IF(AND(A8&lt;&gt;"",Filtros_Muestra!U10&lt;&gt;""),Filtros_Muestra!U10,"")</f>
        <v>44922.77275462963</v>
      </c>
      <c r="H8">
        <f>IF(AND(A8&lt;&gt;"",Filtros_Muestra!X10&lt;&gt;""),Filtros_Muestra!X10,"")</f>
        <v>34.9</v>
      </c>
      <c r="I8">
        <f>IF(AND(A8&lt;&gt;"",Filtros_Muestra!Y10&lt;&gt;""),Filtros_Muestra!Y10,"")</f>
        <v>20.5</v>
      </c>
      <c r="J8" s="31">
        <f>IF(AND(A8&lt;&gt;"",Filtros_Muestra!Z10&lt;&gt;""),Filtros_Muestra!Z10,"")</f>
        <v>33.52955</v>
      </c>
      <c r="K8" s="31">
        <f>IF(A8&lt;&gt;"",Filtros_Muestra!AA10,"")</f>
        <v>4.4499999999985107E-3</v>
      </c>
    </row>
    <row r="9" spans="1:12" x14ac:dyDescent="0.25">
      <c r="A9">
        <f>IF(Pesos_Blancos!A9&lt;&gt;"",Pesos_Blancos!A9,"")</f>
        <v>5670</v>
      </c>
      <c r="B9" s="31">
        <f>IF(AND(A9&lt;&gt;"",Filtros_Muestra!N11&lt;&gt;""),Filtros_Muestra!N11,"")</f>
        <v>34.625500000000002</v>
      </c>
      <c r="C9" s="17">
        <f>IF(AND(A9&lt;&gt;"",Filtros_Muestra!O11&lt;&gt;""),Filtros_Muestra!O11,"")</f>
        <v>44922.420659722222</v>
      </c>
      <c r="D9">
        <f>IF(AND(A9&lt;&gt;"",Filtros_Muestra!R11&lt;&gt;""),Filtros_Muestra!R11,"")</f>
        <v>28.099999999999998</v>
      </c>
      <c r="E9">
        <f>IF(AND(A9&lt;&gt;"",Filtros_Muestra!S11&lt;&gt;""),Filtros_Muestra!S11,"")</f>
        <v>23.2</v>
      </c>
      <c r="F9" s="31">
        <f>IF(AND(A9&lt;&gt;"",Filtros_Muestra!T11&lt;&gt;""),Filtros_Muestra!T11,"")</f>
        <v>34.623100000000001</v>
      </c>
      <c r="G9" s="17">
        <f>IF(AND(A9&lt;&gt;"",Filtros_Muestra!U11&lt;&gt;""),Filtros_Muestra!U11,"")</f>
        <v>44922.774618055555</v>
      </c>
      <c r="H9">
        <f>IF(AND(A9&lt;&gt;"",Filtros_Muestra!X11&lt;&gt;""),Filtros_Muestra!X11,"")</f>
        <v>34.9</v>
      </c>
      <c r="I9">
        <f>IF(AND(A9&lt;&gt;"",Filtros_Muestra!Y11&lt;&gt;""),Filtros_Muestra!Y11,"")</f>
        <v>20.5</v>
      </c>
      <c r="J9" s="31">
        <f>IF(AND(A9&lt;&gt;"",Filtros_Muestra!Z11&lt;&gt;""),Filtros_Muestra!Z11,"")</f>
        <v>34.624300000000005</v>
      </c>
      <c r="K9" s="31">
        <f>IF(A9&lt;&gt;"",Filtros_Muestra!AA11,"")</f>
        <v>8.1000000000059913E-3</v>
      </c>
    </row>
    <row r="10" spans="1:12" x14ac:dyDescent="0.25">
      <c r="A10">
        <f>IF(Pesos_Blancos!A10&lt;&gt;"",Pesos_Blancos!A10,"")</f>
        <v>5671</v>
      </c>
      <c r="B10" s="31">
        <f>IF(AND(A10&lt;&gt;"",Filtros_Muestra!N12&lt;&gt;""),Filtros_Muestra!N12,"")</f>
        <v>31.892600000000002</v>
      </c>
      <c r="C10" s="17">
        <f>IF(AND(A10&lt;&gt;"",Filtros_Muestra!O12&lt;&gt;""),Filtros_Muestra!O12,"")</f>
        <v>44922.421053240738</v>
      </c>
      <c r="D10">
        <f>IF(AND(A10&lt;&gt;"",Filtros_Muestra!R12&lt;&gt;""),Filtros_Muestra!R12,"")</f>
        <v>28.099999999999998</v>
      </c>
      <c r="E10">
        <f>IF(AND(A10&lt;&gt;"",Filtros_Muestra!S12&lt;&gt;""),Filtros_Muestra!S12,"")</f>
        <v>23.2</v>
      </c>
      <c r="F10" s="31">
        <f>IF(AND(A10&lt;&gt;"",Filtros_Muestra!T12&lt;&gt;""),Filtros_Muestra!T12,"")</f>
        <v>31.8916</v>
      </c>
      <c r="G10" s="17">
        <f>IF(AND(A10&lt;&gt;"",Filtros_Muestra!U12&lt;&gt;""),Filtros_Muestra!U12,"")</f>
        <v>44922.77648148148</v>
      </c>
      <c r="H10">
        <f>IF(AND(A10&lt;&gt;"",Filtros_Muestra!X12&lt;&gt;""),Filtros_Muestra!X12,"")</f>
        <v>34.9</v>
      </c>
      <c r="I10">
        <f>IF(AND(A10&lt;&gt;"",Filtros_Muestra!Y12&lt;&gt;""),Filtros_Muestra!Y12,"")</f>
        <v>20.5</v>
      </c>
      <c r="J10" s="31">
        <f>IF(AND(A10&lt;&gt;"",Filtros_Muestra!Z12&lt;&gt;""),Filtros_Muestra!Z12,"")</f>
        <v>31.892099999999999</v>
      </c>
      <c r="K10" s="31">
        <f>IF(A10&lt;&gt;"",Filtros_Muestra!AA12,"")</f>
        <v>4.3999999999968509E-3</v>
      </c>
    </row>
    <row r="11" spans="1:12" x14ac:dyDescent="0.25">
      <c r="A11">
        <f>IF(Pesos_Blancos!A11&lt;&gt;"",Pesos_Blancos!A11,"")</f>
        <v>5672</v>
      </c>
      <c r="B11" s="31">
        <f>IF(AND(A11&lt;&gt;"",Filtros_Muestra!N13&lt;&gt;""),Filtros_Muestra!N13,"")</f>
        <v>34.3645</v>
      </c>
      <c r="C11" s="17">
        <f>IF(AND(A11&lt;&gt;"",Filtros_Muestra!O13&lt;&gt;""),Filtros_Muestra!O13,"")</f>
        <v>44922.424212962964</v>
      </c>
      <c r="D11">
        <f>IF(AND(A11&lt;&gt;"",Filtros_Muestra!R13&lt;&gt;""),Filtros_Muestra!R13,"")</f>
        <v>28.099999999999998</v>
      </c>
      <c r="E11">
        <f>IF(AND(A11&lt;&gt;"",Filtros_Muestra!S13&lt;&gt;""),Filtros_Muestra!S13,"")</f>
        <v>23.2</v>
      </c>
      <c r="F11" s="31">
        <f>IF(AND(A11&lt;&gt;"",Filtros_Muestra!T13&lt;&gt;""),Filtros_Muestra!T13,"")</f>
        <v>34.363799999999998</v>
      </c>
      <c r="G11" s="17">
        <f>IF(AND(A11&lt;&gt;"",Filtros_Muestra!U13&lt;&gt;""),Filtros_Muestra!U13,"")</f>
        <v>44922.778344907405</v>
      </c>
      <c r="H11">
        <f>IF(AND(A11&lt;&gt;"",Filtros_Muestra!X13&lt;&gt;""),Filtros_Muestra!X13,"")</f>
        <v>34.9</v>
      </c>
      <c r="I11">
        <f>IF(AND(A11&lt;&gt;"",Filtros_Muestra!Y13&lt;&gt;""),Filtros_Muestra!Y13,"")</f>
        <v>20.5</v>
      </c>
      <c r="J11" s="31">
        <f>IF(AND(A11&lt;&gt;"",Filtros_Muestra!Z13&lt;&gt;""),Filtros_Muestra!Z13,"")</f>
        <v>34.364149999999995</v>
      </c>
      <c r="K11" s="31">
        <f>IF(A11&lt;&gt;"",Filtros_Muestra!AA13,"")</f>
        <v>4.6999999999997044E-3</v>
      </c>
    </row>
    <row r="12" spans="1:12" x14ac:dyDescent="0.25">
      <c r="A12">
        <f>IF(Pesos_Blancos!A12&lt;&gt;"",Pesos_Blancos!A12,"")</f>
        <v>5673</v>
      </c>
      <c r="B12" s="31">
        <f>IF(AND(A12&lt;&gt;"",Filtros_Muestra!N14&lt;&gt;""),Filtros_Muestra!N14,"")</f>
        <v>33.942700000000002</v>
      </c>
      <c r="C12" s="17">
        <f>IF(AND(A12&lt;&gt;"",Filtros_Muestra!O14&lt;&gt;""),Filtros_Muestra!O14,"")</f>
        <v>44922.428460648145</v>
      </c>
      <c r="D12">
        <f>IF(AND(A12&lt;&gt;"",Filtros_Muestra!R14&lt;&gt;""),Filtros_Muestra!R14,"")</f>
        <v>28.099999999999998</v>
      </c>
      <c r="E12">
        <f>IF(AND(A12&lt;&gt;"",Filtros_Muestra!S14&lt;&gt;""),Filtros_Muestra!S14,"")</f>
        <v>23.2</v>
      </c>
      <c r="F12" s="31">
        <f>IF(AND(A12&lt;&gt;"",Filtros_Muestra!T14&lt;&gt;""),Filtros_Muestra!T14,"")</f>
        <v>33.941099999999999</v>
      </c>
      <c r="G12" s="17">
        <f>IF(AND(A12&lt;&gt;"",Filtros_Muestra!U14&lt;&gt;""),Filtros_Muestra!U14,"")</f>
        <v>44922.78020833333</v>
      </c>
      <c r="H12">
        <f>IF(AND(A12&lt;&gt;"",Filtros_Muestra!X14&lt;&gt;""),Filtros_Muestra!X14,"")</f>
        <v>34.9</v>
      </c>
      <c r="I12">
        <f>IF(AND(A12&lt;&gt;"",Filtros_Muestra!Y14&lt;&gt;""),Filtros_Muestra!Y14,"")</f>
        <v>20.5</v>
      </c>
      <c r="J12" s="31">
        <f>IF(AND(A12&lt;&gt;"",Filtros_Muestra!Z14&lt;&gt;""),Filtros_Muestra!Z14,"")</f>
        <v>33.941900000000004</v>
      </c>
      <c r="K12" s="31">
        <f>IF(A12&lt;&gt;"",Filtros_Muestra!AA14,"")</f>
        <v>5.7500000000061391E-3</v>
      </c>
    </row>
    <row r="13" spans="1:12" x14ac:dyDescent="0.25">
      <c r="A13">
        <f>IF(Pesos_Blancos!A13&lt;&gt;"",Pesos_Blancos!A13,"")</f>
        <v>5674</v>
      </c>
      <c r="B13" s="31">
        <f>IF(AND(A13&lt;&gt;"",Filtros_Muestra!N15&lt;&gt;""),Filtros_Muestra!N15,"")</f>
        <v>32.325699999999998</v>
      </c>
      <c r="C13" s="17">
        <f>IF(AND(A13&lt;&gt;"",Filtros_Muestra!O15&lt;&gt;""),Filtros_Muestra!O15,"")</f>
        <v>44922.429363425923</v>
      </c>
      <c r="D13">
        <f>IF(AND(A13&lt;&gt;"",Filtros_Muestra!R15&lt;&gt;""),Filtros_Muestra!R15,"")</f>
        <v>28.099999999999998</v>
      </c>
      <c r="E13">
        <f>IF(AND(A13&lt;&gt;"",Filtros_Muestra!S15&lt;&gt;""),Filtros_Muestra!S15,"")</f>
        <v>23.2</v>
      </c>
      <c r="F13" s="31">
        <f>IF(AND(A13&lt;&gt;"",Filtros_Muestra!T15&lt;&gt;""),Filtros_Muestra!T15,"")</f>
        <v>32.325400000000002</v>
      </c>
      <c r="G13" s="17">
        <f>IF(AND(A13&lt;&gt;"",Filtros_Muestra!U15&lt;&gt;""),Filtros_Muestra!U15,"")</f>
        <v>44922.782071759262</v>
      </c>
      <c r="H13">
        <f>IF(AND(A13&lt;&gt;"",Filtros_Muestra!X15&lt;&gt;""),Filtros_Muestra!X15,"")</f>
        <v>34.9</v>
      </c>
      <c r="I13">
        <f>IF(AND(A13&lt;&gt;"",Filtros_Muestra!Y15&lt;&gt;""),Filtros_Muestra!Y15,"")</f>
        <v>20.5</v>
      </c>
      <c r="J13" s="31">
        <f>IF(AND(A13&lt;&gt;"",Filtros_Muestra!Z15&lt;&gt;""),Filtros_Muestra!Z15,"")</f>
        <v>32.32555</v>
      </c>
      <c r="K13" s="31">
        <f>IF(A13&lt;&gt;"",Filtros_Muestra!AA15,"")</f>
        <v>5.3499999999999659E-3</v>
      </c>
    </row>
    <row r="14" spans="1:12" x14ac:dyDescent="0.25">
      <c r="A14">
        <f>IF(Pesos_Blancos!A14&lt;&gt;"",Pesos_Blancos!A14,"")</f>
        <v>5675</v>
      </c>
      <c r="B14" s="31">
        <f>IF(AND(A14&lt;&gt;"",Filtros_Muestra!N16&lt;&gt;""),Filtros_Muestra!N16,"")</f>
        <v>32.828000000000003</v>
      </c>
      <c r="C14" s="17">
        <f>IF(AND(A14&lt;&gt;"",Filtros_Muestra!O16&lt;&gt;""),Filtros_Muestra!O16,"")</f>
        <v>44922.431469907409</v>
      </c>
      <c r="D14">
        <f>IF(AND(A14&lt;&gt;"",Filtros_Muestra!R16&lt;&gt;""),Filtros_Muestra!R16,"")</f>
        <v>28.099999999999998</v>
      </c>
      <c r="E14">
        <f>IF(AND(A14&lt;&gt;"",Filtros_Muestra!S16&lt;&gt;""),Filtros_Muestra!S16,"")</f>
        <v>23.2</v>
      </c>
      <c r="F14" s="31">
        <f>IF(AND(A14&lt;&gt;"",Filtros_Muestra!T16&lt;&gt;""),Filtros_Muestra!T16,"")</f>
        <v>32.826099999999997</v>
      </c>
      <c r="G14" s="17">
        <f>IF(AND(A14&lt;&gt;"",Filtros_Muestra!U16&lt;&gt;""),Filtros_Muestra!U16,"")</f>
        <v>44922.783935185187</v>
      </c>
      <c r="H14">
        <f>IF(AND(A14&lt;&gt;"",Filtros_Muestra!X16&lt;&gt;""),Filtros_Muestra!X16,"")</f>
        <v>34.9</v>
      </c>
      <c r="I14">
        <f>IF(AND(A14&lt;&gt;"",Filtros_Muestra!Y16&lt;&gt;""),Filtros_Muestra!Y16,"")</f>
        <v>20.5</v>
      </c>
      <c r="J14" s="31">
        <f>IF(AND(A14&lt;&gt;"",Filtros_Muestra!Z16&lt;&gt;""),Filtros_Muestra!Z16,"")</f>
        <v>32.82705</v>
      </c>
      <c r="K14" s="31">
        <f>IF(A14&lt;&gt;"",Filtros_Muestra!AA16,"")</f>
        <v>4.4500000000056161E-3</v>
      </c>
    </row>
    <row r="15" spans="1:12" x14ac:dyDescent="0.25">
      <c r="A15">
        <f>IF(Pesos_Blancos!A15&lt;&gt;"",Pesos_Blancos!A15,"")</f>
        <v>5676</v>
      </c>
      <c r="B15" s="31">
        <f>IF(AND(A15&lt;&gt;"",Filtros_Muestra!N17&lt;&gt;""),Filtros_Muestra!N17,"")</f>
        <v>34.837600000000002</v>
      </c>
      <c r="C15" s="17">
        <f>IF(AND(A15&lt;&gt;"",Filtros_Muestra!O17&lt;&gt;""),Filtros_Muestra!O17,"")</f>
        <v>44922.43304398148</v>
      </c>
      <c r="D15">
        <f>IF(AND(A15&lt;&gt;"",Filtros_Muestra!R17&lt;&gt;""),Filtros_Muestra!R17,"")</f>
        <v>28.099999999999998</v>
      </c>
      <c r="E15">
        <f>IF(AND(A15&lt;&gt;"",Filtros_Muestra!S17&lt;&gt;""),Filtros_Muestra!S17,"")</f>
        <v>23.2</v>
      </c>
      <c r="F15" s="31">
        <f>IF(AND(A15&lt;&gt;"",Filtros_Muestra!T17&lt;&gt;""),Filtros_Muestra!T17,"")</f>
        <v>34.836500000000001</v>
      </c>
      <c r="G15" s="17">
        <f>IF(AND(A15&lt;&gt;"",Filtros_Muestra!U17&lt;&gt;""),Filtros_Muestra!U17,"")</f>
        <v>44922.785798611112</v>
      </c>
      <c r="H15">
        <f>IF(AND(A15&lt;&gt;"",Filtros_Muestra!X17&lt;&gt;""),Filtros_Muestra!X17,"")</f>
        <v>34.9</v>
      </c>
      <c r="I15">
        <f>IF(AND(A15&lt;&gt;"",Filtros_Muestra!Y17&lt;&gt;""),Filtros_Muestra!Y17,"")</f>
        <v>20.5</v>
      </c>
      <c r="J15" s="31">
        <f>IF(AND(A15&lt;&gt;"",Filtros_Muestra!Z17&lt;&gt;""),Filtros_Muestra!Z17,"")</f>
        <v>34.837050000000005</v>
      </c>
      <c r="K15" s="31">
        <f>IF(A15&lt;&gt;"",Filtros_Muestra!AA17,"")</f>
        <v>3.8500000000070145E-3</v>
      </c>
    </row>
    <row r="16" spans="1:12" x14ac:dyDescent="0.25">
      <c r="A16">
        <f>IF(Pesos_Blancos!A16&lt;&gt;"",Pesos_Blancos!A16,"")</f>
        <v>5677</v>
      </c>
      <c r="B16" s="31">
        <f>IF(AND(A16&lt;&gt;"",Filtros_Muestra!N18&lt;&gt;""),Filtros_Muestra!N18,"")</f>
        <v>33.579000000000001</v>
      </c>
      <c r="C16" s="17">
        <f>IF(AND(A16&lt;&gt;"",Filtros_Muestra!O18&lt;&gt;""),Filtros_Muestra!O18,"")</f>
        <v>44922.433611111112</v>
      </c>
      <c r="D16">
        <f>IF(AND(A16&lt;&gt;"",Filtros_Muestra!R18&lt;&gt;""),Filtros_Muestra!R18,"")</f>
        <v>28.099999999999998</v>
      </c>
      <c r="E16">
        <f>IF(AND(A16&lt;&gt;"",Filtros_Muestra!S18&lt;&gt;""),Filtros_Muestra!S18,"")</f>
        <v>23.2</v>
      </c>
      <c r="F16" s="31">
        <f>IF(AND(A16&lt;&gt;"",Filtros_Muestra!T18&lt;&gt;""),Filtros_Muestra!T18,"")</f>
        <v>33.578200000000002</v>
      </c>
      <c r="G16" s="17">
        <f>IF(AND(A16&lt;&gt;"",Filtros_Muestra!U18&lt;&gt;""),Filtros_Muestra!U18,"")</f>
        <v>44922.787662037037</v>
      </c>
      <c r="H16">
        <f>IF(AND(A16&lt;&gt;"",Filtros_Muestra!X18&lt;&gt;""),Filtros_Muestra!X18,"")</f>
        <v>34.9</v>
      </c>
      <c r="I16">
        <f>IF(AND(A16&lt;&gt;"",Filtros_Muestra!Y18&lt;&gt;""),Filtros_Muestra!Y18,"")</f>
        <v>20.5</v>
      </c>
      <c r="J16" s="31">
        <f>IF(AND(A16&lt;&gt;"",Filtros_Muestra!Z18&lt;&gt;""),Filtros_Muestra!Z18,"")</f>
        <v>33.578600000000002</v>
      </c>
      <c r="K16" s="31">
        <f>IF(A16&lt;&gt;"",Filtros_Muestra!AA18,"")</f>
        <v>4.8999999999992383E-3</v>
      </c>
    </row>
    <row r="17" spans="1:11" x14ac:dyDescent="0.25">
      <c r="A17">
        <f>IF(Pesos_Blancos!A17&lt;&gt;"",Pesos_Blancos!A17,"")</f>
        <v>5678</v>
      </c>
      <c r="B17" s="31">
        <f>IF(AND(A17&lt;&gt;"",Filtros_Muestra!N19&lt;&gt;""),Filtros_Muestra!N19,"")</f>
        <v>33.7224</v>
      </c>
      <c r="C17" s="17">
        <f>IF(AND(A17&lt;&gt;"",Filtros_Muestra!O19&lt;&gt;""),Filtros_Muestra!O19,"")</f>
        <v>44922.433657407404</v>
      </c>
      <c r="D17">
        <f>IF(AND(A17&lt;&gt;"",Filtros_Muestra!R19&lt;&gt;""),Filtros_Muestra!R19,"")</f>
        <v>28.099999999999998</v>
      </c>
      <c r="E17">
        <f>IF(AND(A17&lt;&gt;"",Filtros_Muestra!S19&lt;&gt;""),Filtros_Muestra!S19,"")</f>
        <v>23.2</v>
      </c>
      <c r="F17" s="31">
        <f>IF(AND(A17&lt;&gt;"",Filtros_Muestra!T19&lt;&gt;""),Filtros_Muestra!T19,"")</f>
        <v>33.722099999999998</v>
      </c>
      <c r="G17" s="17">
        <f>IF(AND(A17&lt;&gt;"",Filtros_Muestra!U19&lt;&gt;""),Filtros_Muestra!U19,"")</f>
        <v>44922.789525462962</v>
      </c>
      <c r="H17">
        <f>IF(AND(A17&lt;&gt;"",Filtros_Muestra!X19&lt;&gt;""),Filtros_Muestra!X19,"")</f>
        <v>34.9</v>
      </c>
      <c r="I17">
        <f>IF(AND(A17&lt;&gt;"",Filtros_Muestra!Y19&lt;&gt;""),Filtros_Muestra!Y19,"")</f>
        <v>20.5</v>
      </c>
      <c r="J17" s="31">
        <f>IF(AND(A17&lt;&gt;"",Filtros_Muestra!Z19&lt;&gt;""),Filtros_Muestra!Z19,"")</f>
        <v>33.722250000000003</v>
      </c>
      <c r="K17" s="31">
        <f>IF(A17&lt;&gt;"",Filtros_Muestra!AA19,"")</f>
        <v>5.0500000000042178E-3</v>
      </c>
    </row>
    <row r="18" spans="1:11" x14ac:dyDescent="0.25">
      <c r="A18">
        <f>IF(Pesos_Blancos!A18&lt;&gt;"",Pesos_Blancos!A18,"")</f>
        <v>5679</v>
      </c>
      <c r="B18" s="31">
        <f>IF(AND(A18&lt;&gt;"",Filtros_Muestra!N20&lt;&gt;""),Filtros_Muestra!N20,"")</f>
        <v>35.798400000000001</v>
      </c>
      <c r="C18" s="17">
        <f>IF(AND(A18&lt;&gt;"",Filtros_Muestra!O20&lt;&gt;""),Filtros_Muestra!O20,"")</f>
        <v>44922.435428240744</v>
      </c>
      <c r="D18">
        <f>IF(AND(A18&lt;&gt;"",Filtros_Muestra!R20&lt;&gt;""),Filtros_Muestra!R20,"")</f>
        <v>28.099999999999998</v>
      </c>
      <c r="E18">
        <f>IF(AND(A18&lt;&gt;"",Filtros_Muestra!S20&lt;&gt;""),Filtros_Muestra!S20,"")</f>
        <v>23.2</v>
      </c>
      <c r="F18" s="31">
        <f>IF(AND(A18&lt;&gt;"",Filtros_Muestra!T20&lt;&gt;""),Filtros_Muestra!T20,"")</f>
        <v>35.797899999999998</v>
      </c>
      <c r="G18" s="17">
        <f>IF(AND(A18&lt;&gt;"",Filtros_Muestra!U20&lt;&gt;""),Filtros_Muestra!U20,"")</f>
        <v>44922.791388888887</v>
      </c>
      <c r="H18">
        <f>IF(AND(A18&lt;&gt;"",Filtros_Muestra!X20&lt;&gt;""),Filtros_Muestra!X20,"")</f>
        <v>34.9</v>
      </c>
      <c r="I18">
        <f>IF(AND(A18&lt;&gt;"",Filtros_Muestra!Y20&lt;&gt;""),Filtros_Muestra!Y20,"")</f>
        <v>20.5</v>
      </c>
      <c r="J18" s="31">
        <f>IF(AND(A18&lt;&gt;"",Filtros_Muestra!Z20&lt;&gt;""),Filtros_Muestra!Z20,"")</f>
        <v>35.79815</v>
      </c>
      <c r="K18" s="31">
        <f>IF(A18&lt;&gt;"",Filtros_Muestra!AA20,"")</f>
        <v>4.5500000000018304E-3</v>
      </c>
    </row>
    <row r="19" spans="1:11" x14ac:dyDescent="0.25">
      <c r="A19">
        <f>IF(Pesos_Blancos!A19&lt;&gt;"",Pesos_Blancos!A19,"")</f>
        <v>5680</v>
      </c>
      <c r="B19" s="31">
        <f>IF(AND(A19&lt;&gt;"",Filtros_Muestra!N21&lt;&gt;""),Filtros_Muestra!N21,"")</f>
        <v>33.443899999999999</v>
      </c>
      <c r="C19" s="17">
        <f>IF(AND(A19&lt;&gt;"",Filtros_Muestra!O21&lt;&gt;""),Filtros_Muestra!O21,"")</f>
        <v>44922.436759259261</v>
      </c>
      <c r="D19">
        <f>IF(AND(A19&lt;&gt;"",Filtros_Muestra!R21&lt;&gt;""),Filtros_Muestra!R21,"")</f>
        <v>28.099999999999998</v>
      </c>
      <c r="E19">
        <f>IF(AND(A19&lt;&gt;"",Filtros_Muestra!S21&lt;&gt;""),Filtros_Muestra!S21,"")</f>
        <v>23.2</v>
      </c>
      <c r="F19" s="31">
        <f>IF(AND(A19&lt;&gt;"",Filtros_Muestra!T21&lt;&gt;""),Filtros_Muestra!T21,"")</f>
        <v>33.444099999999999</v>
      </c>
      <c r="G19" s="17">
        <f>IF(AND(A19&lt;&gt;"",Filtros_Muestra!U21&lt;&gt;""),Filtros_Muestra!U21,"")</f>
        <v>44922.793252314812</v>
      </c>
      <c r="H19">
        <f>IF(AND(A19&lt;&gt;"",Filtros_Muestra!X21&lt;&gt;""),Filtros_Muestra!X21,"")</f>
        <v>34.9</v>
      </c>
      <c r="I19">
        <f>IF(AND(A19&lt;&gt;"",Filtros_Muestra!Y21&lt;&gt;""),Filtros_Muestra!Y21,"")</f>
        <v>20.5</v>
      </c>
      <c r="J19" s="31">
        <f>IF(AND(A19&lt;&gt;"",Filtros_Muestra!Z21&lt;&gt;""),Filtros_Muestra!Z21,"")</f>
        <v>33.444000000000003</v>
      </c>
      <c r="K19" s="31">
        <f>IF(A19&lt;&gt;"",Filtros_Muestra!AA21,"")</f>
        <v>1.6999999999995907E-3</v>
      </c>
    </row>
    <row r="20" spans="1:11" x14ac:dyDescent="0.25">
      <c r="A20">
        <f>IF(Pesos_Blancos!A20&lt;&gt;"",Pesos_Blancos!A20,"")</f>
        <v>5681</v>
      </c>
      <c r="B20" s="31">
        <f>IF(AND(A20&lt;&gt;"",Filtros_Muestra!N22&lt;&gt;""),Filtros_Muestra!N22,"")</f>
        <v>33.0867</v>
      </c>
      <c r="C20" s="17">
        <f>IF(AND(A20&lt;&gt;"",Filtros_Muestra!O22&lt;&gt;""),Filtros_Muestra!O22,"")</f>
        <v>44922.437361111108</v>
      </c>
      <c r="D20">
        <f>IF(AND(A20&lt;&gt;"",Filtros_Muestra!R22&lt;&gt;""),Filtros_Muestra!R22,"")</f>
        <v>28.099999999999998</v>
      </c>
      <c r="E20">
        <f>IF(AND(A20&lt;&gt;"",Filtros_Muestra!S22&lt;&gt;""),Filtros_Muestra!S22,"")</f>
        <v>23.2</v>
      </c>
      <c r="F20" s="31">
        <f>IF(AND(A20&lt;&gt;"",Filtros_Muestra!T22&lt;&gt;""),Filtros_Muestra!T22,"")</f>
        <v>33.085900000000002</v>
      </c>
      <c r="G20" s="17">
        <f>IF(AND(A20&lt;&gt;"",Filtros_Muestra!U22&lt;&gt;""),Filtros_Muestra!U22,"")</f>
        <v>44922.795115740744</v>
      </c>
      <c r="H20">
        <f>IF(AND(A20&lt;&gt;"",Filtros_Muestra!X22&lt;&gt;""),Filtros_Muestra!X22,"")</f>
        <v>34.9</v>
      </c>
      <c r="I20">
        <f>IF(AND(A20&lt;&gt;"",Filtros_Muestra!Y22&lt;&gt;""),Filtros_Muestra!Y22,"")</f>
        <v>20.5</v>
      </c>
      <c r="J20" s="31">
        <f>IF(AND(A20&lt;&gt;"",Filtros_Muestra!Z22&lt;&gt;""),Filtros_Muestra!Z22,"")</f>
        <v>33.086300000000001</v>
      </c>
      <c r="K20" s="31">
        <f>IF(A20&lt;&gt;"",Filtros_Muestra!AA22,"")</f>
        <v>7.0000000000192131E-4</v>
      </c>
    </row>
    <row r="21" spans="1:11" x14ac:dyDescent="0.25">
      <c r="A21">
        <f>IF(Pesos_Blancos!A21&lt;&gt;"",Pesos_Blancos!A21,"")</f>
        <v>5682</v>
      </c>
      <c r="B21" s="31">
        <f>IF(AND(A21&lt;&gt;"",Filtros_Muestra!N23&lt;&gt;""),Filtros_Muestra!N23,"")</f>
        <v>32.2605</v>
      </c>
      <c r="C21" s="17">
        <f>IF(AND(A21&lt;&gt;"",Filtros_Muestra!O23&lt;&gt;""),Filtros_Muestra!O23,"")</f>
        <v>44922.437395833331</v>
      </c>
      <c r="D21">
        <f>IF(AND(A21&lt;&gt;"",Filtros_Muestra!R23&lt;&gt;""),Filtros_Muestra!R23,"")</f>
        <v>28.099999999999998</v>
      </c>
      <c r="E21">
        <f>IF(AND(A21&lt;&gt;"",Filtros_Muestra!S23&lt;&gt;""),Filtros_Muestra!S23,"")</f>
        <v>23.2</v>
      </c>
      <c r="F21" s="31">
        <f>IF(AND(A21&lt;&gt;"",Filtros_Muestra!T23&lt;&gt;""),Filtros_Muestra!T23,"")</f>
        <v>32.259700000000002</v>
      </c>
      <c r="G21" s="17">
        <f>IF(AND(A21&lt;&gt;"",Filtros_Muestra!U23&lt;&gt;""),Filtros_Muestra!U23,"")</f>
        <v>44922.796979166669</v>
      </c>
      <c r="H21">
        <f>IF(AND(A21&lt;&gt;"",Filtros_Muestra!X23&lt;&gt;""),Filtros_Muestra!X23,"")</f>
        <v>34.9</v>
      </c>
      <c r="I21">
        <f>IF(AND(A21&lt;&gt;"",Filtros_Muestra!Y23&lt;&gt;""),Filtros_Muestra!Y23,"")</f>
        <v>20.5</v>
      </c>
      <c r="J21" s="31">
        <f>IF(AND(A21&lt;&gt;"",Filtros_Muestra!Z23&lt;&gt;""),Filtros_Muestra!Z23,"")</f>
        <v>32.260100000000001</v>
      </c>
      <c r="K21" s="31">
        <f>IF(A21&lt;&gt;"",Filtros_Muestra!AA23,"")</f>
        <v>1.8499999999974648E-3</v>
      </c>
    </row>
    <row r="22" spans="1:11" x14ac:dyDescent="0.25">
      <c r="A22" t="str">
        <f>IF(Pesos_Blancos!A22&lt;&gt;"",Pesos_Blancos!A22,"")</f>
        <v>QC</v>
      </c>
      <c r="B22" s="31">
        <f>IF(AND(A22&lt;&gt;"",Filtros_Muestra!N24&lt;&gt;""),Filtros_Muestra!N24,"")</f>
        <v>49.999600000000001</v>
      </c>
      <c r="C22" s="17">
        <f>IF(AND(A22&lt;&gt;"",Filtros_Muestra!O24&lt;&gt;""),Filtros_Muestra!O24,"")</f>
        <v>44922.438356481478</v>
      </c>
      <c r="D22">
        <f>IF(AND(A22&lt;&gt;"",Filtros_Muestra!R24&lt;&gt;""),Filtros_Muestra!R24,"")</f>
        <v>29.799999999999997</v>
      </c>
      <c r="E22">
        <f>IF(AND(A22&lt;&gt;"",Filtros_Muestra!S24&lt;&gt;""),Filtros_Muestra!S24,"")</f>
        <v>22.9</v>
      </c>
      <c r="F22" s="31">
        <f>IF(AND(A22&lt;&gt;"",Filtros_Muestra!T24&lt;&gt;""),Filtros_Muestra!T24,"")</f>
        <v>49.999699999999997</v>
      </c>
      <c r="G22" s="17">
        <f>IF(AND(A22&lt;&gt;"",Filtros_Muestra!U24&lt;&gt;""),Filtros_Muestra!U24,"")</f>
        <v>44922.803425925929</v>
      </c>
      <c r="H22">
        <f>IF(AND(A22&lt;&gt;"",Filtros_Muestra!X24&lt;&gt;""),Filtros_Muestra!X24,"")</f>
        <v>36.699999999999996</v>
      </c>
      <c r="I22">
        <f>IF(AND(A22&lt;&gt;"",Filtros_Muestra!Y24&lt;&gt;""),Filtros_Muestra!Y24,"")</f>
        <v>20.8</v>
      </c>
      <c r="J22" s="31">
        <f>IF(AND(A22&lt;&gt;"",Filtros_Muestra!Z24&lt;&gt;""),Filtros_Muestra!Z24,"")</f>
        <v>49.999699999999997</v>
      </c>
      <c r="K22" s="31">
        <f>IF(A22&lt;&gt;"",Filtros_Muestra!AA24,"")</f>
        <v>49.999699999999997</v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2022-06-10T15:38:45Z</cp:lastPrinted>
  <dcterms:created xsi:type="dcterms:W3CDTF">2022-02-07T17:43:38Z</dcterms:created>
  <dcterms:modified xsi:type="dcterms:W3CDTF">2023-01-27T14:08:16Z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