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eup\3ANO\RCOM\lab1-code-25-26-deniz\lab1-code-25-26\docs\"/>
    </mc:Choice>
  </mc:AlternateContent>
  <xr:revisionPtr revIDLastSave="0" documentId="8_{26F9F1BE-0EBF-4466-ACF3-F470F310AB3F}" xr6:coauthVersionLast="47" xr6:coauthVersionMax="47" xr10:uidLastSave="{00000000-0000-0000-0000-000000000000}"/>
  <bookViews>
    <workbookView xWindow="-120" yWindow="-120" windowWidth="29040" windowHeight="15720" xr2:uid="{EADB7CA2-938E-4F7B-80E6-BB7B094AF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A3" i="1"/>
  <c r="A4" i="1"/>
  <c r="A5" i="1"/>
  <c r="A6" i="1"/>
  <c r="O6" i="1" s="1"/>
  <c r="A7" i="1"/>
  <c r="O7" i="1" s="1"/>
  <c r="A8" i="1"/>
  <c r="O8" i="1" s="1"/>
  <c r="R8" i="1" s="1"/>
  <c r="A9" i="1"/>
  <c r="P9" i="1" s="1"/>
  <c r="Q9" i="1" s="1"/>
  <c r="R9" i="1" s="1"/>
  <c r="A10" i="1"/>
  <c r="O10" i="1" s="1"/>
  <c r="A2" i="1"/>
  <c r="P2" i="1" s="1"/>
  <c r="H3" i="1"/>
  <c r="K3" i="1" s="1"/>
  <c r="M3" i="1" s="1"/>
  <c r="H4" i="1"/>
  <c r="K4" i="1" s="1"/>
  <c r="M4" i="1" s="1"/>
  <c r="H5" i="1"/>
  <c r="N5" i="1" s="1"/>
  <c r="H6" i="1"/>
  <c r="N6" i="1" s="1"/>
  <c r="H7" i="1"/>
  <c r="H8" i="1"/>
  <c r="N8" i="1" s="1"/>
  <c r="H9" i="1"/>
  <c r="H10" i="1"/>
  <c r="N10" i="1" s="1"/>
  <c r="N7" i="1"/>
  <c r="H2" i="1"/>
  <c r="N2" i="1" s="1"/>
  <c r="Q3" i="1"/>
  <c r="Q4" i="1"/>
  <c r="Q6" i="1"/>
  <c r="Q7" i="1"/>
  <c r="E3" i="1"/>
  <c r="E4" i="1"/>
  <c r="E5" i="1"/>
  <c r="E6" i="1"/>
  <c r="E7" i="1"/>
  <c r="E8" i="1"/>
  <c r="E9" i="1"/>
  <c r="E10" i="1"/>
  <c r="E2" i="1"/>
  <c r="P3" i="1"/>
  <c r="P4" i="1"/>
  <c r="P5" i="1"/>
  <c r="Q5" i="1" s="1"/>
  <c r="R5" i="1" s="1"/>
  <c r="P6" i="1"/>
  <c r="P7" i="1"/>
  <c r="P8" i="1"/>
  <c r="Q8" i="1" s="1"/>
  <c r="P10" i="1"/>
  <c r="Q10" i="1" s="1"/>
  <c r="O3" i="1"/>
  <c r="O4" i="1"/>
  <c r="O5" i="1"/>
  <c r="O9" i="1"/>
  <c r="N9" i="1"/>
  <c r="L3" i="1"/>
  <c r="L4" i="1"/>
  <c r="L5" i="1"/>
  <c r="L6" i="1"/>
  <c r="L7" i="1"/>
  <c r="L8" i="1"/>
  <c r="L9" i="1"/>
  <c r="L10" i="1"/>
  <c r="K6" i="1"/>
  <c r="M6" i="1" s="1"/>
  <c r="K9" i="1"/>
  <c r="M9" i="1" s="1"/>
  <c r="L2" i="1"/>
  <c r="R10" i="1" l="1"/>
  <c r="R7" i="1"/>
  <c r="R6" i="1"/>
  <c r="R3" i="1"/>
  <c r="S3" i="1" s="1"/>
  <c r="R4" i="1"/>
  <c r="S4" i="1" s="1"/>
  <c r="Q2" i="1"/>
  <c r="O2" i="1"/>
  <c r="R2" i="1" s="1"/>
  <c r="S9" i="1"/>
  <c r="K10" i="1"/>
  <c r="M10" i="1" s="1"/>
  <c r="K8" i="1"/>
  <c r="M8" i="1" s="1"/>
  <c r="S8" i="1" s="1"/>
  <c r="K7" i="1"/>
  <c r="M7" i="1" s="1"/>
  <c r="S7" i="1"/>
  <c r="S6" i="1"/>
  <c r="K5" i="1"/>
  <c r="M5" i="1" s="1"/>
  <c r="S5" i="1" s="1"/>
  <c r="K2" i="1"/>
  <c r="M2" i="1"/>
  <c r="S10" i="1" l="1"/>
  <c r="S2" i="1"/>
</calcChain>
</file>

<file path=xl/sharedStrings.xml><?xml version="1.0" encoding="utf-8"?>
<sst xmlns="http://schemas.openxmlformats.org/spreadsheetml/2006/main" count="19" uniqueCount="19">
  <si>
    <t>Baud</t>
  </si>
  <si>
    <t>Prop_delay_us</t>
  </si>
  <si>
    <t>BER</t>
  </si>
  <si>
    <t>File_size_bytes</t>
  </si>
  <si>
    <t>TX_bytes_sent_total</t>
  </si>
  <si>
    <t>RX_bytes_sent_total</t>
  </si>
  <si>
    <t>RX_data_bytes</t>
  </si>
  <si>
    <t>T_payload_s</t>
  </si>
  <si>
    <t>T_full_s</t>
  </si>
  <si>
    <t>Throughput_R_bps</t>
  </si>
  <si>
    <t>Channel_C_bps</t>
  </si>
  <si>
    <t>Measured_S</t>
  </si>
  <si>
    <t>Practical_S</t>
  </si>
  <si>
    <t>Frame_size_bits</t>
  </si>
  <si>
    <t>FER</t>
  </si>
  <si>
    <t>T_frame_s</t>
  </si>
  <si>
    <t>a</t>
  </si>
  <si>
    <t>Theoretical_S</t>
  </si>
  <si>
    <t>Measured to 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</si>
</sst>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</a:t>
            </a:r>
            <a:r>
              <a:rPr lang="en-US" baseline="0"/>
              <a:t> with 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Baud = 9600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Sheet1!$D$2:$D$4</c:f>
              <c:numCache>
                <c:formatCode>0.00E+00</c:formatCode>
                <c:ptCount val="3"/>
                <c:pt idx="0" formatCode="General">
                  <c:v>0</c:v>
                </c:pt>
                <c:pt idx="1">
                  <c:v>1.0000000000000001E-5</c:v>
                </c:pt>
                <c:pt idx="2">
                  <c:v>1E-4</c:v>
                </c:pt>
              </c:numCache>
            </c:numRef>
          </c:xVal>
          <c:yVal>
            <c:numRef>
              <c:f>Sheet1!$N$2:$N$4</c:f>
              <c:numCache>
                <c:formatCode>General</c:formatCode>
                <c:ptCount val="3"/>
                <c:pt idx="0">
                  <c:v>0.49365214660625367</c:v>
                </c:pt>
                <c:pt idx="1">
                  <c:v>0.47219361483007211</c:v>
                </c:pt>
                <c:pt idx="2">
                  <c:v>0.30961424833291129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11-4D8C-A103-79063533C2C4}"/>
            </c:ext>
          </c:extLst>
        </c:ser>
        <c:ser>
          <c:idx val="1"/>
          <c:order val="1"/>
          <c:tx>
            <c:v>Baud = 38400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Sheet1!$D$5:$D$7</c:f>
              <c:numCache>
                <c:formatCode>0.00E+00</c:formatCode>
                <c:ptCount val="3"/>
                <c:pt idx="0" formatCode="General">
                  <c:v>0</c:v>
                </c:pt>
                <c:pt idx="1">
                  <c:v>1.0000000000000001E-5</c:v>
                </c:pt>
                <c:pt idx="2">
                  <c:v>1E-4</c:v>
                </c:pt>
              </c:numCache>
            </c:numRef>
          </c:xVal>
          <c:yVal>
            <c:numRef>
              <c:f>Sheet1!$M$5:$M$7</c:f>
              <c:numCache>
                <c:formatCode>General</c:formatCode>
                <c:ptCount val="3"/>
                <c:pt idx="0">
                  <c:v>0.86653245650706345</c:v>
                </c:pt>
                <c:pt idx="1">
                  <c:v>0.72974856222821449</c:v>
                </c:pt>
                <c:pt idx="2">
                  <c:v>0.40614045391001197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11-4D8C-A103-79063533C2C4}"/>
            </c:ext>
          </c:extLst>
        </c:ser>
        <c:ser>
          <c:idx val="2"/>
          <c:order val="2"/>
          <c:tx>
            <c:v>Baud = 115200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Sheet1!$D$8:$D$10</c:f>
              <c:numCache>
                <c:formatCode>0.00E+00</c:formatCode>
                <c:ptCount val="3"/>
                <c:pt idx="0">
                  <c:v>0</c:v>
                </c:pt>
                <c:pt idx="1">
                  <c:v>1.0000000000000001E-5</c:v>
                </c:pt>
                <c:pt idx="2">
                  <c:v>1E-4</c:v>
                </c:pt>
              </c:numCache>
            </c:numRef>
          </c:xVal>
          <c:yVal>
            <c:numRef>
              <c:f>Sheet1!$M$8:$M$10</c:f>
              <c:numCache>
                <c:formatCode>General</c:formatCode>
                <c:ptCount val="3"/>
                <c:pt idx="0">
                  <c:v>0.85431959639594512</c:v>
                </c:pt>
                <c:pt idx="1">
                  <c:v>0.77597467326981351</c:v>
                </c:pt>
                <c:pt idx="2">
                  <c:v>0.62376827872333884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11-4D8C-A103-79063533C2C4}"/>
            </c:ext>
          </c:extLst>
        </c:ser>
        <c:ser>
          <c:idx val="3"/>
          <c:order val="3"/>
          <c:tx>
            <c:v>Theoretical 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Sheet1!$D$2:$D$4</c:f>
              <c:numCache>
                <c:formatCode>0.00E+00</c:formatCode>
                <c:ptCount val="3"/>
                <c:pt idx="0" formatCode="General">
                  <c:v>0</c:v>
                </c:pt>
                <c:pt idx="1">
                  <c:v>1.0000000000000001E-5</c:v>
                </c:pt>
                <c:pt idx="2">
                  <c:v>1E-4</c:v>
                </c:pt>
              </c:numCache>
            </c:numRef>
          </c:xVal>
          <c:yVal>
            <c:numRef>
              <c:f>Sheet1!$R$2:$R$4</c:f>
              <c:numCache>
                <c:formatCode>General</c:formatCode>
                <c:ptCount val="3"/>
                <c:pt idx="0">
                  <c:v>1</c:v>
                </c:pt>
                <c:pt idx="1">
                  <c:v>0.92081541191296179</c:v>
                </c:pt>
                <c:pt idx="2">
                  <c:v>0.44376429148779062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11-4D8C-A103-79063533C2C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680995856"/>
        <c:axId val="168100929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Theoretical S, Baud = 38400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Sheet1!$D$5:$D$7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 formatCode="General">
                        <c:v>0</c:v>
                      </c:pt>
                      <c:pt idx="1">
                        <c:v>1.0000000000000001E-5</c:v>
                      </c:pt>
                      <c:pt idx="2">
                        <c:v>1E-4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Sheet1!$R$5:$R$7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0.91853067202334437</c:v>
                      </c:pt>
                      <c:pt idx="2">
                        <c:v>0.44050235267400334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3811-4D8C-A103-79063533C2C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Theoretical S, Baud = 115200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Sheet1!$D$8:$D$10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1E-4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Sheet1!$R$8:$R$10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0.92083525238497799</c:v>
                      </c:pt>
                      <c:pt idx="2">
                        <c:v>0.44268139356985264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3811-4D8C-A103-79063533C2C4}"/>
                  </c:ext>
                </c:extLst>
              </c15:ser>
            </c15:filteredScatterSeries>
          </c:ext>
        </c:extLst>
      </c:scatterChart>
      <c:valAx>
        <c:axId val="16809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009296"/>
        <c:crosses val="autoZero"/>
        <c:crossBetween val="midCat"/>
      </c:valAx>
      <c:valAx>
        <c:axId val="16810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99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180974</xdr:rowOff>
    </xdr:from>
    <xdr:to>
      <xdr:col>17</xdr:col>
      <xdr:colOff>476249</xdr:colOff>
      <xdr:row>37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11480-126D-E724-36B9-CA85BEA60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28D1-9D93-45DC-A460-DED27A033223}">
  <dimension ref="A1:S10"/>
  <sheetViews>
    <sheetView tabSelected="1" zoomScale="85" zoomScaleNormal="85" workbookViewId="0">
      <selection activeCell="S29" sqref="S29"/>
    </sheetView>
  </sheetViews>
  <sheetFormatPr defaultRowHeight="15" x14ac:dyDescent="0.25"/>
  <cols>
    <col min="1" max="1" width="15.140625" bestFit="1" customWidth="1"/>
    <col min="3" max="3" width="13.85546875" bestFit="1" customWidth="1"/>
    <col min="5" max="5" width="14" bestFit="1" customWidth="1"/>
    <col min="6" max="6" width="18.28515625" bestFit="1" customWidth="1"/>
    <col min="7" max="7" width="18.42578125" bestFit="1" customWidth="1"/>
    <col min="8" max="8" width="13.7109375" bestFit="1" customWidth="1"/>
    <col min="9" max="9" width="11.85546875" bestFit="1" customWidth="1"/>
    <col min="10" max="10" width="10" bestFit="1" customWidth="1"/>
    <col min="11" max="11" width="17.5703125" bestFit="1" customWidth="1"/>
    <col min="12" max="12" width="14.5703125" bestFit="1" customWidth="1"/>
    <col min="13" max="16" width="12" bestFit="1" customWidth="1"/>
    <col min="17" max="17" width="11" bestFit="1" customWidth="1"/>
    <col min="18" max="18" width="12.7109375" bestFit="1" customWidth="1"/>
    <col min="19" max="19" width="22.5703125" bestFit="1" customWidth="1"/>
  </cols>
  <sheetData>
    <row r="1" spans="1:1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f>1000*8</f>
        <v>8000</v>
      </c>
      <c r="B2">
        <v>9600</v>
      </c>
      <c r="C2">
        <v>0</v>
      </c>
      <c r="D2">
        <v>0</v>
      </c>
      <c r="E2">
        <f>10968</f>
        <v>10968</v>
      </c>
      <c r="F2">
        <v>11207</v>
      </c>
      <c r="G2">
        <v>11084</v>
      </c>
      <c r="H2">
        <f>11004</f>
        <v>11004</v>
      </c>
      <c r="I2">
        <v>10.604364</v>
      </c>
      <c r="J2">
        <v>10.671459</v>
      </c>
      <c r="K2">
        <f>(H2*8)/I2</f>
        <v>8301.4879534501069</v>
      </c>
      <c r="L2">
        <f>B2</f>
        <v>9600</v>
      </c>
      <c r="M2">
        <f>K2/L2</f>
        <v>0.86473832848438614</v>
      </c>
      <c r="N2">
        <f>H2/(F2+G2)</f>
        <v>0.49365214660625367</v>
      </c>
      <c r="O2">
        <f>1-((1-D2)^A2)</f>
        <v>0</v>
      </c>
      <c r="P2">
        <f>A2/B2</f>
        <v>0.83333333333333337</v>
      </c>
      <c r="Q2">
        <f>(C2*0.000001)/P2</f>
        <v>0</v>
      </c>
      <c r="R2">
        <f>(1-O2)/(1+(2*Q2))</f>
        <v>1</v>
      </c>
      <c r="S2">
        <f>M2-R2</f>
        <v>-0.13526167151561386</v>
      </c>
    </row>
    <row r="3" spans="1:19" x14ac:dyDescent="0.25">
      <c r="A3">
        <f t="shared" ref="A3:A10" si="0">1000*8</f>
        <v>8000</v>
      </c>
      <c r="B3">
        <v>9600</v>
      </c>
      <c r="C3">
        <v>1041</v>
      </c>
      <c r="D3" s="1">
        <v>1.0000000000000001E-5</v>
      </c>
      <c r="E3">
        <f>10968</f>
        <v>10968</v>
      </c>
      <c r="F3">
        <v>12215</v>
      </c>
      <c r="G3">
        <v>11089</v>
      </c>
      <c r="H3">
        <f>11004</f>
        <v>11004</v>
      </c>
      <c r="I3">
        <v>11.588031000000001</v>
      </c>
      <c r="J3">
        <v>11.654705</v>
      </c>
      <c r="K3">
        <f t="shared" ref="K3:K10" si="1">(H3*8)/I3</f>
        <v>7596.8039781736861</v>
      </c>
      <c r="L3">
        <f t="shared" ref="L3:L10" si="2">B3</f>
        <v>9600</v>
      </c>
      <c r="M3">
        <f t="shared" ref="M3:M10" si="3">K3/L3</f>
        <v>0.79133374772642562</v>
      </c>
      <c r="N3">
        <f t="shared" ref="N3:N10" si="4">H3/(F3+G3)</f>
        <v>0.47219361483007211</v>
      </c>
      <c r="O3">
        <f t="shared" ref="O3:O10" si="5">1-((1-D3)^A3)</f>
        <v>7.688402286191498E-2</v>
      </c>
      <c r="P3">
        <f t="shared" ref="P3:P10" si="6">A3/B3</f>
        <v>0.83333333333333337</v>
      </c>
      <c r="Q3">
        <f t="shared" ref="Q3:Q10" si="7">(C3*0.000001)/P3</f>
        <v>1.2492E-3</v>
      </c>
      <c r="R3">
        <f t="shared" ref="R3:R10" si="8">(1-O3)/(1+(2*Q3))</f>
        <v>0.92081541191296179</v>
      </c>
      <c r="S3">
        <f t="shared" ref="S3:S10" si="9">M3-R3</f>
        <v>-0.12948166418653617</v>
      </c>
    </row>
    <row r="4" spans="1:19" x14ac:dyDescent="0.25">
      <c r="A4">
        <f t="shared" si="0"/>
        <v>8000</v>
      </c>
      <c r="B4">
        <v>9600</v>
      </c>
      <c r="C4">
        <v>5208</v>
      </c>
      <c r="D4" s="1">
        <v>1E-4</v>
      </c>
      <c r="E4">
        <f>10968</f>
        <v>10968</v>
      </c>
      <c r="F4">
        <v>24392</v>
      </c>
      <c r="G4">
        <v>11149</v>
      </c>
      <c r="H4">
        <f>11004</f>
        <v>11004</v>
      </c>
      <c r="I4">
        <v>23.397766000000001</v>
      </c>
      <c r="J4">
        <v>23.508862000000001</v>
      </c>
      <c r="K4">
        <f t="shared" si="1"/>
        <v>3762.4104797013524</v>
      </c>
      <c r="L4">
        <f t="shared" si="2"/>
        <v>9600</v>
      </c>
      <c r="M4">
        <f t="shared" si="3"/>
        <v>0.3919177583022242</v>
      </c>
      <c r="N4">
        <f t="shared" si="4"/>
        <v>0.30961424833291129</v>
      </c>
      <c r="O4">
        <f t="shared" si="5"/>
        <v>0.55068900988004521</v>
      </c>
      <c r="P4">
        <f t="shared" si="6"/>
        <v>0.83333333333333337</v>
      </c>
      <c r="Q4">
        <f t="shared" si="7"/>
        <v>6.2495999999999993E-3</v>
      </c>
      <c r="R4">
        <f t="shared" si="8"/>
        <v>0.44376429148779062</v>
      </c>
      <c r="S4">
        <f t="shared" si="9"/>
        <v>-5.1846533185566424E-2</v>
      </c>
    </row>
    <row r="5" spans="1:19" x14ac:dyDescent="0.25">
      <c r="A5">
        <f t="shared" si="0"/>
        <v>8000</v>
      </c>
      <c r="B5">
        <v>38400</v>
      </c>
      <c r="C5">
        <v>0</v>
      </c>
      <c r="D5">
        <v>0</v>
      </c>
      <c r="E5">
        <f>10968</f>
        <v>10968</v>
      </c>
      <c r="F5">
        <v>11207</v>
      </c>
      <c r="G5">
        <v>11084</v>
      </c>
      <c r="H5">
        <f>11004</f>
        <v>11004</v>
      </c>
      <c r="I5">
        <v>2.6456019999999998</v>
      </c>
      <c r="J5">
        <v>2.664377</v>
      </c>
      <c r="K5">
        <f t="shared" si="1"/>
        <v>33274.846329871238</v>
      </c>
      <c r="L5">
        <f t="shared" si="2"/>
        <v>38400</v>
      </c>
      <c r="M5">
        <f t="shared" si="3"/>
        <v>0.86653245650706345</v>
      </c>
      <c r="N5">
        <f t="shared" si="4"/>
        <v>0.49365214660625367</v>
      </c>
      <c r="O5">
        <f t="shared" si="5"/>
        <v>0</v>
      </c>
      <c r="P5">
        <f t="shared" si="6"/>
        <v>0.20833333333333334</v>
      </c>
      <c r="Q5">
        <f t="shared" si="7"/>
        <v>0</v>
      </c>
      <c r="R5">
        <f t="shared" si="8"/>
        <v>1</v>
      </c>
      <c r="S5">
        <f t="shared" si="9"/>
        <v>-0.13346754349293655</v>
      </c>
    </row>
    <row r="6" spans="1:19" x14ac:dyDescent="0.25">
      <c r="A6">
        <f t="shared" si="0"/>
        <v>8000</v>
      </c>
      <c r="B6" s="2">
        <v>38400</v>
      </c>
      <c r="C6">
        <v>520</v>
      </c>
      <c r="D6" s="1">
        <v>1.0000000000000001E-5</v>
      </c>
      <c r="E6">
        <f>10968</f>
        <v>10968</v>
      </c>
      <c r="F6">
        <v>13237</v>
      </c>
      <c r="G6">
        <v>11094</v>
      </c>
      <c r="H6">
        <f>11004</f>
        <v>11004</v>
      </c>
      <c r="I6">
        <v>3.1414930000000001</v>
      </c>
      <c r="J6">
        <v>3.1614559999999998</v>
      </c>
      <c r="K6">
        <f t="shared" si="1"/>
        <v>28022.344789563434</v>
      </c>
      <c r="L6">
        <f t="shared" si="2"/>
        <v>38400</v>
      </c>
      <c r="M6">
        <f t="shared" si="3"/>
        <v>0.72974856222821449</v>
      </c>
      <c r="N6">
        <f t="shared" si="4"/>
        <v>0.45226254572356256</v>
      </c>
      <c r="O6">
        <f t="shared" si="5"/>
        <v>7.688402286191498E-2</v>
      </c>
      <c r="P6">
        <f t="shared" si="6"/>
        <v>0.20833333333333334</v>
      </c>
      <c r="Q6">
        <f t="shared" si="7"/>
        <v>2.4959999999999995E-3</v>
      </c>
      <c r="R6">
        <f t="shared" si="8"/>
        <v>0.91853067202334437</v>
      </c>
      <c r="S6">
        <f t="shared" si="9"/>
        <v>-0.18878210979512988</v>
      </c>
    </row>
    <row r="7" spans="1:19" x14ac:dyDescent="0.25">
      <c r="A7">
        <f t="shared" si="0"/>
        <v>8000</v>
      </c>
      <c r="B7" s="2">
        <v>38400</v>
      </c>
      <c r="C7">
        <v>2083</v>
      </c>
      <c r="D7" s="1">
        <v>1E-4</v>
      </c>
      <c r="E7">
        <f>10968</f>
        <v>10968</v>
      </c>
      <c r="F7">
        <v>23335</v>
      </c>
      <c r="G7">
        <v>11144</v>
      </c>
      <c r="H7">
        <f>11004</f>
        <v>11004</v>
      </c>
      <c r="I7">
        <v>5.6445990000000004</v>
      </c>
      <c r="J7">
        <v>5.6752739999999999</v>
      </c>
      <c r="K7">
        <f t="shared" si="1"/>
        <v>15595.79343014446</v>
      </c>
      <c r="L7">
        <f t="shared" si="2"/>
        <v>38400</v>
      </c>
      <c r="M7">
        <f t="shared" si="3"/>
        <v>0.40614045391001197</v>
      </c>
      <c r="N7">
        <f t="shared" si="4"/>
        <v>0.31915078743583053</v>
      </c>
      <c r="O7">
        <f t="shared" si="5"/>
        <v>0.55068900988004521</v>
      </c>
      <c r="P7">
        <f t="shared" si="6"/>
        <v>0.20833333333333334</v>
      </c>
      <c r="Q7">
        <f t="shared" si="7"/>
        <v>9.9983999999999993E-3</v>
      </c>
      <c r="R7">
        <f t="shared" si="8"/>
        <v>0.44050235267400334</v>
      </c>
      <c r="S7">
        <f t="shared" si="9"/>
        <v>-3.4361898763991372E-2</v>
      </c>
    </row>
    <row r="8" spans="1:19" x14ac:dyDescent="0.25">
      <c r="A8">
        <f t="shared" si="0"/>
        <v>8000</v>
      </c>
      <c r="B8">
        <v>115200</v>
      </c>
      <c r="C8">
        <v>0</v>
      </c>
      <c r="D8" s="1">
        <v>0</v>
      </c>
      <c r="E8">
        <f>10968</f>
        <v>10968</v>
      </c>
      <c r="F8">
        <v>11207</v>
      </c>
      <c r="G8">
        <v>11084</v>
      </c>
      <c r="H8">
        <f>11004</f>
        <v>11004</v>
      </c>
      <c r="I8">
        <v>0.89447399999999999</v>
      </c>
      <c r="J8">
        <v>0.90536899999999998</v>
      </c>
      <c r="K8">
        <f t="shared" si="1"/>
        <v>98417.617504812879</v>
      </c>
      <c r="L8">
        <f t="shared" si="2"/>
        <v>115200</v>
      </c>
      <c r="M8">
        <f t="shared" si="3"/>
        <v>0.85431959639594512</v>
      </c>
      <c r="N8">
        <f t="shared" si="4"/>
        <v>0.49365214660625367</v>
      </c>
      <c r="O8">
        <f t="shared" si="5"/>
        <v>0</v>
      </c>
      <c r="P8">
        <f t="shared" si="6"/>
        <v>6.9444444444444448E-2</v>
      </c>
      <c r="Q8">
        <f t="shared" si="7"/>
        <v>0</v>
      </c>
      <c r="R8">
        <f t="shared" si="8"/>
        <v>1</v>
      </c>
      <c r="S8">
        <f t="shared" si="9"/>
        <v>-0.14568040360405488</v>
      </c>
    </row>
    <row r="9" spans="1:19" x14ac:dyDescent="0.25">
      <c r="A9">
        <f t="shared" si="0"/>
        <v>8000</v>
      </c>
      <c r="B9">
        <v>115200</v>
      </c>
      <c r="C9">
        <v>86</v>
      </c>
      <c r="D9" s="1">
        <v>1.0000000000000001E-5</v>
      </c>
      <c r="E9">
        <f>10968</f>
        <v>10968</v>
      </c>
      <c r="F9">
        <v>12218</v>
      </c>
      <c r="G9">
        <v>11089</v>
      </c>
      <c r="H9">
        <f>11004</f>
        <v>11004</v>
      </c>
      <c r="I9">
        <v>0.98478299999999996</v>
      </c>
      <c r="J9">
        <v>0.99271100000000001</v>
      </c>
      <c r="K9">
        <f t="shared" si="1"/>
        <v>89392.282360682511</v>
      </c>
      <c r="L9">
        <f t="shared" si="2"/>
        <v>115200</v>
      </c>
      <c r="M9">
        <f t="shared" si="3"/>
        <v>0.77597467326981351</v>
      </c>
      <c r="N9">
        <f t="shared" si="4"/>
        <v>0.47213283562878106</v>
      </c>
      <c r="O9">
        <f t="shared" si="5"/>
        <v>7.688402286191498E-2</v>
      </c>
      <c r="P9">
        <f t="shared" si="6"/>
        <v>6.9444444444444448E-2</v>
      </c>
      <c r="Q9">
        <f t="shared" si="7"/>
        <v>1.2383999999999997E-3</v>
      </c>
      <c r="R9">
        <f t="shared" si="8"/>
        <v>0.92083525238497799</v>
      </c>
      <c r="S9">
        <f t="shared" si="9"/>
        <v>-0.14486057911516448</v>
      </c>
    </row>
    <row r="10" spans="1:19" x14ac:dyDescent="0.25">
      <c r="A10">
        <f t="shared" si="0"/>
        <v>8000</v>
      </c>
      <c r="B10">
        <v>115200</v>
      </c>
      <c r="C10">
        <v>520</v>
      </c>
      <c r="D10" s="1">
        <v>1E-4</v>
      </c>
      <c r="E10">
        <f>10968</f>
        <v>10968</v>
      </c>
      <c r="F10">
        <v>15251</v>
      </c>
      <c r="G10">
        <v>11104</v>
      </c>
      <c r="H10">
        <f>11004</f>
        <v>11004</v>
      </c>
      <c r="I10">
        <v>1.2250810000000001</v>
      </c>
      <c r="J10">
        <v>1.235385</v>
      </c>
      <c r="K10">
        <f t="shared" si="1"/>
        <v>71858.105708928633</v>
      </c>
      <c r="L10">
        <f t="shared" si="2"/>
        <v>115200</v>
      </c>
      <c r="M10">
        <f t="shared" si="3"/>
        <v>0.62376827872333884</v>
      </c>
      <c r="N10">
        <f t="shared" si="4"/>
        <v>0.41752988047808764</v>
      </c>
      <c r="O10">
        <f t="shared" si="5"/>
        <v>0.55068900988004521</v>
      </c>
      <c r="P10">
        <f t="shared" si="6"/>
        <v>6.9444444444444448E-2</v>
      </c>
      <c r="Q10">
        <f t="shared" si="7"/>
        <v>7.487999999999999E-3</v>
      </c>
      <c r="R10">
        <f t="shared" si="8"/>
        <v>0.44268139356985264</v>
      </c>
      <c r="S10">
        <f t="shared" si="9"/>
        <v>0.1810868851534862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Lopes Günes</dc:creator>
  <cp:lastModifiedBy>Deniz Lopes Günes</cp:lastModifiedBy>
  <dcterms:created xsi:type="dcterms:W3CDTF">2025-10-29T16:30:32Z</dcterms:created>
  <dcterms:modified xsi:type="dcterms:W3CDTF">2025-10-29T18:03:12Z</dcterms:modified>
</cp:coreProperties>
</file>