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\Desktop\HNEU planer\Planner-Denis_Kovalenko\Planner-Denis_Kovalenko\Planner\Planner\UploadedFiles\"/>
    </mc:Choice>
  </mc:AlternateContent>
  <bookViews>
    <workbookView xWindow="480" yWindow="90" windowWidth="20730" windowHeight="11760" activeTab="1"/>
  </bookViews>
  <sheets>
    <sheet name="ДЕННА" sheetId="1" r:id="rId1"/>
    <sheet name="ЗАОЧНА" sheetId="2" r:id="rId2"/>
  </sheets>
  <definedNames>
    <definedName name="_xlnm._FilterDatabase" localSheetId="0" hidden="1">ДЕННА!$A$5:$AS$139</definedName>
    <definedName name="_xlnm._FilterDatabase" localSheetId="1" hidden="1">ЗАОЧНА!$A$6:$AS$73</definedName>
    <definedName name="Excel_BuiltIn__FilterDatabase_2">"$#ССЫЛ!.$A$6:$AMJ$1841"</definedName>
    <definedName name="Excel_BuiltIn__FilterDatabase_2_1">"$#ССЫЛ!.$A$3:$AN$1820"</definedName>
    <definedName name="Excel_BuiltIn__FilterDatabase_2_1_1">"$#ССЫЛ!.$A$3:$AN$1820"</definedName>
    <definedName name="Excel_BuiltIn__FilterDatabase_3">"$#ССЫЛ!.$A$6:$AMJ$1841"</definedName>
    <definedName name="Excel_BuiltIn__FilterDatabase_3_1">"$#ССЫЛ!.$#ССЫЛ!$#ССЫЛ!"</definedName>
    <definedName name="Excel_BuiltIn__FilterDatabase_3_1_1">"$#ССЫЛ!.$#ССЫЛ!$#ССЫЛ!"</definedName>
    <definedName name="Excel_BuiltIn__FilterDatabase_4">"$#ССЫЛ!.$#ССЫЛ!$#ССЫЛ!"</definedName>
    <definedName name="Excel_BuiltIn__FilterDatabase_4_1">"$#ССЫЛ!.$#ССЫЛ!$#ССЫЛ!"</definedName>
    <definedName name="Excel_BuiltIn__FilterDatabase_6">"$#ССЫЛ!.$A$6:$AMJ$6"</definedName>
    <definedName name="Excel_BuiltIn__FilterDatabase_6_1">"$#ССЫЛ!.$#ССЫЛ!$#ССЫЛ!"</definedName>
    <definedName name="Excel_BuiltIn__FilterDatabase_6_1_1">"$#ССЫЛ!.$#ССЫЛ!$#ССЫЛ!"</definedName>
    <definedName name="Excel_BuiltIn__FilterDatabase_7">"$#ССЫЛ!.$A$6:$AMJ$6"</definedName>
    <definedName name="Excel_BuiltIn__FilterDatabase_7_1">"$#ССЫЛ!.$#ССЫЛ!$#ССЫЛ!"</definedName>
    <definedName name="Excel_BuiltIn__FilterDatabase_7_1_1">"$#ССЫЛ!.$#ССЫЛ!$#ССЫЛ!"</definedName>
    <definedName name="Excel_BuiltIn_Print_Area_1_1">ЗАОЧНА!$A$3:$AP$73</definedName>
    <definedName name="Excel_BuiltIn_Print_Area_1_1_1">ЗАОЧНА!$A$3:$AP$73</definedName>
    <definedName name="Excel_BuiltIn_Print_Area_1_1_1_1">ЗАОЧНА!$A$3:$AP$73</definedName>
    <definedName name="Excel_BuiltIn_Print_Area_1_1_1_1_1">ЗАОЧНА!$A$3:$AP$73</definedName>
    <definedName name="Excel_BuiltIn_Print_Area_1_1_1_1_1_1">ЗАОЧНА!$A$3:$AP$10</definedName>
    <definedName name="_xlnm.Print_Area" localSheetId="0">ДЕННА!$A$1:$CH$139</definedName>
    <definedName name="_xlnm.Print_Area" localSheetId="1">(ЗАОЧНА!$A$3:$AP$73,ЗАОЧНА!$AR$3:$BB$73,ЗАОЧНА!$BF$3:$BF$73,ЗАОЧНА!$BG$3:$BG$73)</definedName>
  </definedNames>
  <calcPr calcId="162913"/>
</workbook>
</file>

<file path=xl/calcChain.xml><?xml version="1.0" encoding="utf-8"?>
<calcChain xmlns="http://schemas.openxmlformats.org/spreadsheetml/2006/main">
  <c r="BL140" i="1" l="1"/>
  <c r="BV73" i="2" l="1"/>
  <c r="BT73" i="2"/>
  <c r="BR73" i="2"/>
  <c r="BQ73" i="2"/>
  <c r="BN73" i="2"/>
  <c r="BM73" i="2"/>
  <c r="BK73" i="2"/>
  <c r="BJ73" i="2"/>
  <c r="BI73" i="2"/>
  <c r="BB73" i="2"/>
  <c r="AZ73" i="2"/>
  <c r="AY73" i="2"/>
  <c r="AU73" i="2"/>
  <c r="AT73" i="2"/>
  <c r="AS73" i="2"/>
  <c r="AR73" i="2"/>
  <c r="L73" i="2"/>
  <c r="BV72" i="2"/>
  <c r="BT72" i="2"/>
  <c r="BR72" i="2"/>
  <c r="BQ72" i="2"/>
  <c r="BN72" i="2"/>
  <c r="BM72" i="2"/>
  <c r="BK72" i="2"/>
  <c r="BJ72" i="2"/>
  <c r="BI72" i="2"/>
  <c r="BB72" i="2"/>
  <c r="AZ72" i="2"/>
  <c r="AY72" i="2"/>
  <c r="AU72" i="2"/>
  <c r="AT72" i="2"/>
  <c r="AS72" i="2"/>
  <c r="AR72" i="2"/>
  <c r="L72" i="2"/>
  <c r="BV71" i="2"/>
  <c r="BS71" i="2"/>
  <c r="BR71" i="2"/>
  <c r="BQ71" i="2"/>
  <c r="BN71" i="2"/>
  <c r="BK71" i="2"/>
  <c r="BJ71" i="2"/>
  <c r="BI71" i="2"/>
  <c r="AZ71" i="2"/>
  <c r="AY71" i="2"/>
  <c r="AT71" i="2"/>
  <c r="AS71" i="2"/>
  <c r="AR71" i="2"/>
  <c r="L71" i="2"/>
  <c r="BV70" i="2"/>
  <c r="BS70" i="2"/>
  <c r="BR70" i="2"/>
  <c r="BQ70" i="2"/>
  <c r="BN70" i="2"/>
  <c r="BK70" i="2"/>
  <c r="BJ70" i="2"/>
  <c r="BI70" i="2"/>
  <c r="AZ70" i="2"/>
  <c r="AY70" i="2"/>
  <c r="AU70" i="2"/>
  <c r="AT70" i="2"/>
  <c r="AS70" i="2"/>
  <c r="AR70" i="2"/>
  <c r="L70" i="2"/>
  <c r="BV69" i="2"/>
  <c r="BS69" i="2"/>
  <c r="BR69" i="2"/>
  <c r="BQ69" i="2"/>
  <c r="BN69" i="2"/>
  <c r="BK69" i="2"/>
  <c r="BJ69" i="2"/>
  <c r="BI69" i="2"/>
  <c r="BA69" i="2"/>
  <c r="AZ69" i="2"/>
  <c r="AY69" i="2"/>
  <c r="AU69" i="2"/>
  <c r="AT69" i="2"/>
  <c r="AS69" i="2"/>
  <c r="AR69" i="2"/>
  <c r="L69" i="2"/>
  <c r="BV68" i="2"/>
  <c r="BS68" i="2"/>
  <c r="BR68" i="2"/>
  <c r="BQ68" i="2"/>
  <c r="BN68" i="2"/>
  <c r="BK68" i="2"/>
  <c r="BJ68" i="2"/>
  <c r="BI68" i="2"/>
  <c r="AZ68" i="2"/>
  <c r="AY68" i="2"/>
  <c r="AU68" i="2"/>
  <c r="AT68" i="2"/>
  <c r="AS68" i="2"/>
  <c r="AR68" i="2"/>
  <c r="L68" i="2"/>
  <c r="BW67" i="2"/>
  <c r="BV67" i="2"/>
  <c r="BS67" i="2"/>
  <c r="BR67" i="2"/>
  <c r="BQ67" i="2"/>
  <c r="BN67" i="2"/>
  <c r="BM67" i="2"/>
  <c r="BK67" i="2"/>
  <c r="BJ67" i="2"/>
  <c r="BI67" i="2"/>
  <c r="BA67" i="2"/>
  <c r="AZ67" i="2"/>
  <c r="AY67" i="2"/>
  <c r="AV67" i="2"/>
  <c r="AT67" i="2"/>
  <c r="AS67" i="2"/>
  <c r="AR67" i="2"/>
  <c r="L67" i="2"/>
  <c r="BV66" i="2"/>
  <c r="BS66" i="2"/>
  <c r="BR66" i="2"/>
  <c r="BQ66" i="2"/>
  <c r="BN66" i="2"/>
  <c r="BK66" i="2"/>
  <c r="BJ66" i="2"/>
  <c r="BI66" i="2"/>
  <c r="AZ66" i="2"/>
  <c r="AY66" i="2"/>
  <c r="AU66" i="2"/>
  <c r="AT66" i="2"/>
  <c r="AS66" i="2"/>
  <c r="AR66" i="2"/>
  <c r="L66" i="2"/>
  <c r="BV65" i="2"/>
  <c r="BS65" i="2"/>
  <c r="BR65" i="2"/>
  <c r="BQ65" i="2"/>
  <c r="BN65" i="2"/>
  <c r="BK65" i="2"/>
  <c r="BJ65" i="2"/>
  <c r="BI65" i="2"/>
  <c r="AZ65" i="2"/>
  <c r="AY65" i="2"/>
  <c r="AU65" i="2"/>
  <c r="AT65" i="2"/>
  <c r="AS65" i="2"/>
  <c r="AR65" i="2"/>
  <c r="L65" i="2"/>
  <c r="BV64" i="2"/>
  <c r="BS64" i="2"/>
  <c r="BR64" i="2"/>
  <c r="BQ64" i="2"/>
  <c r="BN64" i="2"/>
  <c r="BK64" i="2"/>
  <c r="BJ64" i="2"/>
  <c r="BI64" i="2"/>
  <c r="AZ64" i="2"/>
  <c r="AY64" i="2"/>
  <c r="AU64" i="2"/>
  <c r="AT64" i="2"/>
  <c r="AS64" i="2"/>
  <c r="AR64" i="2"/>
  <c r="BG64" i="2" s="1"/>
  <c r="L64" i="2"/>
  <c r="BV63" i="2"/>
  <c r="BS63" i="2"/>
  <c r="BR63" i="2"/>
  <c r="BQ63" i="2"/>
  <c r="BN63" i="2"/>
  <c r="BK63" i="2"/>
  <c r="BJ63" i="2"/>
  <c r="BI63" i="2"/>
  <c r="AZ63" i="2"/>
  <c r="AY63" i="2"/>
  <c r="AU63" i="2"/>
  <c r="AT63" i="2"/>
  <c r="AS63" i="2"/>
  <c r="AR63" i="2"/>
  <c r="L63" i="2"/>
  <c r="BV62" i="2"/>
  <c r="BS62" i="2"/>
  <c r="BR62" i="2"/>
  <c r="BQ62" i="2"/>
  <c r="BN62" i="2"/>
  <c r="BK62" i="2"/>
  <c r="BJ62" i="2"/>
  <c r="BI62" i="2"/>
  <c r="AZ62" i="2"/>
  <c r="AY62" i="2"/>
  <c r="AT62" i="2"/>
  <c r="AS62" i="2"/>
  <c r="AR62" i="2"/>
  <c r="L62" i="2"/>
  <c r="BV61" i="2"/>
  <c r="BS61" i="2"/>
  <c r="BR61" i="2"/>
  <c r="BQ61" i="2"/>
  <c r="BN61" i="2"/>
  <c r="BK61" i="2"/>
  <c r="BJ61" i="2"/>
  <c r="BI61" i="2"/>
  <c r="AZ61" i="2"/>
  <c r="AY61" i="2"/>
  <c r="AU61" i="2"/>
  <c r="AT61" i="2"/>
  <c r="AS61" i="2"/>
  <c r="AR61" i="2"/>
  <c r="L61" i="2"/>
  <c r="BV60" i="2"/>
  <c r="BS60" i="2"/>
  <c r="BR60" i="2"/>
  <c r="BQ60" i="2"/>
  <c r="BN60" i="2"/>
  <c r="BK60" i="2"/>
  <c r="BJ60" i="2"/>
  <c r="BI60" i="2"/>
  <c r="AZ60" i="2"/>
  <c r="AY60" i="2"/>
  <c r="AU60" i="2"/>
  <c r="AT60" i="2"/>
  <c r="AS60" i="2"/>
  <c r="AR60" i="2"/>
  <c r="L60" i="2"/>
  <c r="BW59" i="2"/>
  <c r="BV59" i="2"/>
  <c r="BS59" i="2"/>
  <c r="BR59" i="2"/>
  <c r="BQ59" i="2"/>
  <c r="BN59" i="2"/>
  <c r="BM59" i="2"/>
  <c r="BK59" i="2"/>
  <c r="BJ59" i="2"/>
  <c r="BI59" i="2"/>
  <c r="BA59" i="2"/>
  <c r="AZ59" i="2"/>
  <c r="AY59" i="2"/>
  <c r="AV59" i="2"/>
  <c r="AT59" i="2"/>
  <c r="AS59" i="2"/>
  <c r="AR59" i="2"/>
  <c r="L59" i="2"/>
  <c r="BV58" i="2"/>
  <c r="BS58" i="2"/>
  <c r="BR58" i="2"/>
  <c r="BQ58" i="2"/>
  <c r="BN58" i="2"/>
  <c r="BK58" i="2"/>
  <c r="BJ58" i="2"/>
  <c r="BI58" i="2"/>
  <c r="AZ58" i="2"/>
  <c r="AY58" i="2"/>
  <c r="AU58" i="2"/>
  <c r="AT58" i="2"/>
  <c r="AS58" i="2"/>
  <c r="AR58" i="2"/>
  <c r="BG58" i="2" s="1"/>
  <c r="L58" i="2"/>
  <c r="BV57" i="2"/>
  <c r="BS57" i="2"/>
  <c r="BR57" i="2"/>
  <c r="BQ57" i="2"/>
  <c r="BN57" i="2"/>
  <c r="BK57" i="2"/>
  <c r="BJ57" i="2"/>
  <c r="BI57" i="2"/>
  <c r="AZ57" i="2"/>
  <c r="AY57" i="2"/>
  <c r="AU57" i="2"/>
  <c r="AT57" i="2"/>
  <c r="AS57" i="2"/>
  <c r="AR57" i="2"/>
  <c r="L57" i="2"/>
  <c r="BV56" i="2"/>
  <c r="BS56" i="2"/>
  <c r="BR56" i="2"/>
  <c r="BQ56" i="2"/>
  <c r="BN56" i="2"/>
  <c r="BK56" i="2"/>
  <c r="BJ56" i="2"/>
  <c r="BI56" i="2"/>
  <c r="BZ56" i="2" s="1"/>
  <c r="AZ56" i="2"/>
  <c r="AY56" i="2"/>
  <c r="AU56" i="2"/>
  <c r="AT56" i="2"/>
  <c r="AS56" i="2"/>
  <c r="AR56" i="2"/>
  <c r="L56" i="2"/>
  <c r="BV55" i="2"/>
  <c r="BS55" i="2"/>
  <c r="BR55" i="2"/>
  <c r="BQ55" i="2"/>
  <c r="BN55" i="2"/>
  <c r="BK55" i="2"/>
  <c r="BJ55" i="2"/>
  <c r="BI55" i="2"/>
  <c r="AZ55" i="2"/>
  <c r="AY55" i="2"/>
  <c r="AU55" i="2"/>
  <c r="AT55" i="2"/>
  <c r="AS55" i="2"/>
  <c r="AR55" i="2"/>
  <c r="L55" i="2"/>
  <c r="BV54" i="2"/>
  <c r="BS54" i="2"/>
  <c r="BR54" i="2"/>
  <c r="BQ54" i="2"/>
  <c r="BN54" i="2"/>
  <c r="BK54" i="2"/>
  <c r="BJ54" i="2"/>
  <c r="BI54" i="2"/>
  <c r="AZ54" i="2"/>
  <c r="AY54" i="2"/>
  <c r="AU54" i="2"/>
  <c r="AT54" i="2"/>
  <c r="AS54" i="2"/>
  <c r="AR54" i="2"/>
  <c r="BG54" i="2" s="1"/>
  <c r="L54" i="2"/>
  <c r="BV53" i="2"/>
  <c r="BS53" i="2"/>
  <c r="BR53" i="2"/>
  <c r="BQ53" i="2"/>
  <c r="BN53" i="2"/>
  <c r="BK53" i="2"/>
  <c r="BJ53" i="2"/>
  <c r="BI53" i="2"/>
  <c r="AZ53" i="2"/>
  <c r="AY53" i="2"/>
  <c r="AU53" i="2"/>
  <c r="AT53" i="2"/>
  <c r="AS53" i="2"/>
  <c r="AR53" i="2"/>
  <c r="L53" i="2"/>
  <c r="BV52" i="2"/>
  <c r="BS52" i="2"/>
  <c r="BR52" i="2"/>
  <c r="BQ52" i="2"/>
  <c r="BN52" i="2"/>
  <c r="BK52" i="2"/>
  <c r="BJ52" i="2"/>
  <c r="BI52" i="2"/>
  <c r="BZ52" i="2" s="1"/>
  <c r="AZ52" i="2"/>
  <c r="AY52" i="2"/>
  <c r="AU52" i="2"/>
  <c r="AT52" i="2"/>
  <c r="AS52" i="2"/>
  <c r="AR52" i="2"/>
  <c r="L52" i="2"/>
  <c r="BV51" i="2"/>
  <c r="BS51" i="2"/>
  <c r="BR51" i="2"/>
  <c r="BQ51" i="2"/>
  <c r="BN51" i="2"/>
  <c r="BK51" i="2"/>
  <c r="BJ51" i="2"/>
  <c r="BI51" i="2"/>
  <c r="AZ51" i="2"/>
  <c r="AY51" i="2"/>
  <c r="AU51" i="2"/>
  <c r="AT51" i="2"/>
  <c r="AS51" i="2"/>
  <c r="AR51" i="2"/>
  <c r="L51" i="2"/>
  <c r="BV50" i="2"/>
  <c r="BS50" i="2"/>
  <c r="BR50" i="2"/>
  <c r="BQ50" i="2"/>
  <c r="BN50" i="2"/>
  <c r="BK50" i="2"/>
  <c r="BJ50" i="2"/>
  <c r="BI50" i="2"/>
  <c r="AZ50" i="2"/>
  <c r="AY50" i="2"/>
  <c r="AU50" i="2"/>
  <c r="AT50" i="2"/>
  <c r="AS50" i="2"/>
  <c r="AR50" i="2"/>
  <c r="BF50" i="2" s="1"/>
  <c r="L50" i="2"/>
  <c r="BV49" i="2"/>
  <c r="BS49" i="2"/>
  <c r="BR49" i="2"/>
  <c r="BQ49" i="2"/>
  <c r="BN49" i="2"/>
  <c r="BK49" i="2"/>
  <c r="BJ49" i="2"/>
  <c r="BI49" i="2"/>
  <c r="AZ49" i="2"/>
  <c r="AY49" i="2"/>
  <c r="AU49" i="2"/>
  <c r="AT49" i="2"/>
  <c r="AS49" i="2"/>
  <c r="AR49" i="2"/>
  <c r="L49" i="2"/>
  <c r="BV48" i="2"/>
  <c r="BS48" i="2"/>
  <c r="BR48" i="2"/>
  <c r="BQ48" i="2"/>
  <c r="BN48" i="2"/>
  <c r="BK48" i="2"/>
  <c r="BJ48" i="2"/>
  <c r="BI48" i="2"/>
  <c r="AZ48" i="2"/>
  <c r="AY48" i="2"/>
  <c r="AT48" i="2"/>
  <c r="AS48" i="2"/>
  <c r="AR48" i="2"/>
  <c r="L48" i="2"/>
  <c r="BV47" i="2"/>
  <c r="BS47" i="2"/>
  <c r="BR47" i="2"/>
  <c r="BQ47" i="2"/>
  <c r="BN47" i="2"/>
  <c r="BK47" i="2"/>
  <c r="BJ47" i="2"/>
  <c r="BI47" i="2"/>
  <c r="AZ47" i="2"/>
  <c r="AY47" i="2"/>
  <c r="AU47" i="2"/>
  <c r="AT47" i="2"/>
  <c r="AS47" i="2"/>
  <c r="AR47" i="2"/>
  <c r="BG47" i="2" s="1"/>
  <c r="L47" i="2"/>
  <c r="BV46" i="2"/>
  <c r="BS46" i="2"/>
  <c r="BR46" i="2"/>
  <c r="BQ46" i="2"/>
  <c r="BN46" i="2"/>
  <c r="BK46" i="2"/>
  <c r="BJ46" i="2"/>
  <c r="BI46" i="2"/>
  <c r="AZ46" i="2"/>
  <c r="AY46" i="2"/>
  <c r="AU46" i="2"/>
  <c r="AT46" i="2"/>
  <c r="AS46" i="2"/>
  <c r="AR46" i="2"/>
  <c r="L46" i="2"/>
  <c r="BV45" i="2"/>
  <c r="BS45" i="2"/>
  <c r="BR45" i="2"/>
  <c r="BQ45" i="2"/>
  <c r="BN45" i="2"/>
  <c r="BK45" i="2"/>
  <c r="BJ45" i="2"/>
  <c r="BI45" i="2"/>
  <c r="BZ45" i="2" s="1"/>
  <c r="AZ45" i="2"/>
  <c r="AY45" i="2"/>
  <c r="AU45" i="2"/>
  <c r="AT45" i="2"/>
  <c r="AS45" i="2"/>
  <c r="AR45" i="2"/>
  <c r="L45" i="2"/>
  <c r="BV44" i="2"/>
  <c r="BS44" i="2"/>
  <c r="BR44" i="2"/>
  <c r="BQ44" i="2"/>
  <c r="BN44" i="2"/>
  <c r="BK44" i="2"/>
  <c r="BJ44" i="2"/>
  <c r="BI44" i="2"/>
  <c r="AZ44" i="2"/>
  <c r="AY44" i="2"/>
  <c r="AU44" i="2"/>
  <c r="AT44" i="2"/>
  <c r="AS44" i="2"/>
  <c r="AR44" i="2"/>
  <c r="L44" i="2"/>
  <c r="BV43" i="2"/>
  <c r="BS43" i="2"/>
  <c r="BR43" i="2"/>
  <c r="BQ43" i="2"/>
  <c r="BN43" i="2"/>
  <c r="BK43" i="2"/>
  <c r="BJ43" i="2"/>
  <c r="BI43" i="2"/>
  <c r="AZ43" i="2"/>
  <c r="AY43" i="2"/>
  <c r="AU43" i="2"/>
  <c r="AT43" i="2"/>
  <c r="AS43" i="2"/>
  <c r="AR43" i="2"/>
  <c r="BG43" i="2" s="1"/>
  <c r="L43" i="2"/>
  <c r="BV42" i="2"/>
  <c r="BS42" i="2"/>
  <c r="BR42" i="2"/>
  <c r="BQ42" i="2"/>
  <c r="BN42" i="2"/>
  <c r="BK42" i="2"/>
  <c r="BJ42" i="2"/>
  <c r="BI42" i="2"/>
  <c r="AZ42" i="2"/>
  <c r="AY42" i="2"/>
  <c r="AU42" i="2"/>
  <c r="AT42" i="2"/>
  <c r="AS42" i="2"/>
  <c r="AR42" i="2"/>
  <c r="L42" i="2"/>
  <c r="BV41" i="2"/>
  <c r="BS41" i="2"/>
  <c r="BR41" i="2"/>
  <c r="BQ41" i="2"/>
  <c r="BN41" i="2"/>
  <c r="BK41" i="2"/>
  <c r="BJ41" i="2"/>
  <c r="BI41" i="2"/>
  <c r="BZ41" i="2" s="1"/>
  <c r="AZ41" i="2"/>
  <c r="AY41" i="2"/>
  <c r="AU41" i="2"/>
  <c r="AT41" i="2"/>
  <c r="AS41" i="2"/>
  <c r="AR41" i="2"/>
  <c r="L41" i="2"/>
  <c r="BV40" i="2"/>
  <c r="BS40" i="2"/>
  <c r="BR40" i="2"/>
  <c r="BQ40" i="2"/>
  <c r="BN40" i="2"/>
  <c r="BK40" i="2"/>
  <c r="BJ40" i="2"/>
  <c r="BI40" i="2"/>
  <c r="AZ40" i="2"/>
  <c r="AY40" i="2"/>
  <c r="AU40" i="2"/>
  <c r="AT40" i="2"/>
  <c r="AS40" i="2"/>
  <c r="AR40" i="2"/>
  <c r="L40" i="2"/>
  <c r="BV39" i="2"/>
  <c r="BS39" i="2"/>
  <c r="BR39" i="2"/>
  <c r="BQ39" i="2"/>
  <c r="BN39" i="2"/>
  <c r="BK39" i="2"/>
  <c r="BJ39" i="2"/>
  <c r="BI39" i="2"/>
  <c r="AZ39" i="2"/>
  <c r="AY39" i="2"/>
  <c r="AU39" i="2"/>
  <c r="AT39" i="2"/>
  <c r="AS39" i="2"/>
  <c r="AR39" i="2"/>
  <c r="L39" i="2"/>
  <c r="BV38" i="2"/>
  <c r="BS38" i="2"/>
  <c r="BR38" i="2"/>
  <c r="BQ38" i="2"/>
  <c r="BN38" i="2"/>
  <c r="BK38" i="2"/>
  <c r="BJ38" i="2"/>
  <c r="BI38" i="2"/>
  <c r="AZ38" i="2"/>
  <c r="AY38" i="2"/>
  <c r="AU38" i="2"/>
  <c r="AT38" i="2"/>
  <c r="AS38" i="2"/>
  <c r="AR38" i="2"/>
  <c r="L38" i="2"/>
  <c r="BV37" i="2"/>
  <c r="BS37" i="2"/>
  <c r="BR37" i="2"/>
  <c r="BQ37" i="2"/>
  <c r="BN37" i="2"/>
  <c r="BK37" i="2"/>
  <c r="BJ37" i="2"/>
  <c r="BI37" i="2"/>
  <c r="AZ37" i="2"/>
  <c r="AY37" i="2"/>
  <c r="AU37" i="2"/>
  <c r="AT37" i="2"/>
  <c r="AS37" i="2"/>
  <c r="AR37" i="2"/>
  <c r="L37" i="2"/>
  <c r="BW36" i="2"/>
  <c r="BV36" i="2"/>
  <c r="BS36" i="2"/>
  <c r="BR36" i="2"/>
  <c r="BQ36" i="2"/>
  <c r="BN36" i="2"/>
  <c r="BM36" i="2"/>
  <c r="BK36" i="2"/>
  <c r="BJ36" i="2"/>
  <c r="BZ36" i="2" s="1"/>
  <c r="BI36" i="2"/>
  <c r="BA36" i="2"/>
  <c r="AZ36" i="2"/>
  <c r="AY36" i="2"/>
  <c r="AV36" i="2"/>
  <c r="AT36" i="2"/>
  <c r="AS36" i="2"/>
  <c r="AR36" i="2"/>
  <c r="L36" i="2"/>
  <c r="BV35" i="2"/>
  <c r="BS35" i="2"/>
  <c r="BR35" i="2"/>
  <c r="BQ35" i="2"/>
  <c r="BN35" i="2"/>
  <c r="BK35" i="2"/>
  <c r="BJ35" i="2"/>
  <c r="BI35" i="2"/>
  <c r="AZ35" i="2"/>
  <c r="AY35" i="2"/>
  <c r="AU35" i="2"/>
  <c r="AT35" i="2"/>
  <c r="AS35" i="2"/>
  <c r="AR35" i="2"/>
  <c r="L35" i="2"/>
  <c r="BV34" i="2"/>
  <c r="BS34" i="2"/>
  <c r="BR34" i="2"/>
  <c r="BQ34" i="2"/>
  <c r="BN34" i="2"/>
  <c r="BK34" i="2"/>
  <c r="BJ34" i="2"/>
  <c r="BI34" i="2"/>
  <c r="AZ34" i="2"/>
  <c r="AY34" i="2"/>
  <c r="AU34" i="2"/>
  <c r="AT34" i="2"/>
  <c r="AS34" i="2"/>
  <c r="AR34" i="2"/>
  <c r="L34" i="2"/>
  <c r="BV33" i="2"/>
  <c r="BS33" i="2"/>
  <c r="BR33" i="2"/>
  <c r="BQ33" i="2"/>
  <c r="BN33" i="2"/>
  <c r="BK33" i="2"/>
  <c r="BJ33" i="2"/>
  <c r="BI33" i="2"/>
  <c r="AZ33" i="2"/>
  <c r="AY33" i="2"/>
  <c r="AU33" i="2"/>
  <c r="AT33" i="2"/>
  <c r="AS33" i="2"/>
  <c r="AR33" i="2"/>
  <c r="L33" i="2"/>
  <c r="BV32" i="2"/>
  <c r="BS32" i="2"/>
  <c r="BR32" i="2"/>
  <c r="BQ32" i="2"/>
  <c r="BN32" i="2"/>
  <c r="BK32" i="2"/>
  <c r="BJ32" i="2"/>
  <c r="BI32" i="2"/>
  <c r="AZ32" i="2"/>
  <c r="AY32" i="2"/>
  <c r="AU32" i="2"/>
  <c r="AT32" i="2"/>
  <c r="AS32" i="2"/>
  <c r="AR32" i="2"/>
  <c r="L32" i="2"/>
  <c r="BV31" i="2"/>
  <c r="BS31" i="2"/>
  <c r="BR31" i="2"/>
  <c r="BQ31" i="2"/>
  <c r="BN31" i="2"/>
  <c r="BK31" i="2"/>
  <c r="BJ31" i="2"/>
  <c r="BI31" i="2"/>
  <c r="AZ31" i="2"/>
  <c r="AY31" i="2"/>
  <c r="AU31" i="2"/>
  <c r="AT31" i="2"/>
  <c r="AS31" i="2"/>
  <c r="AR31" i="2"/>
  <c r="L31" i="2"/>
  <c r="BV30" i="2"/>
  <c r="BS30" i="2"/>
  <c r="BR30" i="2"/>
  <c r="BQ30" i="2"/>
  <c r="BN30" i="2"/>
  <c r="BK30" i="2"/>
  <c r="BJ30" i="2"/>
  <c r="BI30" i="2"/>
  <c r="AZ30" i="2"/>
  <c r="AY30" i="2"/>
  <c r="AU30" i="2"/>
  <c r="AT30" i="2"/>
  <c r="AS30" i="2"/>
  <c r="AR30" i="2"/>
  <c r="L30" i="2"/>
  <c r="BV29" i="2"/>
  <c r="BS29" i="2"/>
  <c r="BR29" i="2"/>
  <c r="BQ29" i="2"/>
  <c r="BN29" i="2"/>
  <c r="BK29" i="2"/>
  <c r="BJ29" i="2"/>
  <c r="BI29" i="2"/>
  <c r="AZ29" i="2"/>
  <c r="AY29" i="2"/>
  <c r="AU29" i="2"/>
  <c r="AT29" i="2"/>
  <c r="AS29" i="2"/>
  <c r="AR29" i="2"/>
  <c r="L29" i="2"/>
  <c r="BV28" i="2"/>
  <c r="BS28" i="2"/>
  <c r="BR28" i="2"/>
  <c r="BQ28" i="2"/>
  <c r="BN28" i="2"/>
  <c r="BK28" i="2"/>
  <c r="BJ28" i="2"/>
  <c r="BI28" i="2"/>
  <c r="AZ28" i="2"/>
  <c r="AY28" i="2"/>
  <c r="AU28" i="2"/>
  <c r="AT28" i="2"/>
  <c r="AS28" i="2"/>
  <c r="AR28" i="2"/>
  <c r="L28" i="2"/>
  <c r="BV27" i="2"/>
  <c r="BS27" i="2"/>
  <c r="BR27" i="2"/>
  <c r="BQ27" i="2"/>
  <c r="BN27" i="2"/>
  <c r="BK27" i="2"/>
  <c r="BJ27" i="2"/>
  <c r="BI27" i="2"/>
  <c r="AZ27" i="2"/>
  <c r="AY27" i="2"/>
  <c r="AU27" i="2"/>
  <c r="AT27" i="2"/>
  <c r="AS27" i="2"/>
  <c r="AR27" i="2"/>
  <c r="L27" i="2"/>
  <c r="BV26" i="2"/>
  <c r="BS26" i="2"/>
  <c r="BR26" i="2"/>
  <c r="BQ26" i="2"/>
  <c r="BN26" i="2"/>
  <c r="BK26" i="2"/>
  <c r="BJ26" i="2"/>
  <c r="BI26" i="2"/>
  <c r="AZ26" i="2"/>
  <c r="AY26" i="2"/>
  <c r="AU26" i="2"/>
  <c r="AT26" i="2"/>
  <c r="AS26" i="2"/>
  <c r="AR26" i="2"/>
  <c r="L26" i="2"/>
  <c r="BV25" i="2"/>
  <c r="BS25" i="2"/>
  <c r="BR25" i="2"/>
  <c r="BQ25" i="2"/>
  <c r="BN25" i="2"/>
  <c r="BK25" i="2"/>
  <c r="BJ25" i="2"/>
  <c r="BI25" i="2"/>
  <c r="AZ25" i="2"/>
  <c r="AY25" i="2"/>
  <c r="AU25" i="2"/>
  <c r="AT25" i="2"/>
  <c r="AS25" i="2"/>
  <c r="AR25" i="2"/>
  <c r="L25" i="2"/>
  <c r="BV24" i="2"/>
  <c r="BS24" i="2"/>
  <c r="BR24" i="2"/>
  <c r="BQ24" i="2"/>
  <c r="BN24" i="2"/>
  <c r="BK24" i="2"/>
  <c r="BJ24" i="2"/>
  <c r="BI24" i="2"/>
  <c r="AZ24" i="2"/>
  <c r="AY24" i="2"/>
  <c r="AU24" i="2"/>
  <c r="AT24" i="2"/>
  <c r="AS24" i="2"/>
  <c r="AR24" i="2"/>
  <c r="L24" i="2"/>
  <c r="BV23" i="2"/>
  <c r="BS23" i="2"/>
  <c r="BR23" i="2"/>
  <c r="BQ23" i="2"/>
  <c r="BN23" i="2"/>
  <c r="BK23" i="2"/>
  <c r="BJ23" i="2"/>
  <c r="BI23" i="2"/>
  <c r="AZ23" i="2"/>
  <c r="AY23" i="2"/>
  <c r="AU23" i="2"/>
  <c r="AT23" i="2"/>
  <c r="AS23" i="2"/>
  <c r="AR23" i="2"/>
  <c r="L23" i="2"/>
  <c r="BV22" i="2"/>
  <c r="BS22" i="2"/>
  <c r="BR22" i="2"/>
  <c r="BQ22" i="2"/>
  <c r="BN22" i="2"/>
  <c r="BK22" i="2"/>
  <c r="BJ22" i="2"/>
  <c r="BI22" i="2"/>
  <c r="AZ22" i="2"/>
  <c r="AY22" i="2"/>
  <c r="AU22" i="2"/>
  <c r="AT22" i="2"/>
  <c r="AS22" i="2"/>
  <c r="AR22" i="2"/>
  <c r="L22" i="2"/>
  <c r="BV21" i="2"/>
  <c r="BS21" i="2"/>
  <c r="BR21" i="2"/>
  <c r="BQ21" i="2"/>
  <c r="BN21" i="2"/>
  <c r="BK21" i="2"/>
  <c r="BJ21" i="2"/>
  <c r="BI21" i="2"/>
  <c r="AZ21" i="2"/>
  <c r="AY21" i="2"/>
  <c r="AU21" i="2"/>
  <c r="AT21" i="2"/>
  <c r="AS21" i="2"/>
  <c r="AR21" i="2"/>
  <c r="L21" i="2"/>
  <c r="BV20" i="2"/>
  <c r="BS20" i="2"/>
  <c r="BR20" i="2"/>
  <c r="BQ20" i="2"/>
  <c r="BN20" i="2"/>
  <c r="BK20" i="2"/>
  <c r="BJ20" i="2"/>
  <c r="BI20" i="2"/>
  <c r="AZ20" i="2"/>
  <c r="AY20" i="2"/>
  <c r="AU20" i="2"/>
  <c r="AT20" i="2"/>
  <c r="AS20" i="2"/>
  <c r="AR20" i="2"/>
  <c r="L20" i="2"/>
  <c r="BV19" i="2"/>
  <c r="BS19" i="2"/>
  <c r="BR19" i="2"/>
  <c r="BQ19" i="2"/>
  <c r="BN19" i="2"/>
  <c r="BK19" i="2"/>
  <c r="BJ19" i="2"/>
  <c r="BI19" i="2"/>
  <c r="AZ19" i="2"/>
  <c r="AY19" i="2"/>
  <c r="AU19" i="2"/>
  <c r="AT19" i="2"/>
  <c r="AS19" i="2"/>
  <c r="AR19" i="2"/>
  <c r="L19" i="2"/>
  <c r="BV18" i="2"/>
  <c r="BS18" i="2"/>
  <c r="BR18" i="2"/>
  <c r="BQ18" i="2"/>
  <c r="BN18" i="2"/>
  <c r="BK18" i="2"/>
  <c r="BJ18" i="2"/>
  <c r="BI18" i="2"/>
  <c r="AZ18" i="2"/>
  <c r="AY18" i="2"/>
  <c r="AU18" i="2"/>
  <c r="AT18" i="2"/>
  <c r="AS18" i="2"/>
  <c r="AR18" i="2"/>
  <c r="L18" i="2"/>
  <c r="BV17" i="2"/>
  <c r="BS17" i="2"/>
  <c r="BR17" i="2"/>
  <c r="BQ17" i="2"/>
  <c r="BN17" i="2"/>
  <c r="BK17" i="2"/>
  <c r="BJ17" i="2"/>
  <c r="BI17" i="2"/>
  <c r="AZ17" i="2"/>
  <c r="AY17" i="2"/>
  <c r="AU17" i="2"/>
  <c r="AT17" i="2"/>
  <c r="AS17" i="2"/>
  <c r="AR17" i="2"/>
  <c r="L17" i="2"/>
  <c r="BV16" i="2"/>
  <c r="BS16" i="2"/>
  <c r="BR16" i="2"/>
  <c r="BQ16" i="2"/>
  <c r="BN16" i="2"/>
  <c r="BK16" i="2"/>
  <c r="BJ16" i="2"/>
  <c r="BI16" i="2"/>
  <c r="AZ16" i="2"/>
  <c r="AY16" i="2"/>
  <c r="AU16" i="2"/>
  <c r="AT16" i="2"/>
  <c r="AS16" i="2"/>
  <c r="AR16" i="2"/>
  <c r="L16" i="2"/>
  <c r="BV15" i="2"/>
  <c r="BS15" i="2"/>
  <c r="BR15" i="2"/>
  <c r="BQ15" i="2"/>
  <c r="BN15" i="2"/>
  <c r="BK15" i="2"/>
  <c r="BJ15" i="2"/>
  <c r="BI15" i="2"/>
  <c r="AZ15" i="2"/>
  <c r="AY15" i="2"/>
  <c r="AU15" i="2"/>
  <c r="AT15" i="2"/>
  <c r="AS15" i="2"/>
  <c r="AR15" i="2"/>
  <c r="L15" i="2"/>
  <c r="BV14" i="2"/>
  <c r="BS14" i="2"/>
  <c r="BR14" i="2"/>
  <c r="BQ14" i="2"/>
  <c r="BN14" i="2"/>
  <c r="BK14" i="2"/>
  <c r="BJ14" i="2"/>
  <c r="BI14" i="2"/>
  <c r="AZ14" i="2"/>
  <c r="AY14" i="2"/>
  <c r="AU14" i="2"/>
  <c r="AT14" i="2"/>
  <c r="AS14" i="2"/>
  <c r="AR14" i="2"/>
  <c r="L14" i="2"/>
  <c r="BV13" i="2"/>
  <c r="BS13" i="2"/>
  <c r="BR13" i="2"/>
  <c r="BQ13" i="2"/>
  <c r="BN13" i="2"/>
  <c r="BK13" i="2"/>
  <c r="BJ13" i="2"/>
  <c r="BI13" i="2"/>
  <c r="AZ13" i="2"/>
  <c r="AY13" i="2"/>
  <c r="AU13" i="2"/>
  <c r="AT13" i="2"/>
  <c r="AS13" i="2"/>
  <c r="AR13" i="2"/>
  <c r="L13" i="2"/>
  <c r="BV12" i="2"/>
  <c r="BS12" i="2"/>
  <c r="BR12" i="2"/>
  <c r="BQ12" i="2"/>
  <c r="BN12" i="2"/>
  <c r="BK12" i="2"/>
  <c r="BJ12" i="2"/>
  <c r="BI12" i="2"/>
  <c r="AZ12" i="2"/>
  <c r="AY12" i="2"/>
  <c r="AU12" i="2"/>
  <c r="AT12" i="2"/>
  <c r="AS12" i="2"/>
  <c r="AR12" i="2"/>
  <c r="L12" i="2"/>
  <c r="BV11" i="2"/>
  <c r="BS11" i="2"/>
  <c r="BR11" i="2"/>
  <c r="BQ11" i="2"/>
  <c r="BN11" i="2"/>
  <c r="BK11" i="2"/>
  <c r="BJ11" i="2"/>
  <c r="BI11" i="2"/>
  <c r="AZ11" i="2"/>
  <c r="AY11" i="2"/>
  <c r="AU11" i="2"/>
  <c r="AT11" i="2"/>
  <c r="AS11" i="2"/>
  <c r="AR11" i="2"/>
  <c r="L11" i="2"/>
  <c r="BV10" i="2"/>
  <c r="BS10" i="2"/>
  <c r="BR10" i="2"/>
  <c r="BQ10" i="2"/>
  <c r="BN10" i="2"/>
  <c r="BK10" i="2"/>
  <c r="BJ10" i="2"/>
  <c r="BI10" i="2"/>
  <c r="AZ10" i="2"/>
  <c r="AY10" i="2"/>
  <c r="AU10" i="2"/>
  <c r="AT10" i="2"/>
  <c r="AS10" i="2"/>
  <c r="AR10" i="2"/>
  <c r="L10" i="2"/>
  <c r="BV9" i="2"/>
  <c r="BS9" i="2"/>
  <c r="BR9" i="2"/>
  <c r="BQ9" i="2"/>
  <c r="BN9" i="2"/>
  <c r="BK9" i="2"/>
  <c r="BJ9" i="2"/>
  <c r="BI9" i="2"/>
  <c r="AZ9" i="2"/>
  <c r="AY9" i="2"/>
  <c r="AU9" i="2"/>
  <c r="AT9" i="2"/>
  <c r="AS9" i="2"/>
  <c r="AR9" i="2"/>
  <c r="L9" i="2"/>
  <c r="BV8" i="2"/>
  <c r="BS8" i="2"/>
  <c r="BR8" i="2"/>
  <c r="BQ8" i="2"/>
  <c r="BN8" i="2"/>
  <c r="BK8" i="2"/>
  <c r="BJ8" i="2"/>
  <c r="BI8" i="2"/>
  <c r="AZ8" i="2"/>
  <c r="AY8" i="2"/>
  <c r="AU8" i="2"/>
  <c r="AT8" i="2"/>
  <c r="AS8" i="2"/>
  <c r="AR8" i="2"/>
  <c r="BF8" i="2" s="1"/>
  <c r="L8" i="2"/>
  <c r="BV7" i="2"/>
  <c r="BS7" i="2"/>
  <c r="BR7" i="2"/>
  <c r="BQ7" i="2"/>
  <c r="BN7" i="2"/>
  <c r="BK7" i="2"/>
  <c r="BJ7" i="2"/>
  <c r="BI7" i="2"/>
  <c r="AZ7" i="2"/>
  <c r="AY7" i="2"/>
  <c r="AU7" i="2"/>
  <c r="AT7" i="2"/>
  <c r="AS7" i="2"/>
  <c r="AR7" i="2"/>
  <c r="L7" i="2"/>
  <c r="BL6" i="2"/>
  <c r="AV6" i="2"/>
  <c r="AU6" i="2"/>
  <c r="AM6" i="2"/>
  <c r="AL6" i="2"/>
  <c r="AK6" i="2"/>
  <c r="AJ6" i="2"/>
  <c r="AI6" i="2"/>
  <c r="AH6" i="2"/>
  <c r="AG6" i="2"/>
  <c r="AF6" i="2"/>
  <c r="BU140" i="1"/>
  <c r="BR140" i="1"/>
  <c r="BO140" i="1"/>
  <c r="AY140" i="1"/>
  <c r="CE139" i="1"/>
  <c r="BZ139" i="1"/>
  <c r="BY139" i="1"/>
  <c r="BX139" i="1"/>
  <c r="BV139" i="1"/>
  <c r="BU139" i="1"/>
  <c r="BT139" i="1"/>
  <c r="BR139" i="1"/>
  <c r="BP139" i="1"/>
  <c r="BO139" i="1"/>
  <c r="BL139" i="1"/>
  <c r="BG139" i="1"/>
  <c r="BF139" i="1"/>
  <c r="BE139" i="1"/>
  <c r="BC139" i="1"/>
  <c r="BB139" i="1"/>
  <c r="BA139" i="1"/>
  <c r="AY139" i="1"/>
  <c r="AW139" i="1"/>
  <c r="AV139" i="1"/>
  <c r="AP139" i="1"/>
  <c r="AO139" i="1"/>
  <c r="AE139" i="1"/>
  <c r="V139" i="1"/>
  <c r="L139" i="1"/>
  <c r="BN139" i="1" s="1"/>
  <c r="J139" i="1"/>
  <c r="CE138" i="1"/>
  <c r="BZ138" i="1"/>
  <c r="BY138" i="1"/>
  <c r="BX138" i="1"/>
  <c r="BV138" i="1"/>
  <c r="BU138" i="1"/>
  <c r="BT138" i="1"/>
  <c r="BR138" i="1"/>
  <c r="BO138" i="1"/>
  <c r="BL138" i="1"/>
  <c r="BG138" i="1"/>
  <c r="BF138" i="1"/>
  <c r="BE138" i="1"/>
  <c r="BC138" i="1"/>
  <c r="BB138" i="1"/>
  <c r="BA138" i="1"/>
  <c r="AY138" i="1"/>
  <c r="AV138" i="1"/>
  <c r="AP138" i="1"/>
  <c r="AO138" i="1"/>
  <c r="AE138" i="1"/>
  <c r="V138" i="1"/>
  <c r="U138" i="1" s="1"/>
  <c r="L138" i="1"/>
  <c r="BN138" i="1" s="1"/>
  <c r="BP138" i="1"/>
  <c r="CE137" i="1"/>
  <c r="BZ137" i="1"/>
  <c r="BY137" i="1"/>
  <c r="BX137" i="1"/>
  <c r="BV137" i="1"/>
  <c r="BU137" i="1"/>
  <c r="BT137" i="1"/>
  <c r="BR137" i="1"/>
  <c r="BP137" i="1"/>
  <c r="BO137" i="1"/>
  <c r="BL137" i="1"/>
  <c r="BG137" i="1"/>
  <c r="BF137" i="1"/>
  <c r="BE137" i="1"/>
  <c r="BC137" i="1"/>
  <c r="BB137" i="1"/>
  <c r="BA137" i="1"/>
  <c r="AY137" i="1"/>
  <c r="AW137" i="1"/>
  <c r="AV137" i="1"/>
  <c r="AP137" i="1"/>
  <c r="AO137" i="1"/>
  <c r="AE137" i="1"/>
  <c r="BS137" i="1" s="1"/>
  <c r="V137" i="1"/>
  <c r="AZ137" i="1" s="1"/>
  <c r="L137" i="1"/>
  <c r="BN137" i="1" s="1"/>
  <c r="J137" i="1"/>
  <c r="CE136" i="1"/>
  <c r="BZ136" i="1"/>
  <c r="BY136" i="1"/>
  <c r="BX136" i="1"/>
  <c r="BV136" i="1"/>
  <c r="BU136" i="1"/>
  <c r="BT136" i="1"/>
  <c r="BR136" i="1"/>
  <c r="BP136" i="1"/>
  <c r="BO136" i="1"/>
  <c r="BL136" i="1"/>
  <c r="BG136" i="1"/>
  <c r="BF136" i="1"/>
  <c r="BE136" i="1"/>
  <c r="BC136" i="1"/>
  <c r="BB136" i="1"/>
  <c r="BA136" i="1"/>
  <c r="AY136" i="1"/>
  <c r="AW136" i="1"/>
  <c r="AV136" i="1"/>
  <c r="AE136" i="1"/>
  <c r="V136" i="1"/>
  <c r="L136" i="1"/>
  <c r="BN136" i="1" s="1"/>
  <c r="J136" i="1"/>
  <c r="CE135" i="1"/>
  <c r="BZ135" i="1"/>
  <c r="BY135" i="1"/>
  <c r="BX135" i="1"/>
  <c r="BV135" i="1"/>
  <c r="BU135" i="1"/>
  <c r="BT135" i="1"/>
  <c r="BR135" i="1"/>
  <c r="BO135" i="1"/>
  <c r="BN135" i="1"/>
  <c r="BL135" i="1"/>
  <c r="BG135" i="1"/>
  <c r="BF135" i="1"/>
  <c r="BE135" i="1"/>
  <c r="BC135" i="1"/>
  <c r="BB135" i="1"/>
  <c r="BA135" i="1"/>
  <c r="AY135" i="1"/>
  <c r="AV135" i="1"/>
  <c r="AU135" i="1"/>
  <c r="AP135" i="1"/>
  <c r="AO135" i="1"/>
  <c r="AE135" i="1"/>
  <c r="BS135" i="1" s="1"/>
  <c r="V135" i="1"/>
  <c r="BP135" i="1"/>
  <c r="J135" i="1"/>
  <c r="CE134" i="1"/>
  <c r="BZ134" i="1"/>
  <c r="BY134" i="1"/>
  <c r="BX134" i="1"/>
  <c r="BV134" i="1"/>
  <c r="BU134" i="1"/>
  <c r="BT134" i="1"/>
  <c r="BR134" i="1"/>
  <c r="BP134" i="1"/>
  <c r="BO134" i="1"/>
  <c r="BL134" i="1"/>
  <c r="BG134" i="1"/>
  <c r="BF134" i="1"/>
  <c r="BE134" i="1"/>
  <c r="BC134" i="1"/>
  <c r="BB134" i="1"/>
  <c r="BA134" i="1"/>
  <c r="AY134" i="1"/>
  <c r="AW134" i="1"/>
  <c r="AV134" i="1"/>
  <c r="AP134" i="1"/>
  <c r="AO134" i="1"/>
  <c r="AE134" i="1"/>
  <c r="BS134" i="1" s="1"/>
  <c r="V134" i="1"/>
  <c r="AX134" i="1" s="1"/>
  <c r="L134" i="1"/>
  <c r="BN134" i="1" s="1"/>
  <c r="J134" i="1"/>
  <c r="CE133" i="1"/>
  <c r="BZ133" i="1"/>
  <c r="BY133" i="1"/>
  <c r="BX133" i="1"/>
  <c r="BV133" i="1"/>
  <c r="BU133" i="1"/>
  <c r="BT133" i="1"/>
  <c r="BR133" i="1"/>
  <c r="BP133" i="1"/>
  <c r="BO133" i="1"/>
  <c r="BL133" i="1"/>
  <c r="BG133" i="1"/>
  <c r="BF133" i="1"/>
  <c r="BE133" i="1"/>
  <c r="BC133" i="1"/>
  <c r="BB133" i="1"/>
  <c r="BA133" i="1"/>
  <c r="AY133" i="1"/>
  <c r="AW133" i="1"/>
  <c r="AV133" i="1"/>
  <c r="AP133" i="1"/>
  <c r="AO133" i="1"/>
  <c r="AE133" i="1"/>
  <c r="BS133" i="1" s="1"/>
  <c r="V133" i="1"/>
  <c r="L133" i="1"/>
  <c r="BN133" i="1" s="1"/>
  <c r="J133" i="1"/>
  <c r="CE132" i="1"/>
  <c r="BZ132" i="1"/>
  <c r="BY132" i="1"/>
  <c r="BX132" i="1"/>
  <c r="BV132" i="1"/>
  <c r="BU132" i="1"/>
  <c r="BT132" i="1"/>
  <c r="BR132" i="1"/>
  <c r="BP132" i="1"/>
  <c r="BO132" i="1"/>
  <c r="BL132" i="1"/>
  <c r="BG132" i="1"/>
  <c r="BF132" i="1"/>
  <c r="BE132" i="1"/>
  <c r="BC132" i="1"/>
  <c r="BB132" i="1"/>
  <c r="BA132" i="1"/>
  <c r="AY132" i="1"/>
  <c r="AW132" i="1"/>
  <c r="AV132" i="1"/>
  <c r="AP132" i="1"/>
  <c r="AO132" i="1"/>
  <c r="AE132" i="1"/>
  <c r="BS132" i="1" s="1"/>
  <c r="V132" i="1"/>
  <c r="AZ132" i="1" s="1"/>
  <c r="L132" i="1"/>
  <c r="BN132" i="1" s="1"/>
  <c r="J132" i="1"/>
  <c r="CE131" i="1"/>
  <c r="BZ131" i="1"/>
  <c r="BY131" i="1"/>
  <c r="BX131" i="1"/>
  <c r="BV131" i="1"/>
  <c r="BU131" i="1"/>
  <c r="BT131" i="1"/>
  <c r="BR131" i="1"/>
  <c r="BP131" i="1"/>
  <c r="BO131" i="1"/>
  <c r="BL131" i="1"/>
  <c r="BG131" i="1"/>
  <c r="BF131" i="1"/>
  <c r="BE131" i="1"/>
  <c r="BC131" i="1"/>
  <c r="BB131" i="1"/>
  <c r="BA131" i="1"/>
  <c r="AY131" i="1"/>
  <c r="AW131" i="1"/>
  <c r="AV131" i="1"/>
  <c r="AP131" i="1"/>
  <c r="AO131" i="1"/>
  <c r="AE131" i="1"/>
  <c r="BS131" i="1" s="1"/>
  <c r="V131" i="1"/>
  <c r="AZ131" i="1" s="1"/>
  <c r="L131" i="1"/>
  <c r="BN131" i="1" s="1"/>
  <c r="J131" i="1"/>
  <c r="CE130" i="1"/>
  <c r="BZ130" i="1"/>
  <c r="BY130" i="1"/>
  <c r="BX130" i="1"/>
  <c r="BV130" i="1"/>
  <c r="BU130" i="1"/>
  <c r="BT130" i="1"/>
  <c r="BR130" i="1"/>
  <c r="BP130" i="1"/>
  <c r="BO130" i="1"/>
  <c r="BL130" i="1"/>
  <c r="BG130" i="1"/>
  <c r="BF130" i="1"/>
  <c r="BE130" i="1"/>
  <c r="BC130" i="1"/>
  <c r="BB130" i="1"/>
  <c r="BA130" i="1"/>
  <c r="AY130" i="1"/>
  <c r="AW130" i="1"/>
  <c r="AV130" i="1"/>
  <c r="AP130" i="1"/>
  <c r="AO130" i="1"/>
  <c r="AE130" i="1"/>
  <c r="BS130" i="1" s="1"/>
  <c r="V130" i="1"/>
  <c r="AZ130" i="1" s="1"/>
  <c r="L130" i="1"/>
  <c r="BN130" i="1" s="1"/>
  <c r="J130" i="1"/>
  <c r="BZ129" i="1"/>
  <c r="BY129" i="1"/>
  <c r="BX129" i="1"/>
  <c r="BV129" i="1"/>
  <c r="BU129" i="1"/>
  <c r="BT129" i="1"/>
  <c r="BR129" i="1"/>
  <c r="BP129" i="1"/>
  <c r="BO129" i="1"/>
  <c r="BG129" i="1"/>
  <c r="BF129" i="1"/>
  <c r="BE129" i="1"/>
  <c r="BC129" i="1"/>
  <c r="BB129" i="1"/>
  <c r="BA129" i="1"/>
  <c r="AY129" i="1"/>
  <c r="AW129" i="1"/>
  <c r="AV129" i="1"/>
  <c r="AP129" i="1"/>
  <c r="AO129" i="1"/>
  <c r="AE129" i="1"/>
  <c r="BS129" i="1" s="1"/>
  <c r="V129" i="1"/>
  <c r="AZ129" i="1" s="1"/>
  <c r="L129" i="1"/>
  <c r="BN129" i="1" s="1"/>
  <c r="J129" i="1"/>
  <c r="CE128" i="1"/>
  <c r="BZ128" i="1"/>
  <c r="BY128" i="1"/>
  <c r="BX128" i="1"/>
  <c r="BV128" i="1"/>
  <c r="BU128" i="1"/>
  <c r="BT128" i="1"/>
  <c r="BR128" i="1"/>
  <c r="BP128" i="1"/>
  <c r="BO128" i="1"/>
  <c r="BL128" i="1"/>
  <c r="BG128" i="1"/>
  <c r="BF128" i="1"/>
  <c r="BE128" i="1"/>
  <c r="BC128" i="1"/>
  <c r="BB128" i="1"/>
  <c r="BA128" i="1"/>
  <c r="AY128" i="1"/>
  <c r="AW128" i="1"/>
  <c r="AV128" i="1"/>
  <c r="AP128" i="1"/>
  <c r="AO128" i="1"/>
  <c r="AE128" i="1"/>
  <c r="BS128" i="1" s="1"/>
  <c r="V128" i="1"/>
  <c r="AZ128" i="1" s="1"/>
  <c r="L128" i="1"/>
  <c r="BN128" i="1" s="1"/>
  <c r="J128" i="1"/>
  <c r="BZ127" i="1"/>
  <c r="BY127" i="1"/>
  <c r="BX127" i="1"/>
  <c r="BV127" i="1"/>
  <c r="BU127" i="1"/>
  <c r="BT127" i="1"/>
  <c r="BR127" i="1"/>
  <c r="BP127" i="1"/>
  <c r="BO127" i="1"/>
  <c r="BG127" i="1"/>
  <c r="BF127" i="1"/>
  <c r="BE127" i="1"/>
  <c r="BC127" i="1"/>
  <c r="BB127" i="1"/>
  <c r="BA127" i="1"/>
  <c r="AY127" i="1"/>
  <c r="AW127" i="1"/>
  <c r="AV127" i="1"/>
  <c r="AP127" i="1"/>
  <c r="AO127" i="1"/>
  <c r="AE127" i="1"/>
  <c r="BS127" i="1" s="1"/>
  <c r="V127" i="1"/>
  <c r="AZ127" i="1" s="1"/>
  <c r="L127" i="1"/>
  <c r="BN127" i="1" s="1"/>
  <c r="J127" i="1"/>
  <c r="CE126" i="1"/>
  <c r="BZ126" i="1"/>
  <c r="BY126" i="1"/>
  <c r="BX126" i="1"/>
  <c r="BV126" i="1"/>
  <c r="BU126" i="1"/>
  <c r="BT126" i="1"/>
  <c r="BR126" i="1"/>
  <c r="BP126" i="1"/>
  <c r="BO126" i="1"/>
  <c r="BL126" i="1"/>
  <c r="BG126" i="1"/>
  <c r="BF126" i="1"/>
  <c r="BE126" i="1"/>
  <c r="BC126" i="1"/>
  <c r="BB126" i="1"/>
  <c r="BA126" i="1"/>
  <c r="AY126" i="1"/>
  <c r="AW126" i="1"/>
  <c r="AV126" i="1"/>
  <c r="AP126" i="1"/>
  <c r="AO126" i="1"/>
  <c r="AE126" i="1"/>
  <c r="BS126" i="1" s="1"/>
  <c r="V126" i="1"/>
  <c r="AZ126" i="1" s="1"/>
  <c r="L126" i="1"/>
  <c r="BN126" i="1" s="1"/>
  <c r="J126" i="1"/>
  <c r="CE125" i="1"/>
  <c r="BZ125" i="1"/>
  <c r="BY125" i="1"/>
  <c r="BX125" i="1"/>
  <c r="BV125" i="1"/>
  <c r="BU125" i="1"/>
  <c r="BT125" i="1"/>
  <c r="BR125" i="1"/>
  <c r="BO125" i="1"/>
  <c r="BN125" i="1"/>
  <c r="BL125" i="1"/>
  <c r="BG125" i="1"/>
  <c r="BF125" i="1"/>
  <c r="BE125" i="1"/>
  <c r="BC125" i="1"/>
  <c r="BB125" i="1"/>
  <c r="BA125" i="1"/>
  <c r="AY125" i="1"/>
  <c r="AV125" i="1"/>
  <c r="AU125" i="1"/>
  <c r="AP125" i="1"/>
  <c r="AO125" i="1"/>
  <c r="AE125" i="1"/>
  <c r="BS125" i="1" s="1"/>
  <c r="V125" i="1"/>
  <c r="BP125" i="1"/>
  <c r="J125" i="1"/>
  <c r="CE124" i="1"/>
  <c r="BZ124" i="1"/>
  <c r="BY124" i="1"/>
  <c r="BX124" i="1"/>
  <c r="BV124" i="1"/>
  <c r="BU124" i="1"/>
  <c r="BT124" i="1"/>
  <c r="BR124" i="1"/>
  <c r="BP124" i="1"/>
  <c r="BO124" i="1"/>
  <c r="BL124" i="1"/>
  <c r="BG124" i="1"/>
  <c r="BF124" i="1"/>
  <c r="BE124" i="1"/>
  <c r="BC124" i="1"/>
  <c r="BB124" i="1"/>
  <c r="BA124" i="1"/>
  <c r="AY124" i="1"/>
  <c r="AW124" i="1"/>
  <c r="AV124" i="1"/>
  <c r="AP124" i="1"/>
  <c r="AO124" i="1"/>
  <c r="AE124" i="1"/>
  <c r="AD124" i="1" s="1"/>
  <c r="BW124" i="1" s="1"/>
  <c r="V124" i="1"/>
  <c r="L124" i="1"/>
  <c r="BN124" i="1" s="1"/>
  <c r="J124" i="1"/>
  <c r="CE123" i="1"/>
  <c r="BZ123" i="1"/>
  <c r="BY123" i="1"/>
  <c r="BX123" i="1"/>
  <c r="BV123" i="1"/>
  <c r="BU123" i="1"/>
  <c r="BT123" i="1"/>
  <c r="BR123" i="1"/>
  <c r="BP123" i="1"/>
  <c r="BO123" i="1"/>
  <c r="BL123" i="1"/>
  <c r="BG123" i="1"/>
  <c r="BF123" i="1"/>
  <c r="BE123" i="1"/>
  <c r="BC123" i="1"/>
  <c r="BB123" i="1"/>
  <c r="BA123" i="1"/>
  <c r="AY123" i="1"/>
  <c r="AW123" i="1"/>
  <c r="AV123" i="1"/>
  <c r="AP123" i="1"/>
  <c r="AO123" i="1"/>
  <c r="AE123" i="1"/>
  <c r="V123" i="1"/>
  <c r="AZ123" i="1" s="1"/>
  <c r="L123" i="1"/>
  <c r="BN123" i="1" s="1"/>
  <c r="J123" i="1"/>
  <c r="CE122" i="1"/>
  <c r="BZ122" i="1"/>
  <c r="BY122" i="1"/>
  <c r="BX122" i="1"/>
  <c r="BV122" i="1"/>
  <c r="BU122" i="1"/>
  <c r="BT122" i="1"/>
  <c r="BR122" i="1"/>
  <c r="BO122" i="1"/>
  <c r="BL122" i="1"/>
  <c r="BG122" i="1"/>
  <c r="BF122" i="1"/>
  <c r="BE122" i="1"/>
  <c r="BC122" i="1"/>
  <c r="BB122" i="1"/>
  <c r="BA122" i="1"/>
  <c r="AY122" i="1"/>
  <c r="AV122" i="1"/>
  <c r="AP122" i="1"/>
  <c r="AO122" i="1"/>
  <c r="AE122" i="1"/>
  <c r="BQ122" i="1" s="1"/>
  <c r="V122" i="1"/>
  <c r="AZ122" i="1" s="1"/>
  <c r="L122" i="1"/>
  <c r="BN122" i="1" s="1"/>
  <c r="BP122" i="1"/>
  <c r="J122" i="1"/>
  <c r="CE121" i="1"/>
  <c r="BZ121" i="1"/>
  <c r="BY121" i="1"/>
  <c r="BX121" i="1"/>
  <c r="BV121" i="1"/>
  <c r="BU121" i="1"/>
  <c r="BT121" i="1"/>
  <c r="BR121" i="1"/>
  <c r="BO121" i="1"/>
  <c r="BN121" i="1"/>
  <c r="BL121" i="1"/>
  <c r="BG121" i="1"/>
  <c r="BF121" i="1"/>
  <c r="BE121" i="1"/>
  <c r="BC121" i="1"/>
  <c r="BB121" i="1"/>
  <c r="BA121" i="1"/>
  <c r="AY121" i="1"/>
  <c r="AV121" i="1"/>
  <c r="AU121" i="1"/>
  <c r="AO121" i="1"/>
  <c r="AE121" i="1"/>
  <c r="BQ121" i="1" s="1"/>
  <c r="V121" i="1"/>
  <c r="AX121" i="1" s="1"/>
  <c r="BP121" i="1"/>
  <c r="J121" i="1"/>
  <c r="CE120" i="1"/>
  <c r="BZ120" i="1"/>
  <c r="BY120" i="1"/>
  <c r="BX120" i="1"/>
  <c r="BV120" i="1"/>
  <c r="BU120" i="1"/>
  <c r="BT120" i="1"/>
  <c r="BR120" i="1"/>
  <c r="BP120" i="1"/>
  <c r="BO120" i="1"/>
  <c r="BL120" i="1"/>
  <c r="BG120" i="1"/>
  <c r="BF120" i="1"/>
  <c r="BE120" i="1"/>
  <c r="BC120" i="1"/>
  <c r="BB120" i="1"/>
  <c r="BA120" i="1"/>
  <c r="AY120" i="1"/>
  <c r="AW120" i="1"/>
  <c r="AV120" i="1"/>
  <c r="AO120" i="1"/>
  <c r="AE120" i="1"/>
  <c r="V120" i="1"/>
  <c r="L120" i="1"/>
  <c r="BN120" i="1" s="1"/>
  <c r="J120" i="1"/>
  <c r="CE119" i="1"/>
  <c r="BZ119" i="1"/>
  <c r="BY119" i="1"/>
  <c r="BX119" i="1"/>
  <c r="BV119" i="1"/>
  <c r="BU119" i="1"/>
  <c r="BT119" i="1"/>
  <c r="BR119" i="1"/>
  <c r="BO119" i="1"/>
  <c r="BL119" i="1"/>
  <c r="BG119" i="1"/>
  <c r="BF119" i="1"/>
  <c r="BE119" i="1"/>
  <c r="BC119" i="1"/>
  <c r="BB119" i="1"/>
  <c r="BA119" i="1"/>
  <c r="AY119" i="1"/>
  <c r="AV119" i="1"/>
  <c r="AP119" i="1"/>
  <c r="AO119" i="1"/>
  <c r="AE119" i="1"/>
  <c r="V119" i="1"/>
  <c r="U119" i="1" s="1"/>
  <c r="L119" i="1"/>
  <c r="BN119" i="1" s="1"/>
  <c r="BP119" i="1"/>
  <c r="J119" i="1"/>
  <c r="CE118" i="1"/>
  <c r="BZ118" i="1"/>
  <c r="BY118" i="1"/>
  <c r="BX118" i="1"/>
  <c r="BV118" i="1"/>
  <c r="BU118" i="1"/>
  <c r="BT118" i="1"/>
  <c r="BR118" i="1"/>
  <c r="BP118" i="1"/>
  <c r="BO118" i="1"/>
  <c r="BL118" i="1"/>
  <c r="BG118" i="1"/>
  <c r="BF118" i="1"/>
  <c r="BE118" i="1"/>
  <c r="BC118" i="1"/>
  <c r="BB118" i="1"/>
  <c r="BA118" i="1"/>
  <c r="AY118" i="1"/>
  <c r="AW118" i="1"/>
  <c r="AV118" i="1"/>
  <c r="AP118" i="1"/>
  <c r="AE118" i="1"/>
  <c r="AD118" i="1" s="1"/>
  <c r="BW118" i="1" s="1"/>
  <c r="V118" i="1"/>
  <c r="U118" i="1" s="1"/>
  <c r="L118" i="1"/>
  <c r="BN118" i="1" s="1"/>
  <c r="J118" i="1"/>
  <c r="CE117" i="1"/>
  <c r="BZ117" i="1"/>
  <c r="BY117" i="1"/>
  <c r="BX117" i="1"/>
  <c r="BV117" i="1"/>
  <c r="BU117" i="1"/>
  <c r="BT117" i="1"/>
  <c r="BR117" i="1"/>
  <c r="BO117" i="1"/>
  <c r="BN117" i="1"/>
  <c r="BL117" i="1"/>
  <c r="BG117" i="1"/>
  <c r="BF117" i="1"/>
  <c r="BE117" i="1"/>
  <c r="BC117" i="1"/>
  <c r="BB117" i="1"/>
  <c r="BA117" i="1"/>
  <c r="AY117" i="1"/>
  <c r="AV117" i="1"/>
  <c r="AU117" i="1"/>
  <c r="AO117" i="1"/>
  <c r="AE117" i="1"/>
  <c r="V117" i="1"/>
  <c r="AZ117" i="1" s="1"/>
  <c r="BP117" i="1"/>
  <c r="J117" i="1"/>
  <c r="CE116" i="1"/>
  <c r="BZ116" i="1"/>
  <c r="BY116" i="1"/>
  <c r="BX116" i="1"/>
  <c r="BV116" i="1"/>
  <c r="BU116" i="1"/>
  <c r="BT116" i="1"/>
  <c r="BR116" i="1"/>
  <c r="BP116" i="1"/>
  <c r="BO116" i="1"/>
  <c r="BL116" i="1"/>
  <c r="BG116" i="1"/>
  <c r="BF116" i="1"/>
  <c r="BE116" i="1"/>
  <c r="BC116" i="1"/>
  <c r="BB116" i="1"/>
  <c r="BA116" i="1"/>
  <c r="AY116" i="1"/>
  <c r="AW116" i="1"/>
  <c r="AV116" i="1"/>
  <c r="AO116" i="1"/>
  <c r="AE116" i="1"/>
  <c r="AD116" i="1" s="1"/>
  <c r="BW116" i="1" s="1"/>
  <c r="V116" i="1"/>
  <c r="U116" i="1" s="1"/>
  <c r="L116" i="1"/>
  <c r="BN116" i="1" s="1"/>
  <c r="J116" i="1"/>
  <c r="CE115" i="1"/>
  <c r="BZ115" i="1"/>
  <c r="BY115" i="1"/>
  <c r="BX115" i="1"/>
  <c r="BV115" i="1"/>
  <c r="BU115" i="1"/>
  <c r="BT115" i="1"/>
  <c r="BR115" i="1"/>
  <c r="BP115" i="1"/>
  <c r="BO115" i="1"/>
  <c r="BL115" i="1"/>
  <c r="BG115" i="1"/>
  <c r="BF115" i="1"/>
  <c r="BE115" i="1"/>
  <c r="BC115" i="1"/>
  <c r="BB115" i="1"/>
  <c r="BA115" i="1"/>
  <c r="AY115" i="1"/>
  <c r="AW115" i="1"/>
  <c r="AV115" i="1"/>
  <c r="AO115" i="1"/>
  <c r="AE115" i="1"/>
  <c r="V115" i="1"/>
  <c r="AZ115" i="1" s="1"/>
  <c r="L115" i="1"/>
  <c r="BN115" i="1" s="1"/>
  <c r="J115" i="1"/>
  <c r="CE114" i="1"/>
  <c r="BZ114" i="1"/>
  <c r="BY114" i="1"/>
  <c r="BX114" i="1"/>
  <c r="BV114" i="1"/>
  <c r="BU114" i="1"/>
  <c r="BT114" i="1"/>
  <c r="BR114" i="1"/>
  <c r="BP114" i="1"/>
  <c r="BO114" i="1"/>
  <c r="BL114" i="1"/>
  <c r="BG114" i="1"/>
  <c r="BF114" i="1"/>
  <c r="BE114" i="1"/>
  <c r="BC114" i="1"/>
  <c r="BB114" i="1"/>
  <c r="BA114" i="1"/>
  <c r="AY114" i="1"/>
  <c r="AW114" i="1"/>
  <c r="AV114" i="1"/>
  <c r="AP114" i="1"/>
  <c r="AO114" i="1"/>
  <c r="AE114" i="1"/>
  <c r="AD114" i="1" s="1"/>
  <c r="BW114" i="1" s="1"/>
  <c r="V114" i="1"/>
  <c r="L114" i="1"/>
  <c r="BN114" i="1" s="1"/>
  <c r="J114" i="1"/>
  <c r="BZ113" i="1"/>
  <c r="BY113" i="1"/>
  <c r="BX113" i="1"/>
  <c r="BV113" i="1"/>
  <c r="BU113" i="1"/>
  <c r="BT113" i="1"/>
  <c r="BR113" i="1"/>
  <c r="BP113" i="1"/>
  <c r="BO113" i="1"/>
  <c r="BG113" i="1"/>
  <c r="BF113" i="1"/>
  <c r="BE113" i="1"/>
  <c r="BC113" i="1"/>
  <c r="BB113" i="1"/>
  <c r="BA113" i="1"/>
  <c r="AY113" i="1"/>
  <c r="AW113" i="1"/>
  <c r="AV113" i="1"/>
  <c r="AP113" i="1"/>
  <c r="AO113" i="1"/>
  <c r="AE113" i="1"/>
  <c r="V113" i="1"/>
  <c r="AZ113" i="1" s="1"/>
  <c r="L113" i="1"/>
  <c r="BN113" i="1" s="1"/>
  <c r="J113" i="1"/>
  <c r="CE112" i="1"/>
  <c r="BZ112" i="1"/>
  <c r="BY112" i="1"/>
  <c r="BX112" i="1"/>
  <c r="BV112" i="1"/>
  <c r="BU112" i="1"/>
  <c r="BT112" i="1"/>
  <c r="BR112" i="1"/>
  <c r="BP112" i="1"/>
  <c r="BO112" i="1"/>
  <c r="BL112" i="1"/>
  <c r="BG112" i="1"/>
  <c r="BF112" i="1"/>
  <c r="BE112" i="1"/>
  <c r="BC112" i="1"/>
  <c r="BB112" i="1"/>
  <c r="BA112" i="1"/>
  <c r="AY112" i="1"/>
  <c r="AW112" i="1"/>
  <c r="AV112" i="1"/>
  <c r="AP112" i="1"/>
  <c r="AO112" i="1"/>
  <c r="AE112" i="1"/>
  <c r="V112" i="1"/>
  <c r="AZ112" i="1" s="1"/>
  <c r="L112" i="1"/>
  <c r="BN112" i="1" s="1"/>
  <c r="J112" i="1"/>
  <c r="CE111" i="1"/>
  <c r="BZ111" i="1"/>
  <c r="BY111" i="1"/>
  <c r="BX111" i="1"/>
  <c r="BV111" i="1"/>
  <c r="BU111" i="1"/>
  <c r="BT111" i="1"/>
  <c r="BR111" i="1"/>
  <c r="BP111" i="1"/>
  <c r="BO111" i="1"/>
  <c r="BL111" i="1"/>
  <c r="BG111" i="1"/>
  <c r="BF111" i="1"/>
  <c r="BE111" i="1"/>
  <c r="BC111" i="1"/>
  <c r="BB111" i="1"/>
  <c r="BA111" i="1"/>
  <c r="AY111" i="1"/>
  <c r="AW111" i="1"/>
  <c r="AV111" i="1"/>
  <c r="AP111" i="1"/>
  <c r="AO111" i="1"/>
  <c r="AE111" i="1"/>
  <c r="BS111" i="1" s="1"/>
  <c r="V111" i="1"/>
  <c r="L111" i="1"/>
  <c r="BN111" i="1" s="1"/>
  <c r="J111" i="1"/>
  <c r="CE110" i="1"/>
  <c r="BZ110" i="1"/>
  <c r="BY110" i="1"/>
  <c r="BX110" i="1"/>
  <c r="BV110" i="1"/>
  <c r="BU110" i="1"/>
  <c r="BT110" i="1"/>
  <c r="BR110" i="1"/>
  <c r="BP110" i="1"/>
  <c r="BO110" i="1"/>
  <c r="BL110" i="1"/>
  <c r="BG110" i="1"/>
  <c r="BF110" i="1"/>
  <c r="BE110" i="1"/>
  <c r="BC110" i="1"/>
  <c r="BB110" i="1"/>
  <c r="BA110" i="1"/>
  <c r="AY110" i="1"/>
  <c r="AW110" i="1"/>
  <c r="AV110" i="1"/>
  <c r="AP110" i="1"/>
  <c r="AO110" i="1"/>
  <c r="AE110" i="1"/>
  <c r="BS110" i="1" s="1"/>
  <c r="V110" i="1"/>
  <c r="L110" i="1"/>
  <c r="BN110" i="1" s="1"/>
  <c r="J110" i="1"/>
  <c r="CE109" i="1"/>
  <c r="BZ109" i="1"/>
  <c r="BY109" i="1"/>
  <c r="BX109" i="1"/>
  <c r="BV109" i="1"/>
  <c r="BU109" i="1"/>
  <c r="BT109" i="1"/>
  <c r="BR109" i="1"/>
  <c r="BP109" i="1"/>
  <c r="BO109" i="1"/>
  <c r="BL109" i="1"/>
  <c r="BG109" i="1"/>
  <c r="BF109" i="1"/>
  <c r="BE109" i="1"/>
  <c r="BC109" i="1"/>
  <c r="BB109" i="1"/>
  <c r="BA109" i="1"/>
  <c r="AY109" i="1"/>
  <c r="AW109" i="1"/>
  <c r="AV109" i="1"/>
  <c r="AP109" i="1"/>
  <c r="AO109" i="1"/>
  <c r="AE109" i="1"/>
  <c r="BS109" i="1" s="1"/>
  <c r="V109" i="1"/>
  <c r="AZ109" i="1" s="1"/>
  <c r="L109" i="1"/>
  <c r="BN109" i="1" s="1"/>
  <c r="J109" i="1"/>
  <c r="CE108" i="1"/>
  <c r="BZ108" i="1"/>
  <c r="BY108" i="1"/>
  <c r="BX108" i="1"/>
  <c r="BV108" i="1"/>
  <c r="BU108" i="1"/>
  <c r="BT108" i="1"/>
  <c r="BR108" i="1"/>
  <c r="BP108" i="1"/>
  <c r="BO108" i="1"/>
  <c r="BL108" i="1"/>
  <c r="BG108" i="1"/>
  <c r="BF108" i="1"/>
  <c r="BE108" i="1"/>
  <c r="BC108" i="1"/>
  <c r="BB108" i="1"/>
  <c r="BA108" i="1"/>
  <c r="AY108" i="1"/>
  <c r="AW108" i="1"/>
  <c r="AV108" i="1"/>
  <c r="AP108" i="1"/>
  <c r="AO108" i="1"/>
  <c r="AE108" i="1"/>
  <c r="BS108" i="1" s="1"/>
  <c r="V108" i="1"/>
  <c r="AZ108" i="1" s="1"/>
  <c r="L108" i="1"/>
  <c r="BN108" i="1" s="1"/>
  <c r="J108" i="1"/>
  <c r="CE107" i="1"/>
  <c r="BZ107" i="1"/>
  <c r="BY107" i="1"/>
  <c r="BX107" i="1"/>
  <c r="BV107" i="1"/>
  <c r="BU107" i="1"/>
  <c r="BT107" i="1"/>
  <c r="BR107" i="1"/>
  <c r="BO107" i="1"/>
  <c r="BL107" i="1"/>
  <c r="BG107" i="1"/>
  <c r="BF107" i="1"/>
  <c r="BE107" i="1"/>
  <c r="BC107" i="1"/>
  <c r="BB107" i="1"/>
  <c r="BA107" i="1"/>
  <c r="AY107" i="1"/>
  <c r="AV107" i="1"/>
  <c r="AP107" i="1"/>
  <c r="AO107" i="1"/>
  <c r="AE107" i="1"/>
  <c r="BQ107" i="1" s="1"/>
  <c r="V107" i="1"/>
  <c r="AZ107" i="1" s="1"/>
  <c r="L107" i="1"/>
  <c r="BN107" i="1" s="1"/>
  <c r="BP107" i="1"/>
  <c r="J107" i="1"/>
  <c r="BZ106" i="1"/>
  <c r="BY106" i="1"/>
  <c r="BX106" i="1"/>
  <c r="BV106" i="1"/>
  <c r="BU106" i="1"/>
  <c r="BT106" i="1"/>
  <c r="BR106" i="1"/>
  <c r="BO106" i="1"/>
  <c r="BG106" i="1"/>
  <c r="BF106" i="1"/>
  <c r="BE106" i="1"/>
  <c r="BC106" i="1"/>
  <c r="BB106" i="1"/>
  <c r="BA106" i="1"/>
  <c r="AY106" i="1"/>
  <c r="AV106" i="1"/>
  <c r="AO106" i="1"/>
  <c r="AE106" i="1"/>
  <c r="V106" i="1"/>
  <c r="L106" i="1"/>
  <c r="BN106" i="1" s="1"/>
  <c r="BP106" i="1"/>
  <c r="J106" i="1"/>
  <c r="CE105" i="1"/>
  <c r="BZ105" i="1"/>
  <c r="BY105" i="1"/>
  <c r="BX105" i="1"/>
  <c r="BV105" i="1"/>
  <c r="BU105" i="1"/>
  <c r="BT105" i="1"/>
  <c r="BR105" i="1"/>
  <c r="BO105" i="1"/>
  <c r="BL105" i="1"/>
  <c r="BG105" i="1"/>
  <c r="BF105" i="1"/>
  <c r="BE105" i="1"/>
  <c r="BC105" i="1"/>
  <c r="BB105" i="1"/>
  <c r="BA105" i="1"/>
  <c r="AY105" i="1"/>
  <c r="AV105" i="1"/>
  <c r="AO105" i="1"/>
  <c r="AE105" i="1"/>
  <c r="BQ105" i="1" s="1"/>
  <c r="V105" i="1"/>
  <c r="AZ105" i="1" s="1"/>
  <c r="L105" i="1"/>
  <c r="BN105" i="1" s="1"/>
  <c r="BP105" i="1"/>
  <c r="J105" i="1"/>
  <c r="CE104" i="1"/>
  <c r="BZ104" i="1"/>
  <c r="BY104" i="1"/>
  <c r="BX104" i="1"/>
  <c r="BV104" i="1"/>
  <c r="BU104" i="1"/>
  <c r="BT104" i="1"/>
  <c r="BR104" i="1"/>
  <c r="BO104" i="1"/>
  <c r="BL104" i="1"/>
  <c r="BG104" i="1"/>
  <c r="BF104" i="1"/>
  <c r="BE104" i="1"/>
  <c r="BC104" i="1"/>
  <c r="BB104" i="1"/>
  <c r="BA104" i="1"/>
  <c r="AY104" i="1"/>
  <c r="AV104" i="1"/>
  <c r="AP104" i="1"/>
  <c r="AE104" i="1"/>
  <c r="V104" i="1"/>
  <c r="L104" i="1"/>
  <c r="BN104" i="1" s="1"/>
  <c r="BP104" i="1"/>
  <c r="J104" i="1"/>
  <c r="CE103" i="1"/>
  <c r="BZ103" i="1"/>
  <c r="BY103" i="1"/>
  <c r="BX103" i="1"/>
  <c r="BV103" i="1"/>
  <c r="BU103" i="1"/>
  <c r="BT103" i="1"/>
  <c r="BR103" i="1"/>
  <c r="BO103" i="1"/>
  <c r="BL103" i="1"/>
  <c r="BG103" i="1"/>
  <c r="BF103" i="1"/>
  <c r="BE103" i="1"/>
  <c r="BC103" i="1"/>
  <c r="BB103" i="1"/>
  <c r="BA103" i="1"/>
  <c r="AY103" i="1"/>
  <c r="AV103" i="1"/>
  <c r="AO103" i="1"/>
  <c r="AE103" i="1"/>
  <c r="BQ103" i="1" s="1"/>
  <c r="V103" i="1"/>
  <c r="AZ103" i="1" s="1"/>
  <c r="L103" i="1"/>
  <c r="BN103" i="1" s="1"/>
  <c r="BP103" i="1"/>
  <c r="J103" i="1"/>
  <c r="CE102" i="1"/>
  <c r="BZ102" i="1"/>
  <c r="BY102" i="1"/>
  <c r="BX102" i="1"/>
  <c r="BV102" i="1"/>
  <c r="BU102" i="1"/>
  <c r="BT102" i="1"/>
  <c r="BR102" i="1"/>
  <c r="BO102" i="1"/>
  <c r="BL102" i="1"/>
  <c r="BG102" i="1"/>
  <c r="BF102" i="1"/>
  <c r="BE102" i="1"/>
  <c r="BC102" i="1"/>
  <c r="BB102" i="1"/>
  <c r="BA102" i="1"/>
  <c r="AY102" i="1"/>
  <c r="AV102" i="1"/>
  <c r="AE102" i="1"/>
  <c r="AD102" i="1" s="1"/>
  <c r="BW102" i="1" s="1"/>
  <c r="V102" i="1"/>
  <c r="AX102" i="1" s="1"/>
  <c r="L102" i="1"/>
  <c r="BN102" i="1" s="1"/>
  <c r="BP102" i="1"/>
  <c r="J102" i="1"/>
  <c r="CE101" i="1"/>
  <c r="BZ101" i="1"/>
  <c r="BY101" i="1"/>
  <c r="BX101" i="1"/>
  <c r="BV101" i="1"/>
  <c r="BU101" i="1"/>
  <c r="BT101" i="1"/>
  <c r="BR101" i="1"/>
  <c r="BP101" i="1"/>
  <c r="BO101" i="1"/>
  <c r="BL101" i="1"/>
  <c r="BG101" i="1"/>
  <c r="BF101" i="1"/>
  <c r="BE101" i="1"/>
  <c r="BC101" i="1"/>
  <c r="BB101" i="1"/>
  <c r="BA101" i="1"/>
  <c r="AY101" i="1"/>
  <c r="AW101" i="1"/>
  <c r="AV101" i="1"/>
  <c r="AP101" i="1"/>
  <c r="AE101" i="1"/>
  <c r="AD101" i="1" s="1"/>
  <c r="BW101" i="1" s="1"/>
  <c r="V101" i="1"/>
  <c r="U101" i="1" s="1"/>
  <c r="L101" i="1"/>
  <c r="BN101" i="1" s="1"/>
  <c r="J101" i="1"/>
  <c r="CE100" i="1"/>
  <c r="BZ100" i="1"/>
  <c r="BY100" i="1"/>
  <c r="BX100" i="1"/>
  <c r="BV100" i="1"/>
  <c r="BU100" i="1"/>
  <c r="BT100" i="1"/>
  <c r="BR100" i="1"/>
  <c r="BO100" i="1"/>
  <c r="BN100" i="1"/>
  <c r="BL100" i="1"/>
  <c r="BG100" i="1"/>
  <c r="BF100" i="1"/>
  <c r="BE100" i="1"/>
  <c r="BC100" i="1"/>
  <c r="BB100" i="1"/>
  <c r="BA100" i="1"/>
  <c r="AY100" i="1"/>
  <c r="AV100" i="1"/>
  <c r="AU100" i="1"/>
  <c r="AP100" i="1"/>
  <c r="AO100" i="1"/>
  <c r="AE100" i="1"/>
  <c r="BS100" i="1" s="1"/>
  <c r="V100" i="1"/>
  <c r="BP100" i="1"/>
  <c r="J100" i="1"/>
  <c r="CE99" i="1"/>
  <c r="BZ99" i="1"/>
  <c r="BY99" i="1"/>
  <c r="BX99" i="1"/>
  <c r="BV99" i="1"/>
  <c r="BU99" i="1"/>
  <c r="BT99" i="1"/>
  <c r="BR99" i="1"/>
  <c r="BO99" i="1"/>
  <c r="BL99" i="1"/>
  <c r="BG99" i="1"/>
  <c r="BF99" i="1"/>
  <c r="BE99" i="1"/>
  <c r="BC99" i="1"/>
  <c r="BB99" i="1"/>
  <c r="BA99" i="1"/>
  <c r="AY99" i="1"/>
  <c r="AV99" i="1"/>
  <c r="AP99" i="1"/>
  <c r="AO99" i="1"/>
  <c r="AE99" i="1"/>
  <c r="AD99" i="1" s="1"/>
  <c r="BW99" i="1" s="1"/>
  <c r="V99" i="1"/>
  <c r="U99" i="1" s="1"/>
  <c r="L99" i="1"/>
  <c r="BN99" i="1" s="1"/>
  <c r="BP99" i="1"/>
  <c r="J99" i="1"/>
  <c r="BZ98" i="1"/>
  <c r="BY98" i="1"/>
  <c r="BX98" i="1"/>
  <c r="BV98" i="1"/>
  <c r="BU98" i="1"/>
  <c r="BT98" i="1"/>
  <c r="BR98" i="1"/>
  <c r="BO98" i="1"/>
  <c r="BG98" i="1"/>
  <c r="BF98" i="1"/>
  <c r="BE98" i="1"/>
  <c r="BC98" i="1"/>
  <c r="BB98" i="1"/>
  <c r="BA98" i="1"/>
  <c r="AY98" i="1"/>
  <c r="AV98" i="1"/>
  <c r="AP98" i="1"/>
  <c r="AE98" i="1"/>
  <c r="BS98" i="1" s="1"/>
  <c r="V98" i="1"/>
  <c r="U98" i="1" s="1"/>
  <c r="L98" i="1"/>
  <c r="BN98" i="1" s="1"/>
  <c r="BP98" i="1"/>
  <c r="J98" i="1"/>
  <c r="CE97" i="1"/>
  <c r="BZ97" i="1"/>
  <c r="BY97" i="1"/>
  <c r="BX97" i="1"/>
  <c r="BV97" i="1"/>
  <c r="BU97" i="1"/>
  <c r="BT97" i="1"/>
  <c r="BR97" i="1"/>
  <c r="BO97" i="1"/>
  <c r="BL97" i="1"/>
  <c r="BG97" i="1"/>
  <c r="BF97" i="1"/>
  <c r="BE97" i="1"/>
  <c r="BC97" i="1"/>
  <c r="BB97" i="1"/>
  <c r="BA97" i="1"/>
  <c r="AY97" i="1"/>
  <c r="AV97" i="1"/>
  <c r="AP97" i="1"/>
  <c r="AE97" i="1"/>
  <c r="V97" i="1"/>
  <c r="L97" i="1"/>
  <c r="BN97" i="1" s="1"/>
  <c r="BP97" i="1"/>
  <c r="J97" i="1"/>
  <c r="CE96" i="1"/>
  <c r="BZ96" i="1"/>
  <c r="BY96" i="1"/>
  <c r="BX96" i="1"/>
  <c r="BV96" i="1"/>
  <c r="BU96" i="1"/>
  <c r="BT96" i="1"/>
  <c r="BR96" i="1"/>
  <c r="BO96" i="1"/>
  <c r="BN96" i="1"/>
  <c r="BL96" i="1"/>
  <c r="BG96" i="1"/>
  <c r="BF96" i="1"/>
  <c r="BE96" i="1"/>
  <c r="BC96" i="1"/>
  <c r="BB96" i="1"/>
  <c r="BA96" i="1"/>
  <c r="AY96" i="1"/>
  <c r="AV96" i="1"/>
  <c r="AU96" i="1"/>
  <c r="AP96" i="1"/>
  <c r="AO96" i="1"/>
  <c r="AE96" i="1"/>
  <c r="AD96" i="1" s="1"/>
  <c r="BW96" i="1" s="1"/>
  <c r="V96" i="1"/>
  <c r="BP96" i="1"/>
  <c r="J96" i="1"/>
  <c r="CE95" i="1"/>
  <c r="BZ95" i="1"/>
  <c r="BY95" i="1"/>
  <c r="BX95" i="1"/>
  <c r="BV95" i="1"/>
  <c r="BU95" i="1"/>
  <c r="BT95" i="1"/>
  <c r="BR95" i="1"/>
  <c r="BP95" i="1"/>
  <c r="BO95" i="1"/>
  <c r="BL95" i="1"/>
  <c r="BG95" i="1"/>
  <c r="BF95" i="1"/>
  <c r="BE95" i="1"/>
  <c r="BC95" i="1"/>
  <c r="BB95" i="1"/>
  <c r="BA95" i="1"/>
  <c r="AY95" i="1"/>
  <c r="AW95" i="1"/>
  <c r="AV95" i="1"/>
  <c r="AP95" i="1"/>
  <c r="AO95" i="1"/>
  <c r="AE95" i="1"/>
  <c r="BS95" i="1" s="1"/>
  <c r="V95" i="1"/>
  <c r="L95" i="1"/>
  <c r="BN95" i="1" s="1"/>
  <c r="J95" i="1"/>
  <c r="CE94" i="1"/>
  <c r="BZ94" i="1"/>
  <c r="BY94" i="1"/>
  <c r="BX94" i="1"/>
  <c r="BV94" i="1"/>
  <c r="BU94" i="1"/>
  <c r="BT94" i="1"/>
  <c r="BR94" i="1"/>
  <c r="BP94" i="1"/>
  <c r="BO94" i="1"/>
  <c r="BL94" i="1"/>
  <c r="BG94" i="1"/>
  <c r="BF94" i="1"/>
  <c r="BE94" i="1"/>
  <c r="BC94" i="1"/>
  <c r="BB94" i="1"/>
  <c r="BA94" i="1"/>
  <c r="AY94" i="1"/>
  <c r="AW94" i="1"/>
  <c r="AV94" i="1"/>
  <c r="AP94" i="1"/>
  <c r="AO94" i="1"/>
  <c r="AE94" i="1"/>
  <c r="V94" i="1"/>
  <c r="AZ94" i="1" s="1"/>
  <c r="L94" i="1"/>
  <c r="BN94" i="1" s="1"/>
  <c r="J94" i="1"/>
  <c r="CE93" i="1"/>
  <c r="BZ93" i="1"/>
  <c r="BY93" i="1"/>
  <c r="BX93" i="1"/>
  <c r="BV93" i="1"/>
  <c r="BU93" i="1"/>
  <c r="BT93" i="1"/>
  <c r="BR93" i="1"/>
  <c r="BO93" i="1"/>
  <c r="BL93" i="1"/>
  <c r="BG93" i="1"/>
  <c r="BF93" i="1"/>
  <c r="BE93" i="1"/>
  <c r="BC93" i="1"/>
  <c r="BB93" i="1"/>
  <c r="BA93" i="1"/>
  <c r="AY93" i="1"/>
  <c r="AV93" i="1"/>
  <c r="AR93" i="1"/>
  <c r="AP93" i="1"/>
  <c r="AO93" i="1"/>
  <c r="AE93" i="1"/>
  <c r="AD93" i="1" s="1"/>
  <c r="BW93" i="1" s="1"/>
  <c r="V93" i="1"/>
  <c r="U93" i="1" s="1"/>
  <c r="L93" i="1"/>
  <c r="BN93" i="1" s="1"/>
  <c r="BP93" i="1"/>
  <c r="J93" i="1"/>
  <c r="CE92" i="1"/>
  <c r="BZ92" i="1"/>
  <c r="BY92" i="1"/>
  <c r="BX92" i="1"/>
  <c r="BV92" i="1"/>
  <c r="BU92" i="1"/>
  <c r="BT92" i="1"/>
  <c r="BR92" i="1"/>
  <c r="BO92" i="1"/>
  <c r="BL92" i="1"/>
  <c r="BG92" i="1"/>
  <c r="BF92" i="1"/>
  <c r="BE92" i="1"/>
  <c r="BC92" i="1"/>
  <c r="BB92" i="1"/>
  <c r="BA92" i="1"/>
  <c r="AY92" i="1"/>
  <c r="AV92" i="1"/>
  <c r="AR92" i="1"/>
  <c r="AP92" i="1"/>
  <c r="AO92" i="1"/>
  <c r="AE92" i="1"/>
  <c r="BS92" i="1" s="1"/>
  <c r="V92" i="1"/>
  <c r="AZ92" i="1" s="1"/>
  <c r="L92" i="1"/>
  <c r="BN92" i="1" s="1"/>
  <c r="BP92" i="1"/>
  <c r="J92" i="1"/>
  <c r="CE91" i="1"/>
  <c r="BZ91" i="1"/>
  <c r="BY91" i="1"/>
  <c r="BX91" i="1"/>
  <c r="BV91" i="1"/>
  <c r="BU91" i="1"/>
  <c r="BT91" i="1"/>
  <c r="BR91" i="1"/>
  <c r="BP91" i="1"/>
  <c r="BO91" i="1"/>
  <c r="BL91" i="1"/>
  <c r="BG91" i="1"/>
  <c r="BF91" i="1"/>
  <c r="BE91" i="1"/>
  <c r="BC91" i="1"/>
  <c r="BB91" i="1"/>
  <c r="BA91" i="1"/>
  <c r="AY91" i="1"/>
  <c r="AW91" i="1"/>
  <c r="AV91" i="1"/>
  <c r="AR91" i="1"/>
  <c r="AP91" i="1"/>
  <c r="AO91" i="1"/>
  <c r="AE91" i="1"/>
  <c r="AD91" i="1" s="1"/>
  <c r="V91" i="1"/>
  <c r="U91" i="1" s="1"/>
  <c r="L91" i="1"/>
  <c r="BN91" i="1" s="1"/>
  <c r="J91" i="1"/>
  <c r="BZ90" i="1"/>
  <c r="BY90" i="1"/>
  <c r="BX90" i="1"/>
  <c r="BV90" i="1"/>
  <c r="BU90" i="1"/>
  <c r="BT90" i="1"/>
  <c r="BR90" i="1"/>
  <c r="BO90" i="1"/>
  <c r="BG90" i="1"/>
  <c r="BF90" i="1"/>
  <c r="BE90" i="1"/>
  <c r="BC90" i="1"/>
  <c r="BB90" i="1"/>
  <c r="BA90" i="1"/>
  <c r="AY90" i="1"/>
  <c r="AV90" i="1"/>
  <c r="AP90" i="1"/>
  <c r="AE90" i="1"/>
  <c r="BS90" i="1" s="1"/>
  <c r="V90" i="1"/>
  <c r="U90" i="1" s="1"/>
  <c r="L90" i="1"/>
  <c r="BN90" i="1" s="1"/>
  <c r="BP90" i="1"/>
  <c r="J90" i="1"/>
  <c r="CE89" i="1"/>
  <c r="BZ89" i="1"/>
  <c r="BY89" i="1"/>
  <c r="BX89" i="1"/>
  <c r="BV89" i="1"/>
  <c r="BU89" i="1"/>
  <c r="BT89" i="1"/>
  <c r="BR89" i="1"/>
  <c r="BO89" i="1"/>
  <c r="BL89" i="1"/>
  <c r="BG89" i="1"/>
  <c r="BF89" i="1"/>
  <c r="BE89" i="1"/>
  <c r="BC89" i="1"/>
  <c r="BB89" i="1"/>
  <c r="BA89" i="1"/>
  <c r="AY89" i="1"/>
  <c r="AV89" i="1"/>
  <c r="AP89" i="1"/>
  <c r="AE89" i="1"/>
  <c r="V89" i="1"/>
  <c r="L89" i="1"/>
  <c r="BN89" i="1" s="1"/>
  <c r="BP89" i="1"/>
  <c r="J89" i="1"/>
  <c r="CE88" i="1"/>
  <c r="BZ88" i="1"/>
  <c r="BY88" i="1"/>
  <c r="BX88" i="1"/>
  <c r="BV88" i="1"/>
  <c r="BU88" i="1"/>
  <c r="BT88" i="1"/>
  <c r="BR88" i="1"/>
  <c r="BO88" i="1"/>
  <c r="BL88" i="1"/>
  <c r="BG88" i="1"/>
  <c r="BF88" i="1"/>
  <c r="BE88" i="1"/>
  <c r="BC88" i="1"/>
  <c r="BB88" i="1"/>
  <c r="BA88" i="1"/>
  <c r="AY88" i="1"/>
  <c r="AV88" i="1"/>
  <c r="AP88" i="1"/>
  <c r="AE88" i="1"/>
  <c r="BS88" i="1" s="1"/>
  <c r="V88" i="1"/>
  <c r="AX88" i="1" s="1"/>
  <c r="L88" i="1"/>
  <c r="BN88" i="1" s="1"/>
  <c r="BP88" i="1"/>
  <c r="J88" i="1"/>
  <c r="BZ87" i="1"/>
  <c r="BY87" i="1"/>
  <c r="BX87" i="1"/>
  <c r="BV87" i="1"/>
  <c r="BU87" i="1"/>
  <c r="BT87" i="1"/>
  <c r="BR87" i="1"/>
  <c r="BO87" i="1"/>
  <c r="BG87" i="1"/>
  <c r="BF87" i="1"/>
  <c r="BE87" i="1"/>
  <c r="BC87" i="1"/>
  <c r="BB87" i="1"/>
  <c r="BA87" i="1"/>
  <c r="AY87" i="1"/>
  <c r="AV87" i="1"/>
  <c r="AP87" i="1"/>
  <c r="AO87" i="1"/>
  <c r="AE87" i="1"/>
  <c r="BQ87" i="1" s="1"/>
  <c r="V87" i="1"/>
  <c r="AZ87" i="1" s="1"/>
  <c r="L87" i="1"/>
  <c r="BN87" i="1" s="1"/>
  <c r="BP87" i="1"/>
  <c r="J87" i="1"/>
  <c r="CE86" i="1"/>
  <c r="BZ86" i="1"/>
  <c r="BY86" i="1"/>
  <c r="BX86" i="1"/>
  <c r="BV86" i="1"/>
  <c r="BU86" i="1"/>
  <c r="BT86" i="1"/>
  <c r="BR86" i="1"/>
  <c r="BO86" i="1"/>
  <c r="BL86" i="1"/>
  <c r="BG86" i="1"/>
  <c r="BF86" i="1"/>
  <c r="BE86" i="1"/>
  <c r="BC86" i="1"/>
  <c r="BB86" i="1"/>
  <c r="BA86" i="1"/>
  <c r="AY86" i="1"/>
  <c r="AV86" i="1"/>
  <c r="AP86" i="1"/>
  <c r="AO86" i="1"/>
  <c r="AE86" i="1"/>
  <c r="BQ86" i="1" s="1"/>
  <c r="V86" i="1"/>
  <c r="AZ86" i="1" s="1"/>
  <c r="L86" i="1"/>
  <c r="BN86" i="1" s="1"/>
  <c r="BP86" i="1"/>
  <c r="J86" i="1"/>
  <c r="CE85" i="1"/>
  <c r="BZ85" i="1"/>
  <c r="BY85" i="1"/>
  <c r="BX85" i="1"/>
  <c r="BV85" i="1"/>
  <c r="BU85" i="1"/>
  <c r="BT85" i="1"/>
  <c r="BR85" i="1"/>
  <c r="BP85" i="1"/>
  <c r="BO85" i="1"/>
  <c r="BL85" i="1"/>
  <c r="BG85" i="1"/>
  <c r="BF85" i="1"/>
  <c r="BE85" i="1"/>
  <c r="BC85" i="1"/>
  <c r="BB85" i="1"/>
  <c r="BA85" i="1"/>
  <c r="AY85" i="1"/>
  <c r="AW85" i="1"/>
  <c r="AV85" i="1"/>
  <c r="AO85" i="1"/>
  <c r="AE85" i="1"/>
  <c r="AD85" i="1" s="1"/>
  <c r="BW85" i="1" s="1"/>
  <c r="V85" i="1"/>
  <c r="AX85" i="1" s="1"/>
  <c r="L85" i="1"/>
  <c r="BN85" i="1" s="1"/>
  <c r="J85" i="1"/>
  <c r="CE84" i="1"/>
  <c r="BZ84" i="1"/>
  <c r="BY84" i="1"/>
  <c r="BX84" i="1"/>
  <c r="BV84" i="1"/>
  <c r="BU84" i="1"/>
  <c r="BT84" i="1"/>
  <c r="BR84" i="1"/>
  <c r="BP84" i="1"/>
  <c r="BO84" i="1"/>
  <c r="BL84" i="1"/>
  <c r="BG84" i="1"/>
  <c r="BF84" i="1"/>
  <c r="BE84" i="1"/>
  <c r="BC84" i="1"/>
  <c r="BB84" i="1"/>
  <c r="BA84" i="1"/>
  <c r="AY84" i="1"/>
  <c r="AW84" i="1"/>
  <c r="AV84" i="1"/>
  <c r="AO84" i="1"/>
  <c r="AE84" i="1"/>
  <c r="V84" i="1"/>
  <c r="AZ84" i="1" s="1"/>
  <c r="L84" i="1"/>
  <c r="BN84" i="1" s="1"/>
  <c r="J84" i="1"/>
  <c r="BZ83" i="1"/>
  <c r="BY83" i="1"/>
  <c r="BX83" i="1"/>
  <c r="BV83" i="1"/>
  <c r="BU83" i="1"/>
  <c r="BT83" i="1"/>
  <c r="BR83" i="1"/>
  <c r="BP83" i="1"/>
  <c r="BO83" i="1"/>
  <c r="BG83" i="1"/>
  <c r="BF83" i="1"/>
  <c r="BE83" i="1"/>
  <c r="BC83" i="1"/>
  <c r="BB83" i="1"/>
  <c r="BA83" i="1"/>
  <c r="AY83" i="1"/>
  <c r="AW83" i="1"/>
  <c r="AV83" i="1"/>
  <c r="AP83" i="1"/>
  <c r="AO83" i="1"/>
  <c r="AE83" i="1"/>
  <c r="V83" i="1"/>
  <c r="AZ83" i="1" s="1"/>
  <c r="L83" i="1"/>
  <c r="BN83" i="1" s="1"/>
  <c r="J83" i="1"/>
  <c r="CE82" i="1"/>
  <c r="BZ82" i="1"/>
  <c r="BY82" i="1"/>
  <c r="BX82" i="1"/>
  <c r="BV82" i="1"/>
  <c r="BU82" i="1"/>
  <c r="BT82" i="1"/>
  <c r="BR82" i="1"/>
  <c r="BP82" i="1"/>
  <c r="BO82" i="1"/>
  <c r="BL82" i="1"/>
  <c r="BG82" i="1"/>
  <c r="BF82" i="1"/>
  <c r="BE82" i="1"/>
  <c r="BC82" i="1"/>
  <c r="BB82" i="1"/>
  <c r="BA82" i="1"/>
  <c r="AY82" i="1"/>
  <c r="AW82" i="1"/>
  <c r="AV82" i="1"/>
  <c r="AP82" i="1"/>
  <c r="AO82" i="1"/>
  <c r="AE82" i="1"/>
  <c r="V82" i="1"/>
  <c r="AZ82" i="1" s="1"/>
  <c r="L82" i="1"/>
  <c r="BN82" i="1" s="1"/>
  <c r="J82" i="1"/>
  <c r="CE81" i="1"/>
  <c r="BZ81" i="1"/>
  <c r="BY81" i="1"/>
  <c r="BX81" i="1"/>
  <c r="BV81" i="1"/>
  <c r="BU81" i="1"/>
  <c r="BT81" i="1"/>
  <c r="BR81" i="1"/>
  <c r="BP81" i="1"/>
  <c r="BO81" i="1"/>
  <c r="BL81" i="1"/>
  <c r="BG81" i="1"/>
  <c r="BF81" i="1"/>
  <c r="BE81" i="1"/>
  <c r="BC81" i="1"/>
  <c r="BB81" i="1"/>
  <c r="BA81" i="1"/>
  <c r="AY81" i="1"/>
  <c r="AW81" i="1"/>
  <c r="AV81" i="1"/>
  <c r="AP81" i="1"/>
  <c r="AO81" i="1"/>
  <c r="AE81" i="1"/>
  <c r="BS81" i="1" s="1"/>
  <c r="V81" i="1"/>
  <c r="AZ81" i="1" s="1"/>
  <c r="L81" i="1"/>
  <c r="BN81" i="1" s="1"/>
  <c r="J81" i="1"/>
  <c r="CE80" i="1"/>
  <c r="BZ80" i="1"/>
  <c r="BY80" i="1"/>
  <c r="BX80" i="1"/>
  <c r="BV80" i="1"/>
  <c r="BU80" i="1"/>
  <c r="BT80" i="1"/>
  <c r="BR80" i="1"/>
  <c r="BP80" i="1"/>
  <c r="BO80" i="1"/>
  <c r="BL80" i="1"/>
  <c r="BG80" i="1"/>
  <c r="BF80" i="1"/>
  <c r="BE80" i="1"/>
  <c r="BC80" i="1"/>
  <c r="BB80" i="1"/>
  <c r="BA80" i="1"/>
  <c r="AY80" i="1"/>
  <c r="AW80" i="1"/>
  <c r="AV80" i="1"/>
  <c r="AE80" i="1"/>
  <c r="V80" i="1"/>
  <c r="L80" i="1"/>
  <c r="BN80" i="1" s="1"/>
  <c r="J80" i="1"/>
  <c r="CE79" i="1"/>
  <c r="BZ79" i="1"/>
  <c r="BY79" i="1"/>
  <c r="BX79" i="1"/>
  <c r="BV79" i="1"/>
  <c r="BU79" i="1"/>
  <c r="BT79" i="1"/>
  <c r="BR79" i="1"/>
  <c r="BP79" i="1"/>
  <c r="BO79" i="1"/>
  <c r="BL79" i="1"/>
  <c r="BG79" i="1"/>
  <c r="BF79" i="1"/>
  <c r="BE79" i="1"/>
  <c r="BC79" i="1"/>
  <c r="BB79" i="1"/>
  <c r="BA79" i="1"/>
  <c r="AY79" i="1"/>
  <c r="AW79" i="1"/>
  <c r="AV79" i="1"/>
  <c r="AP79" i="1"/>
  <c r="AO79" i="1"/>
  <c r="AE79" i="1"/>
  <c r="BS79" i="1" s="1"/>
  <c r="V79" i="1"/>
  <c r="AZ79" i="1" s="1"/>
  <c r="L79" i="1"/>
  <c r="BN79" i="1" s="1"/>
  <c r="J79" i="1"/>
  <c r="CE78" i="1"/>
  <c r="BZ78" i="1"/>
  <c r="BY78" i="1"/>
  <c r="BX78" i="1"/>
  <c r="BV78" i="1"/>
  <c r="BU78" i="1"/>
  <c r="BT78" i="1"/>
  <c r="BR78" i="1"/>
  <c r="BO78" i="1"/>
  <c r="BL78" i="1"/>
  <c r="BG78" i="1"/>
  <c r="BF78" i="1"/>
  <c r="BE78" i="1"/>
  <c r="BC78" i="1"/>
  <c r="BB78" i="1"/>
  <c r="BA78" i="1"/>
  <c r="AY78" i="1"/>
  <c r="AW78" i="1"/>
  <c r="AV78" i="1"/>
  <c r="AP78" i="1"/>
  <c r="AO78" i="1"/>
  <c r="AE78" i="1"/>
  <c r="AD78" i="1" s="1"/>
  <c r="BW78" i="1" s="1"/>
  <c r="V78" i="1"/>
  <c r="AZ78" i="1" s="1"/>
  <c r="L78" i="1"/>
  <c r="BN78" i="1" s="1"/>
  <c r="BP78" i="1"/>
  <c r="J78" i="1"/>
  <c r="CE77" i="1"/>
  <c r="BZ77" i="1"/>
  <c r="BY77" i="1"/>
  <c r="BX77" i="1"/>
  <c r="BV77" i="1"/>
  <c r="BU77" i="1"/>
  <c r="BT77" i="1"/>
  <c r="BR77" i="1"/>
  <c r="BO77" i="1"/>
  <c r="BL77" i="1"/>
  <c r="BG77" i="1"/>
  <c r="BF77" i="1"/>
  <c r="BE77" i="1"/>
  <c r="BC77" i="1"/>
  <c r="BB77" i="1"/>
  <c r="BA77" i="1"/>
  <c r="AY77" i="1"/>
  <c r="AV77" i="1"/>
  <c r="AP77" i="1"/>
  <c r="AO77" i="1"/>
  <c r="AE77" i="1"/>
  <c r="BS77" i="1" s="1"/>
  <c r="V77" i="1"/>
  <c r="AZ77" i="1" s="1"/>
  <c r="L77" i="1"/>
  <c r="AU77" i="1" s="1"/>
  <c r="AW77" i="1"/>
  <c r="J77" i="1"/>
  <c r="BZ76" i="1"/>
  <c r="BY76" i="1"/>
  <c r="BX76" i="1"/>
  <c r="BV76" i="1"/>
  <c r="BU76" i="1"/>
  <c r="BT76" i="1"/>
  <c r="BR76" i="1"/>
  <c r="BO76" i="1"/>
  <c r="BG76" i="1"/>
  <c r="BF76" i="1"/>
  <c r="BE76" i="1"/>
  <c r="BC76" i="1"/>
  <c r="BB76" i="1"/>
  <c r="BA76" i="1"/>
  <c r="AY76" i="1"/>
  <c r="AV76" i="1"/>
  <c r="AP76" i="1"/>
  <c r="AO76" i="1"/>
  <c r="AE76" i="1"/>
  <c r="AD76" i="1" s="1"/>
  <c r="BW76" i="1" s="1"/>
  <c r="V76" i="1"/>
  <c r="U76" i="1" s="1"/>
  <c r="L76" i="1"/>
  <c r="BN76" i="1" s="1"/>
  <c r="BP76" i="1"/>
  <c r="J76" i="1"/>
  <c r="CE75" i="1"/>
  <c r="BZ75" i="1"/>
  <c r="BY75" i="1"/>
  <c r="BX75" i="1"/>
  <c r="BV75" i="1"/>
  <c r="BU75" i="1"/>
  <c r="BT75" i="1"/>
  <c r="BR75" i="1"/>
  <c r="BO75" i="1"/>
  <c r="BL75" i="1"/>
  <c r="BG75" i="1"/>
  <c r="BF75" i="1"/>
  <c r="BE75" i="1"/>
  <c r="BC75" i="1"/>
  <c r="BB75" i="1"/>
  <c r="BA75" i="1"/>
  <c r="AY75" i="1"/>
  <c r="AV75" i="1"/>
  <c r="AP75" i="1"/>
  <c r="AO75" i="1"/>
  <c r="AE75" i="1"/>
  <c r="BS75" i="1" s="1"/>
  <c r="V75" i="1"/>
  <c r="AZ75" i="1" s="1"/>
  <c r="L75" i="1"/>
  <c r="BN75" i="1" s="1"/>
  <c r="BP75" i="1"/>
  <c r="J75" i="1"/>
  <c r="CE74" i="1"/>
  <c r="BZ74" i="1"/>
  <c r="BY74" i="1"/>
  <c r="BX74" i="1"/>
  <c r="BV74" i="1"/>
  <c r="BU74" i="1"/>
  <c r="BT74" i="1"/>
  <c r="BR74" i="1"/>
  <c r="BP74" i="1"/>
  <c r="BO74" i="1"/>
  <c r="BL74" i="1"/>
  <c r="BG74" i="1"/>
  <c r="BF74" i="1"/>
  <c r="BE74" i="1"/>
  <c r="BC74" i="1"/>
  <c r="BB74" i="1"/>
  <c r="BA74" i="1"/>
  <c r="AY74" i="1"/>
  <c r="AW74" i="1"/>
  <c r="AV74" i="1"/>
  <c r="AP74" i="1"/>
  <c r="AE74" i="1"/>
  <c r="V74" i="1"/>
  <c r="AX74" i="1" s="1"/>
  <c r="L74" i="1"/>
  <c r="BN74" i="1" s="1"/>
  <c r="J74" i="1"/>
  <c r="CE73" i="1"/>
  <c r="BZ73" i="1"/>
  <c r="BY73" i="1"/>
  <c r="BX73" i="1"/>
  <c r="BV73" i="1"/>
  <c r="BU73" i="1"/>
  <c r="BT73" i="1"/>
  <c r="BR73" i="1"/>
  <c r="BP73" i="1"/>
  <c r="BO73" i="1"/>
  <c r="BL73" i="1"/>
  <c r="BG73" i="1"/>
  <c r="BF73" i="1"/>
  <c r="BE73" i="1"/>
  <c r="BC73" i="1"/>
  <c r="BB73" i="1"/>
  <c r="BA73" i="1"/>
  <c r="AY73" i="1"/>
  <c r="AW73" i="1"/>
  <c r="AV73" i="1"/>
  <c r="AP73" i="1"/>
  <c r="AO73" i="1"/>
  <c r="AE73" i="1"/>
  <c r="V73" i="1"/>
  <c r="AZ73" i="1" s="1"/>
  <c r="L73" i="1"/>
  <c r="BN73" i="1" s="1"/>
  <c r="J73" i="1"/>
  <c r="CE72" i="1"/>
  <c r="BZ72" i="1"/>
  <c r="BY72" i="1"/>
  <c r="BX72" i="1"/>
  <c r="BV72" i="1"/>
  <c r="BU72" i="1"/>
  <c r="BT72" i="1"/>
  <c r="BR72" i="1"/>
  <c r="BP72" i="1"/>
  <c r="BO72" i="1"/>
  <c r="BL72" i="1"/>
  <c r="BG72" i="1"/>
  <c r="BF72" i="1"/>
  <c r="BE72" i="1"/>
  <c r="BC72" i="1"/>
  <c r="BB72" i="1"/>
  <c r="BA72" i="1"/>
  <c r="AY72" i="1"/>
  <c r="AW72" i="1"/>
  <c r="AV72" i="1"/>
  <c r="AP72" i="1"/>
  <c r="AO72" i="1"/>
  <c r="AE72" i="1"/>
  <c r="BS72" i="1" s="1"/>
  <c r="V72" i="1"/>
  <c r="L72" i="1"/>
  <c r="BN72" i="1" s="1"/>
  <c r="J72" i="1"/>
  <c r="CE71" i="1"/>
  <c r="BZ71" i="1"/>
  <c r="BY71" i="1"/>
  <c r="BX71" i="1"/>
  <c r="BV71" i="1"/>
  <c r="BU71" i="1"/>
  <c r="BT71" i="1"/>
  <c r="BR71" i="1"/>
  <c r="BP71" i="1"/>
  <c r="BO71" i="1"/>
  <c r="BL71" i="1"/>
  <c r="BG71" i="1"/>
  <c r="BF71" i="1"/>
  <c r="BE71" i="1"/>
  <c r="BC71" i="1"/>
  <c r="BB71" i="1"/>
  <c r="BA71" i="1"/>
  <c r="AY71" i="1"/>
  <c r="AW71" i="1"/>
  <c r="AV71" i="1"/>
  <c r="AP71" i="1"/>
  <c r="AO71" i="1"/>
  <c r="AE71" i="1"/>
  <c r="V71" i="1"/>
  <c r="L71" i="1"/>
  <c r="BN71" i="1" s="1"/>
  <c r="J71" i="1"/>
  <c r="CE70" i="1"/>
  <c r="BZ70" i="1"/>
  <c r="BY70" i="1"/>
  <c r="BX70" i="1"/>
  <c r="BV70" i="1"/>
  <c r="BU70" i="1"/>
  <c r="BT70" i="1"/>
  <c r="BR70" i="1"/>
  <c r="BO70" i="1"/>
  <c r="BN70" i="1"/>
  <c r="BL70" i="1"/>
  <c r="BG70" i="1"/>
  <c r="BF70" i="1"/>
  <c r="BE70" i="1"/>
  <c r="BC70" i="1"/>
  <c r="BB70" i="1"/>
  <c r="BA70" i="1"/>
  <c r="AY70" i="1"/>
  <c r="AV70" i="1"/>
  <c r="AU70" i="1"/>
  <c r="AP70" i="1"/>
  <c r="AE70" i="1"/>
  <c r="V70" i="1"/>
  <c r="AX70" i="1" s="1"/>
  <c r="BP70" i="1"/>
  <c r="J70" i="1"/>
  <c r="CE69" i="1"/>
  <c r="BZ69" i="1"/>
  <c r="BY69" i="1"/>
  <c r="BX69" i="1"/>
  <c r="BV69" i="1"/>
  <c r="BU69" i="1"/>
  <c r="BT69" i="1"/>
  <c r="BR69" i="1"/>
  <c r="BP69" i="1"/>
  <c r="BO69" i="1"/>
  <c r="BL69" i="1"/>
  <c r="BG69" i="1"/>
  <c r="BF69" i="1"/>
  <c r="BE69" i="1"/>
  <c r="BC69" i="1"/>
  <c r="BB69" i="1"/>
  <c r="BA69" i="1"/>
  <c r="AY69" i="1"/>
  <c r="AW69" i="1"/>
  <c r="AV69" i="1"/>
  <c r="AP69" i="1"/>
  <c r="AE69" i="1"/>
  <c r="BS69" i="1" s="1"/>
  <c r="V69" i="1"/>
  <c r="L69" i="1"/>
  <c r="BN69" i="1" s="1"/>
  <c r="J69" i="1"/>
  <c r="CE68" i="1"/>
  <c r="BZ68" i="1"/>
  <c r="BY68" i="1"/>
  <c r="BX68" i="1"/>
  <c r="BV68" i="1"/>
  <c r="BU68" i="1"/>
  <c r="BT68" i="1"/>
  <c r="BR68" i="1"/>
  <c r="BO68" i="1"/>
  <c r="BL68" i="1"/>
  <c r="BG68" i="1"/>
  <c r="BF68" i="1"/>
  <c r="BE68" i="1"/>
  <c r="BC68" i="1"/>
  <c r="BB68" i="1"/>
  <c r="BA68" i="1"/>
  <c r="AY68" i="1"/>
  <c r="AV68" i="1"/>
  <c r="AO68" i="1"/>
  <c r="AE68" i="1"/>
  <c r="BQ68" i="1" s="1"/>
  <c r="V68" i="1"/>
  <c r="AZ68" i="1" s="1"/>
  <c r="L68" i="1"/>
  <c r="BN68" i="1" s="1"/>
  <c r="BP68" i="1"/>
  <c r="J68" i="1"/>
  <c r="CE67" i="1"/>
  <c r="BZ67" i="1"/>
  <c r="BY67" i="1"/>
  <c r="BX67" i="1"/>
  <c r="BV67" i="1"/>
  <c r="BU67" i="1"/>
  <c r="BT67" i="1"/>
  <c r="BR67" i="1"/>
  <c r="BO67" i="1"/>
  <c r="BL67" i="1"/>
  <c r="BG67" i="1"/>
  <c r="BF67" i="1"/>
  <c r="BE67" i="1"/>
  <c r="BC67" i="1"/>
  <c r="BB67" i="1"/>
  <c r="BA67" i="1"/>
  <c r="AY67" i="1"/>
  <c r="AV67" i="1"/>
  <c r="AP67" i="1"/>
  <c r="AO67" i="1"/>
  <c r="AE67" i="1"/>
  <c r="V67" i="1"/>
  <c r="U67" i="1" s="1"/>
  <c r="L67" i="1"/>
  <c r="BN67" i="1" s="1"/>
  <c r="BP67" i="1"/>
  <c r="J67" i="1"/>
  <c r="CE66" i="1"/>
  <c r="BZ66" i="1"/>
  <c r="BY66" i="1"/>
  <c r="BX66" i="1"/>
  <c r="BV66" i="1"/>
  <c r="BU66" i="1"/>
  <c r="BT66" i="1"/>
  <c r="BR66" i="1"/>
  <c r="BO66" i="1"/>
  <c r="BL66" i="1"/>
  <c r="BG66" i="1"/>
  <c r="BF66" i="1"/>
  <c r="BE66" i="1"/>
  <c r="BC66" i="1"/>
  <c r="BB66" i="1"/>
  <c r="BA66" i="1"/>
  <c r="AY66" i="1"/>
  <c r="AV66" i="1"/>
  <c r="AE66" i="1"/>
  <c r="BQ66" i="1" s="1"/>
  <c r="V66" i="1"/>
  <c r="U66" i="1" s="1"/>
  <c r="L66" i="1"/>
  <c r="BN66" i="1" s="1"/>
  <c r="BP66" i="1"/>
  <c r="J66" i="1"/>
  <c r="CE65" i="1"/>
  <c r="BZ65" i="1"/>
  <c r="BY65" i="1"/>
  <c r="BX65" i="1"/>
  <c r="BV65" i="1"/>
  <c r="BU65" i="1"/>
  <c r="BT65" i="1"/>
  <c r="BR65" i="1"/>
  <c r="BP65" i="1"/>
  <c r="BO65" i="1"/>
  <c r="BL65" i="1"/>
  <c r="BG65" i="1"/>
  <c r="BF65" i="1"/>
  <c r="BE65" i="1"/>
  <c r="BC65" i="1"/>
  <c r="BB65" i="1"/>
  <c r="BA65" i="1"/>
  <c r="AY65" i="1"/>
  <c r="AW65" i="1"/>
  <c r="AV65" i="1"/>
  <c r="AP65" i="1"/>
  <c r="AO65" i="1"/>
  <c r="AE65" i="1"/>
  <c r="V65" i="1"/>
  <c r="L65" i="1"/>
  <c r="BN65" i="1" s="1"/>
  <c r="J65" i="1"/>
  <c r="BZ64" i="1"/>
  <c r="BY64" i="1"/>
  <c r="BX64" i="1"/>
  <c r="BV64" i="1"/>
  <c r="BU64" i="1"/>
  <c r="BT64" i="1"/>
  <c r="BR64" i="1"/>
  <c r="BP64" i="1"/>
  <c r="BO64" i="1"/>
  <c r="BG64" i="1"/>
  <c r="BF64" i="1"/>
  <c r="BE64" i="1"/>
  <c r="BC64" i="1"/>
  <c r="BB64" i="1"/>
  <c r="BA64" i="1"/>
  <c r="AY64" i="1"/>
  <c r="AW64" i="1"/>
  <c r="AV64" i="1"/>
  <c r="AP64" i="1"/>
  <c r="AO64" i="1"/>
  <c r="AE64" i="1"/>
  <c r="BS64" i="1" s="1"/>
  <c r="V64" i="1"/>
  <c r="AZ64" i="1" s="1"/>
  <c r="L64" i="1"/>
  <c r="BN64" i="1" s="1"/>
  <c r="J64" i="1"/>
  <c r="CE63" i="1"/>
  <c r="BZ63" i="1"/>
  <c r="BY63" i="1"/>
  <c r="BX63" i="1"/>
  <c r="BV63" i="1"/>
  <c r="BU63" i="1"/>
  <c r="BT63" i="1"/>
  <c r="BR63" i="1"/>
  <c r="BP63" i="1"/>
  <c r="BO63" i="1"/>
  <c r="BL63" i="1"/>
  <c r="BG63" i="1"/>
  <c r="BF63" i="1"/>
  <c r="BE63" i="1"/>
  <c r="BC63" i="1"/>
  <c r="BB63" i="1"/>
  <c r="BA63" i="1"/>
  <c r="AY63" i="1"/>
  <c r="AW63" i="1"/>
  <c r="AV63" i="1"/>
  <c r="AP63" i="1"/>
  <c r="AO63" i="1"/>
  <c r="AE63" i="1"/>
  <c r="BS63" i="1" s="1"/>
  <c r="V63" i="1"/>
  <c r="AZ63" i="1" s="1"/>
  <c r="L63" i="1"/>
  <c r="BN63" i="1" s="1"/>
  <c r="J63" i="1"/>
  <c r="CE62" i="1"/>
  <c r="BZ62" i="1"/>
  <c r="BY62" i="1"/>
  <c r="BX62" i="1"/>
  <c r="BV62" i="1"/>
  <c r="BU62" i="1"/>
  <c r="BT62" i="1"/>
  <c r="BR62" i="1"/>
  <c r="BO62" i="1"/>
  <c r="BN62" i="1"/>
  <c r="BL62" i="1"/>
  <c r="BG62" i="1"/>
  <c r="BF62" i="1"/>
  <c r="BE62" i="1"/>
  <c r="BC62" i="1"/>
  <c r="BB62" i="1"/>
  <c r="BA62" i="1"/>
  <c r="AY62" i="1"/>
  <c r="AV62" i="1"/>
  <c r="AU62" i="1"/>
  <c r="AP62" i="1"/>
  <c r="AO62" i="1"/>
  <c r="AE62" i="1"/>
  <c r="V62" i="1"/>
  <c r="AZ62" i="1" s="1"/>
  <c r="BP62" i="1"/>
  <c r="J62" i="1"/>
  <c r="CE61" i="1"/>
  <c r="BZ61" i="1"/>
  <c r="BY61" i="1"/>
  <c r="BX61" i="1"/>
  <c r="BV61" i="1"/>
  <c r="BU61" i="1"/>
  <c r="BT61" i="1"/>
  <c r="BR61" i="1"/>
  <c r="BP61" i="1"/>
  <c r="BO61" i="1"/>
  <c r="BL61" i="1"/>
  <c r="BG61" i="1"/>
  <c r="BF61" i="1"/>
  <c r="BE61" i="1"/>
  <c r="BC61" i="1"/>
  <c r="BB61" i="1"/>
  <c r="BA61" i="1"/>
  <c r="AY61" i="1"/>
  <c r="AW61" i="1"/>
  <c r="AV61" i="1"/>
  <c r="AP61" i="1"/>
  <c r="AO61" i="1"/>
  <c r="AE61" i="1"/>
  <c r="BQ61" i="1" s="1"/>
  <c r="V61" i="1"/>
  <c r="AZ61" i="1" s="1"/>
  <c r="L61" i="1"/>
  <c r="BN61" i="1" s="1"/>
  <c r="J61" i="1"/>
  <c r="BZ60" i="1"/>
  <c r="BY60" i="1"/>
  <c r="BX60" i="1"/>
  <c r="BV60" i="1"/>
  <c r="BU60" i="1"/>
  <c r="BT60" i="1"/>
  <c r="BR60" i="1"/>
  <c r="BP60" i="1"/>
  <c r="BO60" i="1"/>
  <c r="BG60" i="1"/>
  <c r="BF60" i="1"/>
  <c r="BE60" i="1"/>
  <c r="BC60" i="1"/>
  <c r="BB60" i="1"/>
  <c r="BA60" i="1"/>
  <c r="AY60" i="1"/>
  <c r="AW60" i="1"/>
  <c r="AV60" i="1"/>
  <c r="AP60" i="1"/>
  <c r="AO60" i="1"/>
  <c r="AE60" i="1"/>
  <c r="BS60" i="1" s="1"/>
  <c r="V60" i="1"/>
  <c r="L60" i="1"/>
  <c r="BN60" i="1" s="1"/>
  <c r="J60" i="1"/>
  <c r="CE59" i="1"/>
  <c r="BZ59" i="1"/>
  <c r="BY59" i="1"/>
  <c r="BX59" i="1"/>
  <c r="BV59" i="1"/>
  <c r="BU59" i="1"/>
  <c r="BT59" i="1"/>
  <c r="BR59" i="1"/>
  <c r="BP59" i="1"/>
  <c r="BO59" i="1"/>
  <c r="BL59" i="1"/>
  <c r="BG59" i="1"/>
  <c r="BF59" i="1"/>
  <c r="BE59" i="1"/>
  <c r="BC59" i="1"/>
  <c r="BB59" i="1"/>
  <c r="BA59" i="1"/>
  <c r="AY59" i="1"/>
  <c r="AW59" i="1"/>
  <c r="AV59" i="1"/>
  <c r="AP59" i="1"/>
  <c r="AO59" i="1"/>
  <c r="AE59" i="1"/>
  <c r="BS59" i="1" s="1"/>
  <c r="V59" i="1"/>
  <c r="L59" i="1"/>
  <c r="BN59" i="1" s="1"/>
  <c r="J59" i="1"/>
  <c r="BZ58" i="1"/>
  <c r="BY58" i="1"/>
  <c r="BX58" i="1"/>
  <c r="BV58" i="1"/>
  <c r="BU58" i="1"/>
  <c r="BT58" i="1"/>
  <c r="BR58" i="1"/>
  <c r="BP58" i="1"/>
  <c r="BO58" i="1"/>
  <c r="BG58" i="1"/>
  <c r="BF58" i="1"/>
  <c r="BE58" i="1"/>
  <c r="BC58" i="1"/>
  <c r="BB58" i="1"/>
  <c r="BA58" i="1"/>
  <c r="AY58" i="1"/>
  <c r="AW58" i="1"/>
  <c r="AV58" i="1"/>
  <c r="AP58" i="1"/>
  <c r="AO58" i="1"/>
  <c r="AE58" i="1"/>
  <c r="V58" i="1"/>
  <c r="AZ58" i="1" s="1"/>
  <c r="L58" i="1"/>
  <c r="BN58" i="1" s="1"/>
  <c r="J58" i="1"/>
  <c r="CE57" i="1"/>
  <c r="BZ57" i="1"/>
  <c r="BY57" i="1"/>
  <c r="BX57" i="1"/>
  <c r="BV57" i="1"/>
  <c r="BU57" i="1"/>
  <c r="BT57" i="1"/>
  <c r="BR57" i="1"/>
  <c r="BP57" i="1"/>
  <c r="BO57" i="1"/>
  <c r="BL57" i="1"/>
  <c r="BG57" i="1"/>
  <c r="BF57" i="1"/>
  <c r="BE57" i="1"/>
  <c r="BC57" i="1"/>
  <c r="BB57" i="1"/>
  <c r="BA57" i="1"/>
  <c r="AY57" i="1"/>
  <c r="AW57" i="1"/>
  <c r="AV57" i="1"/>
  <c r="AP57" i="1"/>
  <c r="AO57" i="1"/>
  <c r="AE57" i="1"/>
  <c r="V57" i="1"/>
  <c r="AZ57" i="1" s="1"/>
  <c r="L57" i="1"/>
  <c r="BN57" i="1" s="1"/>
  <c r="J57" i="1"/>
  <c r="CE56" i="1"/>
  <c r="BZ56" i="1"/>
  <c r="BY56" i="1"/>
  <c r="BX56" i="1"/>
  <c r="BV56" i="1"/>
  <c r="BU56" i="1"/>
  <c r="BT56" i="1"/>
  <c r="BR56" i="1"/>
  <c r="BP56" i="1"/>
  <c r="BO56" i="1"/>
  <c r="BL56" i="1"/>
  <c r="BG56" i="1"/>
  <c r="BF56" i="1"/>
  <c r="BE56" i="1"/>
  <c r="BC56" i="1"/>
  <c r="BB56" i="1"/>
  <c r="BA56" i="1"/>
  <c r="AY56" i="1"/>
  <c r="AW56" i="1"/>
  <c r="AV56" i="1"/>
  <c r="AP56" i="1"/>
  <c r="AO56" i="1"/>
  <c r="AE56" i="1"/>
  <c r="BS56" i="1" s="1"/>
  <c r="V56" i="1"/>
  <c r="AZ56" i="1" s="1"/>
  <c r="L56" i="1"/>
  <c r="BN56" i="1" s="1"/>
  <c r="J56" i="1"/>
  <c r="CE55" i="1"/>
  <c r="BZ55" i="1"/>
  <c r="BY55" i="1"/>
  <c r="BX55" i="1"/>
  <c r="BV55" i="1"/>
  <c r="BU55" i="1"/>
  <c r="BT55" i="1"/>
  <c r="BR55" i="1"/>
  <c r="BP55" i="1"/>
  <c r="BO55" i="1"/>
  <c r="BL55" i="1"/>
  <c r="BG55" i="1"/>
  <c r="BF55" i="1"/>
  <c r="BE55" i="1"/>
  <c r="BC55" i="1"/>
  <c r="BB55" i="1"/>
  <c r="BA55" i="1"/>
  <c r="AY55" i="1"/>
  <c r="AW55" i="1"/>
  <c r="AV55" i="1"/>
  <c r="AP55" i="1"/>
  <c r="AO55" i="1"/>
  <c r="AE55" i="1"/>
  <c r="BS55" i="1" s="1"/>
  <c r="V55" i="1"/>
  <c r="AZ55" i="1" s="1"/>
  <c r="L55" i="1"/>
  <c r="BN55" i="1" s="1"/>
  <c r="J55" i="1"/>
  <c r="CE54" i="1"/>
  <c r="BZ54" i="1"/>
  <c r="BY54" i="1"/>
  <c r="BX54" i="1"/>
  <c r="BV54" i="1"/>
  <c r="BU54" i="1"/>
  <c r="BT54" i="1"/>
  <c r="BR54" i="1"/>
  <c r="BP54" i="1"/>
  <c r="BO54" i="1"/>
  <c r="BL54" i="1"/>
  <c r="BG54" i="1"/>
  <c r="BF54" i="1"/>
  <c r="BE54" i="1"/>
  <c r="BC54" i="1"/>
  <c r="BB54" i="1"/>
  <c r="BA54" i="1"/>
  <c r="AY54" i="1"/>
  <c r="AW54" i="1"/>
  <c r="AV54" i="1"/>
  <c r="AP54" i="1"/>
  <c r="AO54" i="1"/>
  <c r="AE54" i="1"/>
  <c r="BS54" i="1" s="1"/>
  <c r="V54" i="1"/>
  <c r="AZ54" i="1" s="1"/>
  <c r="L54" i="1"/>
  <c r="BN54" i="1" s="1"/>
  <c r="J54" i="1"/>
  <c r="CE53" i="1"/>
  <c r="BZ53" i="1"/>
  <c r="BY53" i="1"/>
  <c r="BX53" i="1"/>
  <c r="BV53" i="1"/>
  <c r="BU53" i="1"/>
  <c r="BT53" i="1"/>
  <c r="BR53" i="1"/>
  <c r="BP53" i="1"/>
  <c r="BO53" i="1"/>
  <c r="BL53" i="1"/>
  <c r="BG53" i="1"/>
  <c r="BF53" i="1"/>
  <c r="BE53" i="1"/>
  <c r="BC53" i="1"/>
  <c r="BB53" i="1"/>
  <c r="BA53" i="1"/>
  <c r="AY53" i="1"/>
  <c r="AW53" i="1"/>
  <c r="AV53" i="1"/>
  <c r="AP53" i="1"/>
  <c r="AO53" i="1"/>
  <c r="AE53" i="1"/>
  <c r="BS53" i="1" s="1"/>
  <c r="V53" i="1"/>
  <c r="AZ53" i="1" s="1"/>
  <c r="L53" i="1"/>
  <c r="BN53" i="1" s="1"/>
  <c r="J53" i="1"/>
  <c r="CE52" i="1"/>
  <c r="BZ52" i="1"/>
  <c r="BY52" i="1"/>
  <c r="BX52" i="1"/>
  <c r="BV52" i="1"/>
  <c r="BU52" i="1"/>
  <c r="BT52" i="1"/>
  <c r="BR52" i="1"/>
  <c r="BO52" i="1"/>
  <c r="BL52" i="1"/>
  <c r="BG52" i="1"/>
  <c r="BF52" i="1"/>
  <c r="BE52" i="1"/>
  <c r="BC52" i="1"/>
  <c r="BB52" i="1"/>
  <c r="BA52" i="1"/>
  <c r="AY52" i="1"/>
  <c r="AV52" i="1"/>
  <c r="AP52" i="1"/>
  <c r="AO52" i="1"/>
  <c r="AE52" i="1"/>
  <c r="BS52" i="1" s="1"/>
  <c r="V52" i="1"/>
  <c r="AZ52" i="1" s="1"/>
  <c r="L52" i="1"/>
  <c r="BN52" i="1" s="1"/>
  <c r="BP52" i="1"/>
  <c r="J52" i="1"/>
  <c r="CE51" i="1"/>
  <c r="BZ51" i="1"/>
  <c r="BY51" i="1"/>
  <c r="BX51" i="1"/>
  <c r="BV51" i="1"/>
  <c r="BU51" i="1"/>
  <c r="BT51" i="1"/>
  <c r="BR51" i="1"/>
  <c r="BO51" i="1"/>
  <c r="BL51" i="1"/>
  <c r="BG51" i="1"/>
  <c r="BF51" i="1"/>
  <c r="BE51" i="1"/>
  <c r="BC51" i="1"/>
  <c r="BB51" i="1"/>
  <c r="BA51" i="1"/>
  <c r="AY51" i="1"/>
  <c r="AV51" i="1"/>
  <c r="AP51" i="1"/>
  <c r="AO51" i="1"/>
  <c r="AE51" i="1"/>
  <c r="V51" i="1"/>
  <c r="U51" i="1" s="1"/>
  <c r="L51" i="1"/>
  <c r="BN51" i="1" s="1"/>
  <c r="BP51" i="1"/>
  <c r="J51" i="1"/>
  <c r="CE50" i="1"/>
  <c r="BZ50" i="1"/>
  <c r="BY50" i="1"/>
  <c r="BX50" i="1"/>
  <c r="BV50" i="1"/>
  <c r="BU50" i="1"/>
  <c r="BT50" i="1"/>
  <c r="BR50" i="1"/>
  <c r="BO50" i="1"/>
  <c r="BL50" i="1"/>
  <c r="BG50" i="1"/>
  <c r="BF50" i="1"/>
  <c r="BE50" i="1"/>
  <c r="BC50" i="1"/>
  <c r="BB50" i="1"/>
  <c r="BA50" i="1"/>
  <c r="AY50" i="1"/>
  <c r="AV50" i="1"/>
  <c r="AO50" i="1"/>
  <c r="AE50" i="1"/>
  <c r="BQ50" i="1" s="1"/>
  <c r="V50" i="1"/>
  <c r="AZ50" i="1" s="1"/>
  <c r="L50" i="1"/>
  <c r="BN50" i="1" s="1"/>
  <c r="BP50" i="1"/>
  <c r="J50" i="1"/>
  <c r="CE49" i="1"/>
  <c r="BZ49" i="1"/>
  <c r="BY49" i="1"/>
  <c r="BX49" i="1"/>
  <c r="BV49" i="1"/>
  <c r="BU49" i="1"/>
  <c r="BT49" i="1"/>
  <c r="BR49" i="1"/>
  <c r="BO49" i="1"/>
  <c r="BN49" i="1"/>
  <c r="BL49" i="1"/>
  <c r="BG49" i="1"/>
  <c r="BF49" i="1"/>
  <c r="BE49" i="1"/>
  <c r="BC49" i="1"/>
  <c r="BB49" i="1"/>
  <c r="BA49" i="1"/>
  <c r="AY49" i="1"/>
  <c r="AV49" i="1"/>
  <c r="AU49" i="1"/>
  <c r="AP49" i="1"/>
  <c r="AO49" i="1"/>
  <c r="AE49" i="1"/>
  <c r="BS49" i="1" s="1"/>
  <c r="V49" i="1"/>
  <c r="AX49" i="1" s="1"/>
  <c r="BP49" i="1"/>
  <c r="J49" i="1"/>
  <c r="CE48" i="1"/>
  <c r="BZ48" i="1"/>
  <c r="BY48" i="1"/>
  <c r="BX48" i="1"/>
  <c r="BV48" i="1"/>
  <c r="BU48" i="1"/>
  <c r="BT48" i="1"/>
  <c r="BR48" i="1"/>
  <c r="BP48" i="1"/>
  <c r="BO48" i="1"/>
  <c r="BL48" i="1"/>
  <c r="BG48" i="1"/>
  <c r="BF48" i="1"/>
  <c r="BE48" i="1"/>
  <c r="BC48" i="1"/>
  <c r="BB48" i="1"/>
  <c r="BA48" i="1"/>
  <c r="AY48" i="1"/>
  <c r="AW48" i="1"/>
  <c r="AV48" i="1"/>
  <c r="AP48" i="1"/>
  <c r="AO48" i="1"/>
  <c r="AE48" i="1"/>
  <c r="BS48" i="1" s="1"/>
  <c r="V48" i="1"/>
  <c r="L48" i="1"/>
  <c r="BN48" i="1" s="1"/>
  <c r="J48" i="1"/>
  <c r="CE47" i="1"/>
  <c r="BZ47" i="1"/>
  <c r="BY47" i="1"/>
  <c r="BX47" i="1"/>
  <c r="BV47" i="1"/>
  <c r="BU47" i="1"/>
  <c r="BT47" i="1"/>
  <c r="BR47" i="1"/>
  <c r="BP47" i="1"/>
  <c r="BO47" i="1"/>
  <c r="BL47" i="1"/>
  <c r="BG47" i="1"/>
  <c r="BF47" i="1"/>
  <c r="BE47" i="1"/>
  <c r="BC47" i="1"/>
  <c r="BB47" i="1"/>
  <c r="BA47" i="1"/>
  <c r="AY47" i="1"/>
  <c r="AW47" i="1"/>
  <c r="AV47" i="1"/>
  <c r="AP47" i="1"/>
  <c r="AO47" i="1"/>
  <c r="AE47" i="1"/>
  <c r="BS47" i="1" s="1"/>
  <c r="V47" i="1"/>
  <c r="L47" i="1"/>
  <c r="BN47" i="1" s="1"/>
  <c r="J47" i="1"/>
  <c r="CE46" i="1"/>
  <c r="BZ46" i="1"/>
  <c r="BY46" i="1"/>
  <c r="BX46" i="1"/>
  <c r="BV46" i="1"/>
  <c r="BU46" i="1"/>
  <c r="BT46" i="1"/>
  <c r="BR46" i="1"/>
  <c r="BP46" i="1"/>
  <c r="BO46" i="1"/>
  <c r="BL46" i="1"/>
  <c r="BG46" i="1"/>
  <c r="BF46" i="1"/>
  <c r="BE46" i="1"/>
  <c r="BC46" i="1"/>
  <c r="BB46" i="1"/>
  <c r="BA46" i="1"/>
  <c r="AY46" i="1"/>
  <c r="AW46" i="1"/>
  <c r="AV46" i="1"/>
  <c r="AP46" i="1"/>
  <c r="AO46" i="1"/>
  <c r="AE46" i="1"/>
  <c r="BS46" i="1" s="1"/>
  <c r="V46" i="1"/>
  <c r="L46" i="1"/>
  <c r="BN46" i="1" s="1"/>
  <c r="J46" i="1"/>
  <c r="CE45" i="1"/>
  <c r="BZ45" i="1"/>
  <c r="BY45" i="1"/>
  <c r="BX45" i="1"/>
  <c r="BV45" i="1"/>
  <c r="BU45" i="1"/>
  <c r="BT45" i="1"/>
  <c r="BR45" i="1"/>
  <c r="BP45" i="1"/>
  <c r="BO45" i="1"/>
  <c r="BL45" i="1"/>
  <c r="BG45" i="1"/>
  <c r="BF45" i="1"/>
  <c r="BE45" i="1"/>
  <c r="BC45" i="1"/>
  <c r="BB45" i="1"/>
  <c r="BA45" i="1"/>
  <c r="AY45" i="1"/>
  <c r="AW45" i="1"/>
  <c r="AV45" i="1"/>
  <c r="AP45" i="1"/>
  <c r="AO45" i="1"/>
  <c r="AE45" i="1"/>
  <c r="BS45" i="1" s="1"/>
  <c r="V45" i="1"/>
  <c r="L45" i="1"/>
  <c r="BN45" i="1" s="1"/>
  <c r="J45" i="1"/>
  <c r="CE44" i="1"/>
  <c r="BZ44" i="1"/>
  <c r="BY44" i="1"/>
  <c r="BX44" i="1"/>
  <c r="BV44" i="1"/>
  <c r="BU44" i="1"/>
  <c r="BT44" i="1"/>
  <c r="BR44" i="1"/>
  <c r="BP44" i="1"/>
  <c r="BO44" i="1"/>
  <c r="BL44" i="1"/>
  <c r="BG44" i="1"/>
  <c r="BF44" i="1"/>
  <c r="BE44" i="1"/>
  <c r="BC44" i="1"/>
  <c r="BB44" i="1"/>
  <c r="BA44" i="1"/>
  <c r="AY44" i="1"/>
  <c r="AW44" i="1"/>
  <c r="AV44" i="1"/>
  <c r="AP44" i="1"/>
  <c r="AO44" i="1"/>
  <c r="AE44" i="1"/>
  <c r="BS44" i="1" s="1"/>
  <c r="V44" i="1"/>
  <c r="L44" i="1"/>
  <c r="BN44" i="1" s="1"/>
  <c r="J44" i="1"/>
  <c r="E44" i="1"/>
  <c r="CE43" i="1"/>
  <c r="BZ43" i="1"/>
  <c r="BY43" i="1"/>
  <c r="BX43" i="1"/>
  <c r="BV43" i="1"/>
  <c r="BU43" i="1"/>
  <c r="BT43" i="1"/>
  <c r="BR43" i="1"/>
  <c r="BO43" i="1"/>
  <c r="BN43" i="1"/>
  <c r="BL43" i="1"/>
  <c r="BG43" i="1"/>
  <c r="BF43" i="1"/>
  <c r="BE43" i="1"/>
  <c r="BC43" i="1"/>
  <c r="BB43" i="1"/>
  <c r="BA43" i="1"/>
  <c r="AY43" i="1"/>
  <c r="AV43" i="1"/>
  <c r="AU43" i="1"/>
  <c r="AP43" i="1"/>
  <c r="AO43" i="1"/>
  <c r="AE43" i="1"/>
  <c r="BQ43" i="1" s="1"/>
  <c r="V43" i="1"/>
  <c r="AZ43" i="1" s="1"/>
  <c r="BP43" i="1"/>
  <c r="J43" i="1"/>
  <c r="CE42" i="1"/>
  <c r="BZ42" i="1"/>
  <c r="BY42" i="1"/>
  <c r="BX42" i="1"/>
  <c r="BV42" i="1"/>
  <c r="BU42" i="1"/>
  <c r="BT42" i="1"/>
  <c r="BR42" i="1"/>
  <c r="BO42" i="1"/>
  <c r="BN42" i="1"/>
  <c r="BL42" i="1"/>
  <c r="BG42" i="1"/>
  <c r="BF42" i="1"/>
  <c r="BE42" i="1"/>
  <c r="BC42" i="1"/>
  <c r="BB42" i="1"/>
  <c r="BA42" i="1"/>
  <c r="AY42" i="1"/>
  <c r="AV42" i="1"/>
  <c r="AU42" i="1"/>
  <c r="AP42" i="1"/>
  <c r="AO42" i="1"/>
  <c r="AE42" i="1"/>
  <c r="V42" i="1"/>
  <c r="AZ42" i="1" s="1"/>
  <c r="BP42" i="1"/>
  <c r="J42" i="1"/>
  <c r="CE41" i="1"/>
  <c r="BZ41" i="1"/>
  <c r="BY41" i="1"/>
  <c r="BX41" i="1"/>
  <c r="BV41" i="1"/>
  <c r="BU41" i="1"/>
  <c r="BT41" i="1"/>
  <c r="BR41" i="1"/>
  <c r="BO41" i="1"/>
  <c r="BL41" i="1"/>
  <c r="BG41" i="1"/>
  <c r="BF41" i="1"/>
  <c r="BE41" i="1"/>
  <c r="BC41" i="1"/>
  <c r="BB41" i="1"/>
  <c r="BA41" i="1"/>
  <c r="AY41" i="1"/>
  <c r="AV41" i="1"/>
  <c r="AP41" i="1"/>
  <c r="AO41" i="1"/>
  <c r="AE41" i="1"/>
  <c r="V41" i="1"/>
  <c r="U41" i="1" s="1"/>
  <c r="L41" i="1"/>
  <c r="BN41" i="1" s="1"/>
  <c r="BP41" i="1"/>
  <c r="J41" i="1"/>
  <c r="CE40" i="1"/>
  <c r="BZ40" i="1"/>
  <c r="BY40" i="1"/>
  <c r="BX40" i="1"/>
  <c r="BV40" i="1"/>
  <c r="BU40" i="1"/>
  <c r="BT40" i="1"/>
  <c r="BR40" i="1"/>
  <c r="BO40" i="1"/>
  <c r="BL40" i="1"/>
  <c r="BG40" i="1"/>
  <c r="BF40" i="1"/>
  <c r="BE40" i="1"/>
  <c r="BC40" i="1"/>
  <c r="BB40" i="1"/>
  <c r="BA40" i="1"/>
  <c r="AY40" i="1"/>
  <c r="AV40" i="1"/>
  <c r="AP40" i="1"/>
  <c r="AO40" i="1"/>
  <c r="AE40" i="1"/>
  <c r="AD40" i="1" s="1"/>
  <c r="BW40" i="1" s="1"/>
  <c r="V40" i="1"/>
  <c r="U40" i="1" s="1"/>
  <c r="L40" i="1"/>
  <c r="BN40" i="1" s="1"/>
  <c r="BP40" i="1"/>
  <c r="CE39" i="1"/>
  <c r="BZ39" i="1"/>
  <c r="BY39" i="1"/>
  <c r="BX39" i="1"/>
  <c r="BV39" i="1"/>
  <c r="BU39" i="1"/>
  <c r="BT39" i="1"/>
  <c r="BR39" i="1"/>
  <c r="BP39" i="1"/>
  <c r="BO39" i="1"/>
  <c r="BL39" i="1"/>
  <c r="BG39" i="1"/>
  <c r="BF39" i="1"/>
  <c r="BE39" i="1"/>
  <c r="BC39" i="1"/>
  <c r="BB39" i="1"/>
  <c r="BA39" i="1"/>
  <c r="AY39" i="1"/>
  <c r="AW39" i="1"/>
  <c r="AV39" i="1"/>
  <c r="AP39" i="1"/>
  <c r="AO39" i="1"/>
  <c r="AE39" i="1"/>
  <c r="BS39" i="1" s="1"/>
  <c r="V39" i="1"/>
  <c r="L39" i="1"/>
  <c r="BN39" i="1" s="1"/>
  <c r="J39" i="1"/>
  <c r="CE38" i="1"/>
  <c r="BZ38" i="1"/>
  <c r="BY38" i="1"/>
  <c r="BX38" i="1"/>
  <c r="BV38" i="1"/>
  <c r="BU38" i="1"/>
  <c r="BT38" i="1"/>
  <c r="BR38" i="1"/>
  <c r="BO38" i="1"/>
  <c r="BL38" i="1"/>
  <c r="BG38" i="1"/>
  <c r="BF38" i="1"/>
  <c r="BE38" i="1"/>
  <c r="BC38" i="1"/>
  <c r="BB38" i="1"/>
  <c r="BA38" i="1"/>
  <c r="AY38" i="1"/>
  <c r="AV38" i="1"/>
  <c r="AP38" i="1"/>
  <c r="AO38" i="1"/>
  <c r="AE38" i="1"/>
  <c r="V38" i="1"/>
  <c r="U38" i="1" s="1"/>
  <c r="L38" i="1"/>
  <c r="BN38" i="1" s="1"/>
  <c r="BP38" i="1"/>
  <c r="J38" i="1"/>
  <c r="CE37" i="1"/>
  <c r="BZ37" i="1"/>
  <c r="BY37" i="1"/>
  <c r="BX37" i="1"/>
  <c r="BV37" i="1"/>
  <c r="BU37" i="1"/>
  <c r="BT37" i="1"/>
  <c r="BR37" i="1"/>
  <c r="BO37" i="1"/>
  <c r="BL37" i="1"/>
  <c r="BG37" i="1"/>
  <c r="BF37" i="1"/>
  <c r="BE37" i="1"/>
  <c r="BC37" i="1"/>
  <c r="BB37" i="1"/>
  <c r="BA37" i="1"/>
  <c r="AY37" i="1"/>
  <c r="AV37" i="1"/>
  <c r="AP37" i="1"/>
  <c r="AO37" i="1"/>
  <c r="AE37" i="1"/>
  <c r="AD37" i="1" s="1"/>
  <c r="BW37" i="1" s="1"/>
  <c r="V37" i="1"/>
  <c r="U37" i="1" s="1"/>
  <c r="L37" i="1"/>
  <c r="BN37" i="1" s="1"/>
  <c r="BP37" i="1"/>
  <c r="J37" i="1"/>
  <c r="CE36" i="1"/>
  <c r="BZ36" i="1"/>
  <c r="BY36" i="1"/>
  <c r="BX36" i="1"/>
  <c r="BV36" i="1"/>
  <c r="BU36" i="1"/>
  <c r="BT36" i="1"/>
  <c r="BR36" i="1"/>
  <c r="BP36" i="1"/>
  <c r="BO36" i="1"/>
  <c r="BL36" i="1"/>
  <c r="BG36" i="1"/>
  <c r="BF36" i="1"/>
  <c r="BE36" i="1"/>
  <c r="BC36" i="1"/>
  <c r="BB36" i="1"/>
  <c r="BA36" i="1"/>
  <c r="AY36" i="1"/>
  <c r="AW36" i="1"/>
  <c r="AV36" i="1"/>
  <c r="AE36" i="1"/>
  <c r="BQ36" i="1" s="1"/>
  <c r="V36" i="1"/>
  <c r="AX36" i="1" s="1"/>
  <c r="L36" i="1"/>
  <c r="BN36" i="1" s="1"/>
  <c r="J36" i="1"/>
  <c r="CE35" i="1"/>
  <c r="BZ35" i="1"/>
  <c r="BY35" i="1"/>
  <c r="BX35" i="1"/>
  <c r="BV35" i="1"/>
  <c r="BU35" i="1"/>
  <c r="BT35" i="1"/>
  <c r="BR35" i="1"/>
  <c r="BP35" i="1"/>
  <c r="BO35" i="1"/>
  <c r="BL35" i="1"/>
  <c r="BG35" i="1"/>
  <c r="BF35" i="1"/>
  <c r="BE35" i="1"/>
  <c r="BC35" i="1"/>
  <c r="BB35" i="1"/>
  <c r="BA35" i="1"/>
  <c r="AY35" i="1"/>
  <c r="AW35" i="1"/>
  <c r="AV35" i="1"/>
  <c r="AE35" i="1"/>
  <c r="V35" i="1"/>
  <c r="L35" i="1"/>
  <c r="BN35" i="1" s="1"/>
  <c r="J35" i="1"/>
  <c r="CE34" i="1"/>
  <c r="BZ34" i="1"/>
  <c r="BY34" i="1"/>
  <c r="BX34" i="1"/>
  <c r="BV34" i="1"/>
  <c r="BU34" i="1"/>
  <c r="BT34" i="1"/>
  <c r="BR34" i="1"/>
  <c r="BO34" i="1"/>
  <c r="BN34" i="1"/>
  <c r="BL34" i="1"/>
  <c r="BG34" i="1"/>
  <c r="BF34" i="1"/>
  <c r="BE34" i="1"/>
  <c r="BC34" i="1"/>
  <c r="BB34" i="1"/>
  <c r="BA34" i="1"/>
  <c r="AY34" i="1"/>
  <c r="AV34" i="1"/>
  <c r="AU34" i="1"/>
  <c r="AP34" i="1"/>
  <c r="AO34" i="1"/>
  <c r="AE34" i="1"/>
  <c r="BS34" i="1" s="1"/>
  <c r="V34" i="1"/>
  <c r="BP34" i="1"/>
  <c r="J34" i="1"/>
  <c r="CE33" i="1"/>
  <c r="BZ33" i="1"/>
  <c r="BY33" i="1"/>
  <c r="BX33" i="1"/>
  <c r="BV33" i="1"/>
  <c r="BU33" i="1"/>
  <c r="BT33" i="1"/>
  <c r="BR33" i="1"/>
  <c r="BP33" i="1"/>
  <c r="BO33" i="1"/>
  <c r="BL33" i="1"/>
  <c r="BG33" i="1"/>
  <c r="BF33" i="1"/>
  <c r="BE33" i="1"/>
  <c r="BC33" i="1"/>
  <c r="BB33" i="1"/>
  <c r="BA33" i="1"/>
  <c r="AY33" i="1"/>
  <c r="AW33" i="1"/>
  <c r="AV33" i="1"/>
  <c r="AP33" i="1"/>
  <c r="AO33" i="1"/>
  <c r="AE33" i="1"/>
  <c r="AD33" i="1" s="1"/>
  <c r="BW33" i="1" s="1"/>
  <c r="V33" i="1"/>
  <c r="L33" i="1"/>
  <c r="BN33" i="1" s="1"/>
  <c r="J33" i="1"/>
  <c r="CE32" i="1"/>
  <c r="BZ32" i="1"/>
  <c r="BY32" i="1"/>
  <c r="BX32" i="1"/>
  <c r="BV32" i="1"/>
  <c r="BU32" i="1"/>
  <c r="BT32" i="1"/>
  <c r="BR32" i="1"/>
  <c r="BP32" i="1"/>
  <c r="BO32" i="1"/>
  <c r="BL32" i="1"/>
  <c r="BG32" i="1"/>
  <c r="BF32" i="1"/>
  <c r="BE32" i="1"/>
  <c r="BC32" i="1"/>
  <c r="BB32" i="1"/>
  <c r="BA32" i="1"/>
  <c r="AY32" i="1"/>
  <c r="AW32" i="1"/>
  <c r="AV32" i="1"/>
  <c r="AP32" i="1"/>
  <c r="AO32" i="1"/>
  <c r="AE32" i="1"/>
  <c r="BS32" i="1" s="1"/>
  <c r="V32" i="1"/>
  <c r="L32" i="1"/>
  <c r="BN32" i="1" s="1"/>
  <c r="J32" i="1"/>
  <c r="BZ31" i="1"/>
  <c r="BY31" i="1"/>
  <c r="BX31" i="1"/>
  <c r="BV31" i="1"/>
  <c r="BU31" i="1"/>
  <c r="BT31" i="1"/>
  <c r="BR31" i="1"/>
  <c r="BP31" i="1"/>
  <c r="BO31" i="1"/>
  <c r="BG31" i="1"/>
  <c r="BF31" i="1"/>
  <c r="BE31" i="1"/>
  <c r="BC31" i="1"/>
  <c r="BB31" i="1"/>
  <c r="BA31" i="1"/>
  <c r="AY31" i="1"/>
  <c r="AW31" i="1"/>
  <c r="AV31" i="1"/>
  <c r="AP31" i="1"/>
  <c r="AO31" i="1"/>
  <c r="AE31" i="1"/>
  <c r="BS31" i="1" s="1"/>
  <c r="V31" i="1"/>
  <c r="L31" i="1"/>
  <c r="BN31" i="1" s="1"/>
  <c r="J31" i="1"/>
  <c r="CE30" i="1"/>
  <c r="BZ30" i="1"/>
  <c r="BY30" i="1"/>
  <c r="BX30" i="1"/>
  <c r="BV30" i="1"/>
  <c r="BU30" i="1"/>
  <c r="BT30" i="1"/>
  <c r="BR30" i="1"/>
  <c r="BP30" i="1"/>
  <c r="BO30" i="1"/>
  <c r="BL30" i="1"/>
  <c r="BG30" i="1"/>
  <c r="BF30" i="1"/>
  <c r="BE30" i="1"/>
  <c r="BC30" i="1"/>
  <c r="BB30" i="1"/>
  <c r="BA30" i="1"/>
  <c r="AY30" i="1"/>
  <c r="AW30" i="1"/>
  <c r="AV30" i="1"/>
  <c r="AP30" i="1"/>
  <c r="AO30" i="1"/>
  <c r="AE30" i="1"/>
  <c r="BS30" i="1" s="1"/>
  <c r="V30" i="1"/>
  <c r="L30" i="1"/>
  <c r="BN30" i="1" s="1"/>
  <c r="CE29" i="1"/>
  <c r="BZ29" i="1"/>
  <c r="BY29" i="1"/>
  <c r="BX29" i="1"/>
  <c r="BV29" i="1"/>
  <c r="BU29" i="1"/>
  <c r="BT29" i="1"/>
  <c r="BR29" i="1"/>
  <c r="BO29" i="1"/>
  <c r="BL29" i="1"/>
  <c r="BG29" i="1"/>
  <c r="BF29" i="1"/>
  <c r="BE29" i="1"/>
  <c r="BC29" i="1"/>
  <c r="BB29" i="1"/>
  <c r="BA29" i="1"/>
  <c r="AY29" i="1"/>
  <c r="AV29" i="1"/>
  <c r="AP29" i="1"/>
  <c r="AO29" i="1"/>
  <c r="AE29" i="1"/>
  <c r="V29" i="1"/>
  <c r="U29" i="1" s="1"/>
  <c r="L29" i="1"/>
  <c r="BN29" i="1" s="1"/>
  <c r="BP29" i="1"/>
  <c r="J29" i="1"/>
  <c r="CE28" i="1"/>
  <c r="BZ28" i="1"/>
  <c r="BY28" i="1"/>
  <c r="BX28" i="1"/>
  <c r="BV28" i="1"/>
  <c r="BU28" i="1"/>
  <c r="BT28" i="1"/>
  <c r="BR28" i="1"/>
  <c r="BO28" i="1"/>
  <c r="BL28" i="1"/>
  <c r="BG28" i="1"/>
  <c r="BF28" i="1"/>
  <c r="BE28" i="1"/>
  <c r="BC28" i="1"/>
  <c r="BB28" i="1"/>
  <c r="BA28" i="1"/>
  <c r="AY28" i="1"/>
  <c r="AV28" i="1"/>
  <c r="AO28" i="1"/>
  <c r="AE28" i="1"/>
  <c r="BQ28" i="1" s="1"/>
  <c r="V28" i="1"/>
  <c r="AX28" i="1" s="1"/>
  <c r="L28" i="1"/>
  <c r="BN28" i="1" s="1"/>
  <c r="BP28" i="1"/>
  <c r="J28" i="1"/>
  <c r="CE27" i="1"/>
  <c r="BZ27" i="1"/>
  <c r="BY27" i="1"/>
  <c r="BX27" i="1"/>
  <c r="BV27" i="1"/>
  <c r="BU27" i="1"/>
  <c r="BT27" i="1"/>
  <c r="BR27" i="1"/>
  <c r="BO27" i="1"/>
  <c r="BL27" i="1"/>
  <c r="BG27" i="1"/>
  <c r="BF27" i="1"/>
  <c r="BE27" i="1"/>
  <c r="BC27" i="1"/>
  <c r="BB27" i="1"/>
  <c r="BA27" i="1"/>
  <c r="AY27" i="1"/>
  <c r="AV27" i="1"/>
  <c r="AP27" i="1"/>
  <c r="AO27" i="1"/>
  <c r="AE27" i="1"/>
  <c r="V27" i="1"/>
  <c r="U27" i="1" s="1"/>
  <c r="L27" i="1"/>
  <c r="BN27" i="1" s="1"/>
  <c r="BP27" i="1"/>
  <c r="J27" i="1"/>
  <c r="CE26" i="1"/>
  <c r="BZ26" i="1"/>
  <c r="BY26" i="1"/>
  <c r="BX26" i="1"/>
  <c r="BV26" i="1"/>
  <c r="BU26" i="1"/>
  <c r="BT26" i="1"/>
  <c r="BR26" i="1"/>
  <c r="BO26" i="1"/>
  <c r="BL26" i="1"/>
  <c r="BG26" i="1"/>
  <c r="BF26" i="1"/>
  <c r="BE26" i="1"/>
  <c r="BC26" i="1"/>
  <c r="BB26" i="1"/>
  <c r="BA26" i="1"/>
  <c r="AY26" i="1"/>
  <c r="AV26" i="1"/>
  <c r="AP26" i="1"/>
  <c r="AO26" i="1"/>
  <c r="AE26" i="1"/>
  <c r="BS26" i="1" s="1"/>
  <c r="V26" i="1"/>
  <c r="AZ26" i="1" s="1"/>
  <c r="L26" i="1"/>
  <c r="BN26" i="1" s="1"/>
  <c r="BP26" i="1"/>
  <c r="J26" i="1"/>
  <c r="CE25" i="1"/>
  <c r="BZ25" i="1"/>
  <c r="BY25" i="1"/>
  <c r="BX25" i="1"/>
  <c r="BV25" i="1"/>
  <c r="BU25" i="1"/>
  <c r="BT25" i="1"/>
  <c r="BR25" i="1"/>
  <c r="BO25" i="1"/>
  <c r="BL25" i="1"/>
  <c r="BG25" i="1"/>
  <c r="BF25" i="1"/>
  <c r="BE25" i="1"/>
  <c r="BC25" i="1"/>
  <c r="BB25" i="1"/>
  <c r="BA25" i="1"/>
  <c r="AY25" i="1"/>
  <c r="AV25" i="1"/>
  <c r="AP25" i="1"/>
  <c r="AO25" i="1"/>
  <c r="AE25" i="1"/>
  <c r="V25" i="1"/>
  <c r="U25" i="1" s="1"/>
  <c r="L25" i="1"/>
  <c r="BN25" i="1" s="1"/>
  <c r="BP25" i="1"/>
  <c r="J25" i="1"/>
  <c r="CE24" i="1"/>
  <c r="BZ24" i="1"/>
  <c r="BY24" i="1"/>
  <c r="BX24" i="1"/>
  <c r="BV24" i="1"/>
  <c r="BU24" i="1"/>
  <c r="BT24" i="1"/>
  <c r="BR24" i="1"/>
  <c r="BP24" i="1"/>
  <c r="BO24" i="1"/>
  <c r="BL24" i="1"/>
  <c r="BG24" i="1"/>
  <c r="BF24" i="1"/>
  <c r="BE24" i="1"/>
  <c r="BC24" i="1"/>
  <c r="BB24" i="1"/>
  <c r="BA24" i="1"/>
  <c r="AY24" i="1"/>
  <c r="AW24" i="1"/>
  <c r="AV24" i="1"/>
  <c r="AP24" i="1"/>
  <c r="AO24" i="1"/>
  <c r="AE24" i="1"/>
  <c r="BS24" i="1" s="1"/>
  <c r="V24" i="1"/>
  <c r="AZ24" i="1" s="1"/>
  <c r="L24" i="1"/>
  <c r="BN24" i="1" s="1"/>
  <c r="J24" i="1"/>
  <c r="BZ23" i="1"/>
  <c r="BY23" i="1"/>
  <c r="BX23" i="1"/>
  <c r="BV23" i="1"/>
  <c r="BU23" i="1"/>
  <c r="BT23" i="1"/>
  <c r="BR23" i="1"/>
  <c r="BP23" i="1"/>
  <c r="BO23" i="1"/>
  <c r="BG23" i="1"/>
  <c r="BF23" i="1"/>
  <c r="BE23" i="1"/>
  <c r="BC23" i="1"/>
  <c r="BB23" i="1"/>
  <c r="BA23" i="1"/>
  <c r="AY23" i="1"/>
  <c r="AW23" i="1"/>
  <c r="AV23" i="1"/>
  <c r="AP23" i="1"/>
  <c r="AO23" i="1"/>
  <c r="AE23" i="1"/>
  <c r="BS23" i="1" s="1"/>
  <c r="V23" i="1"/>
  <c r="L23" i="1"/>
  <c r="BN23" i="1" s="1"/>
  <c r="J23" i="1"/>
  <c r="CE22" i="1"/>
  <c r="BZ22" i="1"/>
  <c r="BY22" i="1"/>
  <c r="BX22" i="1"/>
  <c r="BV22" i="1"/>
  <c r="BU22" i="1"/>
  <c r="BT22" i="1"/>
  <c r="BR22" i="1"/>
  <c r="BP22" i="1"/>
  <c r="BO22" i="1"/>
  <c r="BL22" i="1"/>
  <c r="BG22" i="1"/>
  <c r="BF22" i="1"/>
  <c r="BE22" i="1"/>
  <c r="BC22" i="1"/>
  <c r="BB22" i="1"/>
  <c r="BA22" i="1"/>
  <c r="AY22" i="1"/>
  <c r="AW22" i="1"/>
  <c r="AV22" i="1"/>
  <c r="AP22" i="1"/>
  <c r="AO22" i="1"/>
  <c r="AE22" i="1"/>
  <c r="BS22" i="1" s="1"/>
  <c r="V22" i="1"/>
  <c r="L22" i="1"/>
  <c r="BN22" i="1" s="1"/>
  <c r="J22" i="1"/>
  <c r="CE21" i="1"/>
  <c r="BZ21" i="1"/>
  <c r="BY21" i="1"/>
  <c r="BX21" i="1"/>
  <c r="BV21" i="1"/>
  <c r="BU21" i="1"/>
  <c r="BT21" i="1"/>
  <c r="BR21" i="1"/>
  <c r="BP21" i="1"/>
  <c r="BO21" i="1"/>
  <c r="BL21" i="1"/>
  <c r="BG21" i="1"/>
  <c r="BF21" i="1"/>
  <c r="BE21" i="1"/>
  <c r="BC21" i="1"/>
  <c r="BB21" i="1"/>
  <c r="BA21" i="1"/>
  <c r="AY21" i="1"/>
  <c r="AW21" i="1"/>
  <c r="AV21" i="1"/>
  <c r="AP21" i="1"/>
  <c r="AO21" i="1"/>
  <c r="AE21" i="1"/>
  <c r="BS21" i="1" s="1"/>
  <c r="V21" i="1"/>
  <c r="AZ21" i="1" s="1"/>
  <c r="L21" i="1"/>
  <c r="BN21" i="1" s="1"/>
  <c r="J21" i="1"/>
  <c r="CE20" i="1"/>
  <c r="BZ20" i="1"/>
  <c r="BY20" i="1"/>
  <c r="BX20" i="1"/>
  <c r="BV20" i="1"/>
  <c r="BU20" i="1"/>
  <c r="BT20" i="1"/>
  <c r="BR20" i="1"/>
  <c r="BO20" i="1"/>
  <c r="BL20" i="1"/>
  <c r="BG20" i="1"/>
  <c r="BF20" i="1"/>
  <c r="BE20" i="1"/>
  <c r="BC20" i="1"/>
  <c r="BB20" i="1"/>
  <c r="BA20" i="1"/>
  <c r="AY20" i="1"/>
  <c r="AV20" i="1"/>
  <c r="AP20" i="1"/>
  <c r="AE20" i="1"/>
  <c r="BQ20" i="1" s="1"/>
  <c r="V20" i="1"/>
  <c r="AX20" i="1" s="1"/>
  <c r="L20" i="1"/>
  <c r="BN20" i="1" s="1"/>
  <c r="BP20" i="1"/>
  <c r="J20" i="1"/>
  <c r="CE19" i="1"/>
  <c r="BZ19" i="1"/>
  <c r="BY19" i="1"/>
  <c r="BX19" i="1"/>
  <c r="BV19" i="1"/>
  <c r="BU19" i="1"/>
  <c r="BT19" i="1"/>
  <c r="BR19" i="1"/>
  <c r="BP19" i="1"/>
  <c r="BO19" i="1"/>
  <c r="BL19" i="1"/>
  <c r="BG19" i="1"/>
  <c r="BF19" i="1"/>
  <c r="BE19" i="1"/>
  <c r="BC19" i="1"/>
  <c r="BB19" i="1"/>
  <c r="BA19" i="1"/>
  <c r="AY19" i="1"/>
  <c r="AW19" i="1"/>
  <c r="AV19" i="1"/>
  <c r="AP19" i="1"/>
  <c r="AE19" i="1"/>
  <c r="V19" i="1"/>
  <c r="AX19" i="1" s="1"/>
  <c r="L19" i="1"/>
  <c r="BN19" i="1" s="1"/>
  <c r="J19" i="1"/>
  <c r="CE18" i="1"/>
  <c r="BZ18" i="1"/>
  <c r="BY18" i="1"/>
  <c r="BX18" i="1"/>
  <c r="BV18" i="1"/>
  <c r="BU18" i="1"/>
  <c r="BT18" i="1"/>
  <c r="BR18" i="1"/>
  <c r="BP18" i="1"/>
  <c r="BO18" i="1"/>
  <c r="BL18" i="1"/>
  <c r="BG18" i="1"/>
  <c r="BF18" i="1"/>
  <c r="BE18" i="1"/>
  <c r="BC18" i="1"/>
  <c r="BB18" i="1"/>
  <c r="BA18" i="1"/>
  <c r="AY18" i="1"/>
  <c r="AW18" i="1"/>
  <c r="AV18" i="1"/>
  <c r="AP18" i="1"/>
  <c r="AO18" i="1"/>
  <c r="AE18" i="1"/>
  <c r="V18" i="1"/>
  <c r="L18" i="1"/>
  <c r="BN18" i="1" s="1"/>
  <c r="J18" i="1"/>
  <c r="CE17" i="1"/>
  <c r="BZ17" i="1"/>
  <c r="BY17" i="1"/>
  <c r="BX17" i="1"/>
  <c r="BV17" i="1"/>
  <c r="BU17" i="1"/>
  <c r="BT17" i="1"/>
  <c r="BR17" i="1"/>
  <c r="BO17" i="1"/>
  <c r="BL17" i="1"/>
  <c r="BG17" i="1"/>
  <c r="BF17" i="1"/>
  <c r="BE17" i="1"/>
  <c r="BC17" i="1"/>
  <c r="BB17" i="1"/>
  <c r="BA17" i="1"/>
  <c r="AY17" i="1"/>
  <c r="AV17" i="1"/>
  <c r="AO17" i="1"/>
  <c r="AE17" i="1"/>
  <c r="AD17" i="1" s="1"/>
  <c r="BW17" i="1" s="1"/>
  <c r="V17" i="1"/>
  <c r="L17" i="1"/>
  <c r="BN17" i="1" s="1"/>
  <c r="BP17" i="1"/>
  <c r="J17" i="1"/>
  <c r="BZ16" i="1"/>
  <c r="BY16" i="1"/>
  <c r="BX16" i="1"/>
  <c r="BV16" i="1"/>
  <c r="BU16" i="1"/>
  <c r="BT16" i="1"/>
  <c r="BR16" i="1"/>
  <c r="BO16" i="1"/>
  <c r="BG16" i="1"/>
  <c r="BF16" i="1"/>
  <c r="BE16" i="1"/>
  <c r="BC16" i="1"/>
  <c r="BB16" i="1"/>
  <c r="BA16" i="1"/>
  <c r="AY16" i="1"/>
  <c r="AV16" i="1"/>
  <c r="AO16" i="1"/>
  <c r="AE16" i="1"/>
  <c r="BQ16" i="1" s="1"/>
  <c r="V16" i="1"/>
  <c r="AZ16" i="1" s="1"/>
  <c r="L16" i="1"/>
  <c r="BN16" i="1" s="1"/>
  <c r="BP16" i="1"/>
  <c r="J16" i="1"/>
  <c r="CE15" i="1"/>
  <c r="BZ15" i="1"/>
  <c r="BY15" i="1"/>
  <c r="BX15" i="1"/>
  <c r="BV15" i="1"/>
  <c r="BU15" i="1"/>
  <c r="BT15" i="1"/>
  <c r="BR15" i="1"/>
  <c r="BO15" i="1"/>
  <c r="BL15" i="1"/>
  <c r="BG15" i="1"/>
  <c r="BF15" i="1"/>
  <c r="BE15" i="1"/>
  <c r="BC15" i="1"/>
  <c r="BB15" i="1"/>
  <c r="BA15" i="1"/>
  <c r="AY15" i="1"/>
  <c r="AV15" i="1"/>
  <c r="AO15" i="1"/>
  <c r="AE15" i="1"/>
  <c r="AD15" i="1" s="1"/>
  <c r="BW15" i="1" s="1"/>
  <c r="V15" i="1"/>
  <c r="L15" i="1"/>
  <c r="BN15" i="1" s="1"/>
  <c r="BP15" i="1"/>
  <c r="J15" i="1"/>
  <c r="CE14" i="1"/>
  <c r="BZ14" i="1"/>
  <c r="BY14" i="1"/>
  <c r="BX14" i="1"/>
  <c r="BV14" i="1"/>
  <c r="BU14" i="1"/>
  <c r="BT14" i="1"/>
  <c r="BR14" i="1"/>
  <c r="BO14" i="1"/>
  <c r="BL14" i="1"/>
  <c r="BG14" i="1"/>
  <c r="BF14" i="1"/>
  <c r="BE14" i="1"/>
  <c r="BC14" i="1"/>
  <c r="BB14" i="1"/>
  <c r="BA14" i="1"/>
  <c r="AY14" i="1"/>
  <c r="AV14" i="1"/>
  <c r="AP14" i="1"/>
  <c r="AE14" i="1"/>
  <c r="BS14" i="1" s="1"/>
  <c r="V14" i="1"/>
  <c r="AX14" i="1" s="1"/>
  <c r="L14" i="1"/>
  <c r="BN14" i="1" s="1"/>
  <c r="BP14" i="1"/>
  <c r="J14" i="1"/>
  <c r="CE13" i="1"/>
  <c r="BZ13" i="1"/>
  <c r="BY13" i="1"/>
  <c r="BX13" i="1"/>
  <c r="BV13" i="1"/>
  <c r="BU13" i="1"/>
  <c r="BT13" i="1"/>
  <c r="BR13" i="1"/>
  <c r="BO13" i="1"/>
  <c r="BL13" i="1"/>
  <c r="BG13" i="1"/>
  <c r="BF13" i="1"/>
  <c r="BE13" i="1"/>
  <c r="BC13" i="1"/>
  <c r="BB13" i="1"/>
  <c r="BA13" i="1"/>
  <c r="AY13" i="1"/>
  <c r="AV13" i="1"/>
  <c r="AO13" i="1"/>
  <c r="AE13" i="1"/>
  <c r="AD13" i="1" s="1"/>
  <c r="BW13" i="1" s="1"/>
  <c r="V13" i="1"/>
  <c r="L13" i="1"/>
  <c r="BN13" i="1" s="1"/>
  <c r="BP13" i="1"/>
  <c r="J13" i="1"/>
  <c r="CE12" i="1"/>
  <c r="BZ12" i="1"/>
  <c r="BY12" i="1"/>
  <c r="BX12" i="1"/>
  <c r="BV12" i="1"/>
  <c r="BU12" i="1"/>
  <c r="BT12" i="1"/>
  <c r="BR12" i="1"/>
  <c r="BO12" i="1"/>
  <c r="BL12" i="1"/>
  <c r="BG12" i="1"/>
  <c r="BF12" i="1"/>
  <c r="BE12" i="1"/>
  <c r="BC12" i="1"/>
  <c r="BB12" i="1"/>
  <c r="BA12" i="1"/>
  <c r="AY12" i="1"/>
  <c r="AV12" i="1"/>
  <c r="AP12" i="1"/>
  <c r="AO12" i="1"/>
  <c r="AE12" i="1"/>
  <c r="V12" i="1"/>
  <c r="U12" i="1" s="1"/>
  <c r="L12" i="1"/>
  <c r="BN12" i="1" s="1"/>
  <c r="BP12" i="1"/>
  <c r="CE11" i="1"/>
  <c r="BZ11" i="1"/>
  <c r="BY11" i="1"/>
  <c r="BX11" i="1"/>
  <c r="BV11" i="1"/>
  <c r="BU11" i="1"/>
  <c r="BT11" i="1"/>
  <c r="BR11" i="1"/>
  <c r="BP11" i="1"/>
  <c r="BO11" i="1"/>
  <c r="BL11" i="1"/>
  <c r="BG11" i="1"/>
  <c r="BF11" i="1"/>
  <c r="BE11" i="1"/>
  <c r="BC11" i="1"/>
  <c r="BB11" i="1"/>
  <c r="BA11" i="1"/>
  <c r="AY11" i="1"/>
  <c r="AW11" i="1"/>
  <c r="AV11" i="1"/>
  <c r="AE11" i="1"/>
  <c r="V11" i="1"/>
  <c r="L11" i="1"/>
  <c r="BN11" i="1" s="1"/>
  <c r="J11" i="1"/>
  <c r="BZ10" i="1"/>
  <c r="BY10" i="1"/>
  <c r="BX10" i="1"/>
  <c r="BV10" i="1"/>
  <c r="BU10" i="1"/>
  <c r="BT10" i="1"/>
  <c r="BR10" i="1"/>
  <c r="BP10" i="1"/>
  <c r="BO10" i="1"/>
  <c r="BG10" i="1"/>
  <c r="BF10" i="1"/>
  <c r="BE10" i="1"/>
  <c r="BC10" i="1"/>
  <c r="BB10" i="1"/>
  <c r="BA10" i="1"/>
  <c r="AY10" i="1"/>
  <c r="AW10" i="1"/>
  <c r="AV10" i="1"/>
  <c r="AP10" i="1"/>
  <c r="AE10" i="1"/>
  <c r="BS10" i="1" s="1"/>
  <c r="V10" i="1"/>
  <c r="L10" i="1"/>
  <c r="BN10" i="1" s="1"/>
  <c r="J10" i="1"/>
  <c r="CE9" i="1"/>
  <c r="BZ9" i="1"/>
  <c r="BY9" i="1"/>
  <c r="BX9" i="1"/>
  <c r="BV9" i="1"/>
  <c r="BU9" i="1"/>
  <c r="BT9" i="1"/>
  <c r="BR9" i="1"/>
  <c r="BP9" i="1"/>
  <c r="BO9" i="1"/>
  <c r="BL9" i="1"/>
  <c r="BG9" i="1"/>
  <c r="BF9" i="1"/>
  <c r="BE9" i="1"/>
  <c r="BC9" i="1"/>
  <c r="BB9" i="1"/>
  <c r="BA9" i="1"/>
  <c r="AY9" i="1"/>
  <c r="AW9" i="1"/>
  <c r="AV9" i="1"/>
  <c r="AP9" i="1"/>
  <c r="AE9" i="1"/>
  <c r="BS9" i="1" s="1"/>
  <c r="V9" i="1"/>
  <c r="L9" i="1"/>
  <c r="BN9" i="1" s="1"/>
  <c r="J9" i="1"/>
  <c r="BZ8" i="1"/>
  <c r="BY8" i="1"/>
  <c r="BX8" i="1"/>
  <c r="BV8" i="1"/>
  <c r="BU8" i="1"/>
  <c r="BT8" i="1"/>
  <c r="BR8" i="1"/>
  <c r="BP8" i="1"/>
  <c r="BO8" i="1"/>
  <c r="BG8" i="1"/>
  <c r="BF8" i="1"/>
  <c r="BE8" i="1"/>
  <c r="BC8" i="1"/>
  <c r="BB8" i="1"/>
  <c r="BA8" i="1"/>
  <c r="AY8" i="1"/>
  <c r="AW8" i="1"/>
  <c r="AV8" i="1"/>
  <c r="AP8" i="1"/>
  <c r="AO8" i="1"/>
  <c r="AE8" i="1"/>
  <c r="V8" i="1"/>
  <c r="AZ8" i="1" s="1"/>
  <c r="L8" i="1"/>
  <c r="BN8" i="1" s="1"/>
  <c r="J8" i="1"/>
  <c r="CE7" i="1"/>
  <c r="BZ7" i="1"/>
  <c r="BY7" i="1"/>
  <c r="BX7" i="1"/>
  <c r="BV7" i="1"/>
  <c r="BU7" i="1"/>
  <c r="BT7" i="1"/>
  <c r="BR7" i="1"/>
  <c r="BP7" i="1"/>
  <c r="BO7" i="1"/>
  <c r="BL7" i="1"/>
  <c r="BG7" i="1"/>
  <c r="BF7" i="1"/>
  <c r="BE7" i="1"/>
  <c r="BC7" i="1"/>
  <c r="BB7" i="1"/>
  <c r="BA7" i="1"/>
  <c r="AY7" i="1"/>
  <c r="AW7" i="1"/>
  <c r="AV7" i="1"/>
  <c r="AP7" i="1"/>
  <c r="AO7" i="1"/>
  <c r="AE7" i="1"/>
  <c r="V7" i="1"/>
  <c r="AZ7" i="1" s="1"/>
  <c r="L7" i="1"/>
  <c r="BN7" i="1" s="1"/>
  <c r="J7" i="1"/>
  <c r="CE6" i="1"/>
  <c r="BZ6" i="1"/>
  <c r="BY6" i="1"/>
  <c r="BX6" i="1"/>
  <c r="BV6" i="1"/>
  <c r="BU6" i="1"/>
  <c r="BT6" i="1"/>
  <c r="BR6" i="1"/>
  <c r="BP6" i="1"/>
  <c r="BO6" i="1"/>
  <c r="BL6" i="1"/>
  <c r="BG6" i="1"/>
  <c r="BF6" i="1"/>
  <c r="BE6" i="1"/>
  <c r="BC6" i="1"/>
  <c r="BB6" i="1"/>
  <c r="BA6" i="1"/>
  <c r="AY6" i="1"/>
  <c r="AW6" i="1"/>
  <c r="AV6" i="1"/>
  <c r="AP6" i="1"/>
  <c r="AE6" i="1"/>
  <c r="BS6" i="1" s="1"/>
  <c r="V6" i="1"/>
  <c r="L6" i="1"/>
  <c r="BN6" i="1" s="1"/>
  <c r="J6" i="1"/>
  <c r="AD24" i="1" l="1"/>
  <c r="BW24" i="1" s="1"/>
  <c r="BQ24" i="1"/>
  <c r="AD28" i="1"/>
  <c r="BW28" i="1" s="1"/>
  <c r="BG11" i="2"/>
  <c r="BG19" i="2"/>
  <c r="BQ75" i="1"/>
  <c r="AO6" i="2"/>
  <c r="BY9" i="2"/>
  <c r="BZ10" i="2"/>
  <c r="BF15" i="2"/>
  <c r="BZ17" i="2"/>
  <c r="BY21" i="2"/>
  <c r="BZ22" i="2"/>
  <c r="BF23" i="2"/>
  <c r="BY25" i="2"/>
  <c r="BF27" i="2"/>
  <c r="BG28" i="2"/>
  <c r="BZ33" i="2"/>
  <c r="BF35" i="2"/>
  <c r="BF38" i="2"/>
  <c r="BY48" i="2"/>
  <c r="BS20" i="1"/>
  <c r="U75" i="1"/>
  <c r="BY8" i="2"/>
  <c r="BG41" i="2"/>
  <c r="BZ43" i="2"/>
  <c r="BG45" i="2"/>
  <c r="BZ47" i="2"/>
  <c r="BG49" i="2"/>
  <c r="BG52" i="2"/>
  <c r="BZ54" i="2"/>
  <c r="BG56" i="2"/>
  <c r="BZ58" i="2"/>
  <c r="BG66" i="2"/>
  <c r="BF71" i="2"/>
  <c r="BZ49" i="2"/>
  <c r="BF9" i="2"/>
  <c r="BG10" i="2"/>
  <c r="BY15" i="2"/>
  <c r="BG17" i="2"/>
  <c r="BZ19" i="2"/>
  <c r="BF21" i="2"/>
  <c r="BG22" i="2"/>
  <c r="BY23" i="2"/>
  <c r="BF25" i="2"/>
  <c r="BY27" i="2"/>
  <c r="BZ28" i="2"/>
  <c r="BF29" i="2"/>
  <c r="BG33" i="2"/>
  <c r="BY35" i="2"/>
  <c r="BY38" i="2"/>
  <c r="BG72" i="2"/>
  <c r="BZ73" i="2"/>
  <c r="AD20" i="1"/>
  <c r="BW20" i="1" s="1"/>
  <c r="BQ26" i="1"/>
  <c r="AD26" i="1"/>
  <c r="BW26" i="1" s="1"/>
  <c r="U77" i="1"/>
  <c r="U20" i="1"/>
  <c r="Q20" i="1" s="1"/>
  <c r="P20" i="1" s="1"/>
  <c r="U24" i="1"/>
  <c r="Q24" i="1" s="1"/>
  <c r="P24" i="1" s="1"/>
  <c r="AX24" i="1"/>
  <c r="AZ25" i="1"/>
  <c r="U26" i="1"/>
  <c r="Q26" i="1" s="1"/>
  <c r="P26" i="1" s="1"/>
  <c r="AZ27" i="1"/>
  <c r="U28" i="1"/>
  <c r="Q28" i="1" s="1"/>
  <c r="P28" i="1" s="1"/>
  <c r="AZ28" i="1"/>
  <c r="AD90" i="1"/>
  <c r="BW90" i="1" s="1"/>
  <c r="AX90" i="1"/>
  <c r="AD92" i="1"/>
  <c r="BW92" i="1" s="1"/>
  <c r="AD98" i="1"/>
  <c r="BW98" i="1" s="1"/>
  <c r="AX98" i="1"/>
  <c r="Q118" i="1"/>
  <c r="P118" i="1" s="1"/>
  <c r="AX27" i="1"/>
  <c r="U92" i="1"/>
  <c r="BD92" i="1" s="1"/>
  <c r="AX25" i="1"/>
  <c r="AD75" i="1"/>
  <c r="BW75" i="1" s="1"/>
  <c r="AD77" i="1"/>
  <c r="BW77" i="1" s="1"/>
  <c r="BZ11" i="2"/>
  <c r="BG12" i="2"/>
  <c r="BZ12" i="2"/>
  <c r="BY29" i="2"/>
  <c r="BG31" i="2"/>
  <c r="BZ31" i="2"/>
  <c r="BG68" i="2"/>
  <c r="BF14" i="2"/>
  <c r="BY14" i="2"/>
  <c r="BF37" i="2"/>
  <c r="BY37" i="2"/>
  <c r="BY50" i="2"/>
  <c r="BG59" i="2"/>
  <c r="BY59" i="2"/>
  <c r="BZ64" i="2"/>
  <c r="BZ66" i="2"/>
  <c r="BG67" i="2"/>
  <c r="BY67" i="2"/>
  <c r="BZ71" i="2"/>
  <c r="BG39" i="2"/>
  <c r="BZ39" i="2"/>
  <c r="BF40" i="2"/>
  <c r="BY40" i="2"/>
  <c r="BF60" i="2"/>
  <c r="BY60" i="2"/>
  <c r="BG61" i="2"/>
  <c r="BZ61" i="2"/>
  <c r="BG62" i="2"/>
  <c r="BZ68" i="2"/>
  <c r="BY69" i="2"/>
  <c r="BG7" i="2"/>
  <c r="BZ7" i="2"/>
  <c r="BG8" i="2"/>
  <c r="BZ8" i="2"/>
  <c r="BF10" i="2"/>
  <c r="BY10" i="2"/>
  <c r="BF12" i="2"/>
  <c r="BY12" i="2"/>
  <c r="BF13" i="2"/>
  <c r="BY13" i="2"/>
  <c r="BG15" i="2"/>
  <c r="BZ15" i="2"/>
  <c r="BG16" i="2"/>
  <c r="BZ16" i="2"/>
  <c r="BG18" i="2"/>
  <c r="BZ18" i="2"/>
  <c r="BG20" i="2"/>
  <c r="BZ20" i="2"/>
  <c r="BG21" i="2"/>
  <c r="BZ21" i="2"/>
  <c r="BF22" i="2"/>
  <c r="BY22" i="2"/>
  <c r="BF24" i="2"/>
  <c r="BY24" i="2"/>
  <c r="BF26" i="2"/>
  <c r="BY26" i="2"/>
  <c r="BG27" i="2"/>
  <c r="BZ27" i="2"/>
  <c r="BF28" i="2"/>
  <c r="BY28" i="2"/>
  <c r="BG29" i="2"/>
  <c r="BZ29" i="2"/>
  <c r="BG30" i="2"/>
  <c r="BZ30" i="2"/>
  <c r="BG32" i="2"/>
  <c r="BZ32" i="2"/>
  <c r="BG34" i="2"/>
  <c r="BZ34" i="2"/>
  <c r="BG35" i="2"/>
  <c r="BZ35" i="2"/>
  <c r="BG36" i="2"/>
  <c r="BY36" i="2"/>
  <c r="BG38" i="2"/>
  <c r="BZ38" i="2"/>
  <c r="BF39" i="2"/>
  <c r="BY39" i="2"/>
  <c r="BG40" i="2"/>
  <c r="BZ40" i="2"/>
  <c r="BG42" i="2"/>
  <c r="BZ42" i="2"/>
  <c r="BG44" i="2"/>
  <c r="BZ44" i="2"/>
  <c r="BG46" i="2"/>
  <c r="BZ46" i="2"/>
  <c r="BF48" i="2"/>
  <c r="BF49" i="2"/>
  <c r="BY49" i="2"/>
  <c r="BG50" i="2"/>
  <c r="BZ50" i="2"/>
  <c r="BG51" i="2"/>
  <c r="BZ51" i="2"/>
  <c r="BG53" i="2"/>
  <c r="BZ53" i="2"/>
  <c r="BG55" i="2"/>
  <c r="BZ55" i="2"/>
  <c r="BG57" i="2"/>
  <c r="BZ57" i="2"/>
  <c r="BZ59" i="2"/>
  <c r="BF61" i="2"/>
  <c r="BY61" i="2"/>
  <c r="BF62" i="2"/>
  <c r="BZ62" i="2"/>
  <c r="BG63" i="2"/>
  <c r="BZ63" i="2"/>
  <c r="BG65" i="2"/>
  <c r="BZ65" i="2"/>
  <c r="BZ67" i="2"/>
  <c r="BG69" i="2"/>
  <c r="BZ69" i="2"/>
  <c r="BF70" i="2"/>
  <c r="BY70" i="2"/>
  <c r="BG71" i="2"/>
  <c r="BF72" i="2"/>
  <c r="BY72" i="2"/>
  <c r="BG73" i="2"/>
  <c r="BY73" i="2"/>
  <c r="U14" i="1"/>
  <c r="AO14" i="1" s="1"/>
  <c r="AD14" i="1"/>
  <c r="BW14" i="1" s="1"/>
  <c r="BQ14" i="1"/>
  <c r="AX37" i="1"/>
  <c r="AX38" i="1"/>
  <c r="AZ38" i="1"/>
  <c r="AX40" i="1"/>
  <c r="AX41" i="1"/>
  <c r="AZ41" i="1"/>
  <c r="AX51" i="1"/>
  <c r="AZ51" i="1"/>
  <c r="U52" i="1"/>
  <c r="BD52" i="1" s="1"/>
  <c r="AD52" i="1"/>
  <c r="BW52" i="1" s="1"/>
  <c r="BQ52" i="1"/>
  <c r="U61" i="1"/>
  <c r="AD61" i="1"/>
  <c r="BW61" i="1" s="1"/>
  <c r="AX61" i="1"/>
  <c r="AD66" i="1"/>
  <c r="BW66" i="1" s="1"/>
  <c r="U68" i="1"/>
  <c r="AD68" i="1"/>
  <c r="BW68" i="1" s="1"/>
  <c r="AX68" i="1"/>
  <c r="U86" i="1"/>
  <c r="BD86" i="1" s="1"/>
  <c r="AD86" i="1"/>
  <c r="BW86" i="1" s="1"/>
  <c r="U87" i="1"/>
  <c r="AD87" i="1"/>
  <c r="BW87" i="1" s="1"/>
  <c r="AX119" i="1"/>
  <c r="AZ119" i="1"/>
  <c r="U121" i="1"/>
  <c r="AD121" i="1"/>
  <c r="BW121" i="1" s="1"/>
  <c r="BQ124" i="1"/>
  <c r="BS124" i="1"/>
  <c r="U134" i="1"/>
  <c r="AD134" i="1"/>
  <c r="BW134" i="1" s="1"/>
  <c r="Q101" i="1"/>
  <c r="P101" i="1" s="1"/>
  <c r="BQ85" i="1"/>
  <c r="BQ101" i="1"/>
  <c r="BS101" i="1"/>
  <c r="BQ118" i="1"/>
  <c r="BS118" i="1"/>
  <c r="U16" i="1"/>
  <c r="AD16" i="1"/>
  <c r="BW16" i="1" s="1"/>
  <c r="AX16" i="1"/>
  <c r="U36" i="1"/>
  <c r="AD36" i="1"/>
  <c r="BW36" i="1" s="1"/>
  <c r="U43" i="1"/>
  <c r="BD43" i="1" s="1"/>
  <c r="AD43" i="1"/>
  <c r="BW43" i="1" s="1"/>
  <c r="AX43" i="1"/>
  <c r="U49" i="1"/>
  <c r="BD49" i="1" s="1"/>
  <c r="AD49" i="1"/>
  <c r="BW49" i="1" s="1"/>
  <c r="U50" i="1"/>
  <c r="BD50" i="1" s="1"/>
  <c r="AD50" i="1"/>
  <c r="BW50" i="1" s="1"/>
  <c r="AX50" i="1"/>
  <c r="Q76" i="1"/>
  <c r="P76" i="1" s="1"/>
  <c r="U85" i="1"/>
  <c r="Q85" i="1" s="1"/>
  <c r="P85" i="1" s="1"/>
  <c r="U88" i="1"/>
  <c r="AD88" i="1"/>
  <c r="BW88" i="1" s="1"/>
  <c r="BQ88" i="1"/>
  <c r="BQ96" i="1"/>
  <c r="BS96" i="1"/>
  <c r="Q99" i="1"/>
  <c r="P99" i="1" s="1"/>
  <c r="U103" i="1"/>
  <c r="BD103" i="1" s="1"/>
  <c r="AD103" i="1"/>
  <c r="BW103" i="1" s="1"/>
  <c r="AX103" i="1"/>
  <c r="U105" i="1"/>
  <c r="AD105" i="1"/>
  <c r="BW105" i="1" s="1"/>
  <c r="AX105" i="1"/>
  <c r="U107" i="1"/>
  <c r="AD107" i="1"/>
  <c r="BW107" i="1" s="1"/>
  <c r="Q116" i="1"/>
  <c r="P116" i="1" s="1"/>
  <c r="U122" i="1"/>
  <c r="BD122" i="1" s="1"/>
  <c r="AD122" i="1"/>
  <c r="BW122" i="1" s="1"/>
  <c r="BQ12" i="1"/>
  <c r="AD12" i="1"/>
  <c r="BW12" i="1" s="1"/>
  <c r="AX12" i="1"/>
  <c r="AZ12" i="1"/>
  <c r="AZ13" i="1"/>
  <c r="AX13" i="1"/>
  <c r="U13" i="1"/>
  <c r="Q13" i="1" s="1"/>
  <c r="P13" i="1" s="1"/>
  <c r="AZ15" i="1"/>
  <c r="AX15" i="1"/>
  <c r="U15" i="1"/>
  <c r="Q15" i="1" s="1"/>
  <c r="P15" i="1" s="1"/>
  <c r="AZ17" i="1"/>
  <c r="AX17" i="1"/>
  <c r="U17" i="1"/>
  <c r="Q17" i="1" s="1"/>
  <c r="P17" i="1" s="1"/>
  <c r="U19" i="1"/>
  <c r="AO19" i="1" s="1"/>
  <c r="BQ29" i="1"/>
  <c r="AD29" i="1"/>
  <c r="BW29" i="1" s="1"/>
  <c r="AX29" i="1"/>
  <c r="AZ29" i="1"/>
  <c r="AX33" i="1"/>
  <c r="U33" i="1"/>
  <c r="Q33" i="1" s="1"/>
  <c r="P33" i="1" s="1"/>
  <c r="BQ33" i="1"/>
  <c r="BS33" i="1"/>
  <c r="Q37" i="1"/>
  <c r="P37" i="1" s="1"/>
  <c r="Q40" i="1"/>
  <c r="P40" i="1" s="1"/>
  <c r="AZ65" i="1"/>
  <c r="AX65" i="1"/>
  <c r="U65" i="1"/>
  <c r="BS70" i="1"/>
  <c r="BQ70" i="1"/>
  <c r="AD70" i="1"/>
  <c r="BW70" i="1" s="1"/>
  <c r="BS74" i="1"/>
  <c r="BQ74" i="1"/>
  <c r="AD74" i="1"/>
  <c r="BW74" i="1" s="1"/>
  <c r="AX76" i="1"/>
  <c r="AZ76" i="1"/>
  <c r="BQ76" i="1"/>
  <c r="BS76" i="1"/>
  <c r="CB76" i="1" s="1"/>
  <c r="AX89" i="1"/>
  <c r="U89" i="1"/>
  <c r="AX97" i="1"/>
  <c r="U97" i="1"/>
  <c r="AX99" i="1"/>
  <c r="BQ99" i="1"/>
  <c r="BS99" i="1"/>
  <c r="U102" i="1"/>
  <c r="Q102" i="1" s="1"/>
  <c r="P102" i="1" s="1"/>
  <c r="BS104" i="1"/>
  <c r="BQ104" i="1"/>
  <c r="AD104" i="1"/>
  <c r="BW104" i="1" s="1"/>
  <c r="BQ106" i="1"/>
  <c r="AD106" i="1"/>
  <c r="BW106" i="1" s="1"/>
  <c r="AX114" i="1"/>
  <c r="U114" i="1"/>
  <c r="Q114" i="1" s="1"/>
  <c r="P114" i="1" s="1"/>
  <c r="BQ114" i="1"/>
  <c r="BS114" i="1"/>
  <c r="AX116" i="1"/>
  <c r="AZ116" i="1"/>
  <c r="BQ116" i="1"/>
  <c r="Q12" i="1"/>
  <c r="P12" i="1" s="1"/>
  <c r="BQ13" i="1"/>
  <c r="BQ15" i="1"/>
  <c r="BQ17" i="1"/>
  <c r="BS19" i="1"/>
  <c r="BQ19" i="1"/>
  <c r="AD19" i="1"/>
  <c r="BW19" i="1" s="1"/>
  <c r="BS25" i="1"/>
  <c r="BQ25" i="1"/>
  <c r="AD25" i="1"/>
  <c r="BW25" i="1" s="1"/>
  <c r="BS27" i="1"/>
  <c r="BQ27" i="1"/>
  <c r="AD27" i="1"/>
  <c r="BW27" i="1" s="1"/>
  <c r="Q29" i="1"/>
  <c r="P29" i="1" s="1"/>
  <c r="BQ37" i="1"/>
  <c r="BS37" i="1"/>
  <c r="BS38" i="1"/>
  <c r="BQ38" i="1"/>
  <c r="AD38" i="1"/>
  <c r="BW38" i="1" s="1"/>
  <c r="BQ40" i="1"/>
  <c r="BS40" i="1"/>
  <c r="BQ41" i="1"/>
  <c r="AD41" i="1"/>
  <c r="BW41" i="1" s="1"/>
  <c r="BS51" i="1"/>
  <c r="BQ51" i="1"/>
  <c r="AD51" i="1"/>
  <c r="BW51" i="1" s="1"/>
  <c r="BS65" i="1"/>
  <c r="BQ65" i="1"/>
  <c r="AD65" i="1"/>
  <c r="BW65" i="1" s="1"/>
  <c r="BS67" i="1"/>
  <c r="BQ67" i="1"/>
  <c r="AD67" i="1"/>
  <c r="BW67" i="1" s="1"/>
  <c r="AX67" i="1"/>
  <c r="AZ67" i="1"/>
  <c r="U70" i="1"/>
  <c r="U74" i="1"/>
  <c r="Q74" i="1" s="1"/>
  <c r="P74" i="1" s="1"/>
  <c r="BS89" i="1"/>
  <c r="BQ89" i="1"/>
  <c r="AD89" i="1"/>
  <c r="BW89" i="1" s="1"/>
  <c r="AX96" i="1"/>
  <c r="U96" i="1"/>
  <c r="Q96" i="1" s="1"/>
  <c r="P96" i="1" s="1"/>
  <c r="BS97" i="1"/>
  <c r="BQ97" i="1"/>
  <c r="AD97" i="1"/>
  <c r="BW97" i="1" s="1"/>
  <c r="BQ102" i="1"/>
  <c r="AX104" i="1"/>
  <c r="U104" i="1"/>
  <c r="Q104" i="1" s="1"/>
  <c r="P104" i="1" s="1"/>
  <c r="AZ106" i="1"/>
  <c r="AX106" i="1"/>
  <c r="U106" i="1"/>
  <c r="BD106" i="1" s="1"/>
  <c r="BS119" i="1"/>
  <c r="BQ119" i="1"/>
  <c r="AD119" i="1"/>
  <c r="BW119" i="1" s="1"/>
  <c r="AX124" i="1"/>
  <c r="U124" i="1"/>
  <c r="Q124" i="1" s="1"/>
  <c r="P124" i="1" s="1"/>
  <c r="BQ138" i="1"/>
  <c r="AD138" i="1"/>
  <c r="BW138" i="1" s="1"/>
  <c r="AX138" i="1"/>
  <c r="AZ138" i="1"/>
  <c r="AO20" i="1"/>
  <c r="AX26" i="1"/>
  <c r="AO36" i="1"/>
  <c r="BQ49" i="1"/>
  <c r="AX52" i="1"/>
  <c r="AO66" i="1"/>
  <c r="AX66" i="1"/>
  <c r="CC69" i="1"/>
  <c r="AX75" i="1"/>
  <c r="AX77" i="1"/>
  <c r="BN77" i="1"/>
  <c r="AX86" i="1"/>
  <c r="AX87" i="1"/>
  <c r="AO88" i="1"/>
  <c r="AO90" i="1"/>
  <c r="BQ90" i="1"/>
  <c r="BW91" i="1"/>
  <c r="AU92" i="1"/>
  <c r="AO98" i="1"/>
  <c r="BQ98" i="1"/>
  <c r="AO101" i="1"/>
  <c r="AX101" i="1"/>
  <c r="AX107" i="1"/>
  <c r="AO118" i="1"/>
  <c r="AX118" i="1"/>
  <c r="AX122" i="1"/>
  <c r="BQ134" i="1"/>
  <c r="AN6" i="2"/>
  <c r="BF7" i="2"/>
  <c r="BY7" i="2"/>
  <c r="BG9" i="2"/>
  <c r="BZ9" i="2"/>
  <c r="BF11" i="2"/>
  <c r="BY11" i="2"/>
  <c r="BG13" i="2"/>
  <c r="BZ13" i="2"/>
  <c r="BG14" i="2"/>
  <c r="BZ14" i="2"/>
  <c r="BF16" i="2"/>
  <c r="BY16" i="2"/>
  <c r="BF17" i="2"/>
  <c r="BY17" i="2"/>
  <c r="BF18" i="2"/>
  <c r="BY18" i="2"/>
  <c r="BF19" i="2"/>
  <c r="BY19" i="2"/>
  <c r="BF20" i="2"/>
  <c r="BY20" i="2"/>
  <c r="BG23" i="2"/>
  <c r="BZ23" i="2"/>
  <c r="BG24" i="2"/>
  <c r="BZ24" i="2"/>
  <c r="BG25" i="2"/>
  <c r="BZ25" i="2"/>
  <c r="BG26" i="2"/>
  <c r="BZ26" i="2"/>
  <c r="BF30" i="2"/>
  <c r="BY30" i="2"/>
  <c r="BF31" i="2"/>
  <c r="BY31" i="2"/>
  <c r="BF32" i="2"/>
  <c r="BY32" i="2"/>
  <c r="BF33" i="2"/>
  <c r="BY33" i="2"/>
  <c r="BF34" i="2"/>
  <c r="BY34" i="2"/>
  <c r="BG37" i="2"/>
  <c r="BZ37" i="2"/>
  <c r="BF41" i="2"/>
  <c r="BY41" i="2"/>
  <c r="BF42" i="2"/>
  <c r="BY42" i="2"/>
  <c r="BF43" i="2"/>
  <c r="BY43" i="2"/>
  <c r="BF44" i="2"/>
  <c r="BY44" i="2"/>
  <c r="BF45" i="2"/>
  <c r="BY45" i="2"/>
  <c r="BF46" i="2"/>
  <c r="BY46" i="2"/>
  <c r="BF47" i="2"/>
  <c r="BY47" i="2"/>
  <c r="BG48" i="2"/>
  <c r="BZ48" i="2"/>
  <c r="BF51" i="2"/>
  <c r="BY51" i="2"/>
  <c r="BF52" i="2"/>
  <c r="BY52" i="2"/>
  <c r="BF53" i="2"/>
  <c r="BY53" i="2"/>
  <c r="BF54" i="2"/>
  <c r="BY54" i="2"/>
  <c r="BF55" i="2"/>
  <c r="BY55" i="2"/>
  <c r="BF56" i="2"/>
  <c r="BY56" i="2"/>
  <c r="BF57" i="2"/>
  <c r="BY57" i="2"/>
  <c r="BF58" i="2"/>
  <c r="BY58" i="2"/>
  <c r="BG60" i="2"/>
  <c r="BZ60" i="2"/>
  <c r="BY62" i="2"/>
  <c r="BF63" i="2"/>
  <c r="BY63" i="2"/>
  <c r="BF64" i="2"/>
  <c r="BY64" i="2"/>
  <c r="BF65" i="2"/>
  <c r="BY65" i="2"/>
  <c r="BF66" i="2"/>
  <c r="BY66" i="2"/>
  <c r="BF68" i="2"/>
  <c r="BY68" i="2"/>
  <c r="BF69" i="2"/>
  <c r="AU36" i="2"/>
  <c r="BF36" i="2" s="1"/>
  <c r="AU59" i="2"/>
  <c r="BF59" i="2" s="1"/>
  <c r="AU67" i="2"/>
  <c r="BF67" i="2" s="1"/>
  <c r="BG70" i="2"/>
  <c r="BZ70" i="2"/>
  <c r="BY71" i="2"/>
  <c r="BZ72" i="2"/>
  <c r="BF73" i="2"/>
  <c r="CC24" i="1"/>
  <c r="CC101" i="1"/>
  <c r="CC19" i="1"/>
  <c r="CC65" i="1"/>
  <c r="CC70" i="1"/>
  <c r="CC74" i="1"/>
  <c r="CB124" i="1"/>
  <c r="CC6" i="1"/>
  <c r="CC7" i="1"/>
  <c r="CC11" i="1"/>
  <c r="CC12" i="1"/>
  <c r="CC13" i="1"/>
  <c r="CB14" i="1"/>
  <c r="CC15" i="1"/>
  <c r="CC17" i="1"/>
  <c r="CB20" i="1"/>
  <c r="CC23" i="1"/>
  <c r="CE23" i="1" s="1"/>
  <c r="CB24" i="1"/>
  <c r="CB26" i="1"/>
  <c r="CC28" i="1"/>
  <c r="CC30" i="1"/>
  <c r="CC32" i="1"/>
  <c r="CC36" i="1"/>
  <c r="CC37" i="1"/>
  <c r="CC38" i="1"/>
  <c r="CC39" i="1"/>
  <c r="CC42" i="1"/>
  <c r="CC43" i="1"/>
  <c r="CB49" i="1"/>
  <c r="CC49" i="1"/>
  <c r="CC51" i="1"/>
  <c r="CC52" i="1"/>
  <c r="CC53" i="1"/>
  <c r="CC54" i="1"/>
  <c r="CC55" i="1"/>
  <c r="CC56" i="1"/>
  <c r="CC57" i="1"/>
  <c r="CC59" i="1"/>
  <c r="CC61" i="1"/>
  <c r="CC64" i="1"/>
  <c r="CE64" i="1" s="1"/>
  <c r="CC66" i="1"/>
  <c r="CC68" i="1"/>
  <c r="CC71" i="1"/>
  <c r="CC72" i="1"/>
  <c r="CC73" i="1"/>
  <c r="CC75" i="1"/>
  <c r="BJ77" i="1"/>
  <c r="CC79" i="1"/>
  <c r="CC80" i="1"/>
  <c r="CC81" i="1"/>
  <c r="CC82" i="1"/>
  <c r="CC86" i="1"/>
  <c r="CC87" i="1"/>
  <c r="CE87" i="1" s="1"/>
  <c r="CC88" i="1"/>
  <c r="CC89" i="1"/>
  <c r="CC92" i="1"/>
  <c r="CC94" i="1"/>
  <c r="CC95" i="1"/>
  <c r="CB98" i="1"/>
  <c r="CC98" i="1"/>
  <c r="CE98" i="1" s="1"/>
  <c r="CC99" i="1"/>
  <c r="CC100" i="1"/>
  <c r="CC104" i="1"/>
  <c r="CC106" i="1"/>
  <c r="CE106" i="1" s="1"/>
  <c r="CC107" i="1"/>
  <c r="CC113" i="1"/>
  <c r="CE113" i="1" s="1"/>
  <c r="CC114" i="1"/>
  <c r="CC116" i="1"/>
  <c r="CC117" i="1"/>
  <c r="CC118" i="1"/>
  <c r="CC119" i="1"/>
  <c r="CC122" i="1"/>
  <c r="CC124" i="1"/>
  <c r="CC125" i="1"/>
  <c r="CC126" i="1"/>
  <c r="CC128" i="1"/>
  <c r="CC130" i="1"/>
  <c r="CC131" i="1"/>
  <c r="CC132" i="1"/>
  <c r="CC133" i="1"/>
  <c r="CC8" i="1"/>
  <c r="CE8" i="1" s="1"/>
  <c r="CC9" i="1"/>
  <c r="CC10" i="1"/>
  <c r="CE10" i="1" s="1"/>
  <c r="CC14" i="1"/>
  <c r="CC16" i="1"/>
  <c r="CE16" i="1" s="1"/>
  <c r="CC18" i="1"/>
  <c r="CC20" i="1"/>
  <c r="CC21" i="1"/>
  <c r="CC22" i="1"/>
  <c r="CC25" i="1"/>
  <c r="CC26" i="1"/>
  <c r="CC27" i="1"/>
  <c r="CC29" i="1"/>
  <c r="CC31" i="1"/>
  <c r="CE31" i="1" s="1"/>
  <c r="CC33" i="1"/>
  <c r="CC34" i="1"/>
  <c r="CC35" i="1"/>
  <c r="CC40" i="1"/>
  <c r="CC41" i="1"/>
  <c r="CC44" i="1"/>
  <c r="CC45" i="1"/>
  <c r="CC46" i="1"/>
  <c r="CC47" i="1"/>
  <c r="CC48" i="1"/>
  <c r="CC50" i="1"/>
  <c r="CC58" i="1"/>
  <c r="CE58" i="1" s="1"/>
  <c r="CC60" i="1"/>
  <c r="CE60" i="1" s="1"/>
  <c r="CC62" i="1"/>
  <c r="CC63" i="1"/>
  <c r="CC67" i="1"/>
  <c r="CB75" i="1"/>
  <c r="CC76" i="1"/>
  <c r="CE76" i="1" s="1"/>
  <c r="BI77" i="1"/>
  <c r="CC78" i="1"/>
  <c r="CC83" i="1"/>
  <c r="CE83" i="1" s="1"/>
  <c r="CC84" i="1"/>
  <c r="CC85" i="1"/>
  <c r="CC90" i="1"/>
  <c r="CE90" i="1" s="1"/>
  <c r="BD91" i="1"/>
  <c r="Q91" i="1"/>
  <c r="P91" i="1" s="1"/>
  <c r="CC91" i="1"/>
  <c r="BD93" i="1"/>
  <c r="Q93" i="1"/>
  <c r="P93" i="1" s="1"/>
  <c r="CC93" i="1"/>
  <c r="CC96" i="1"/>
  <c r="CC97" i="1"/>
  <c r="CC102" i="1"/>
  <c r="CC103" i="1"/>
  <c r="CB104" i="1"/>
  <c r="CC105" i="1"/>
  <c r="CC108" i="1"/>
  <c r="CC109" i="1"/>
  <c r="CC110" i="1"/>
  <c r="CC111" i="1"/>
  <c r="CC112" i="1"/>
  <c r="CC115" i="1"/>
  <c r="CB119" i="1"/>
  <c r="CC120" i="1"/>
  <c r="CC121" i="1"/>
  <c r="CC123" i="1"/>
  <c r="CC127" i="1"/>
  <c r="CE127" i="1" s="1"/>
  <c r="CC129" i="1"/>
  <c r="CE129" i="1" s="1"/>
  <c r="CC134" i="1"/>
  <c r="CC135" i="1"/>
  <c r="CC136" i="1"/>
  <c r="CC137" i="1"/>
  <c r="CC138" i="1"/>
  <c r="AU6" i="1"/>
  <c r="BJ6" i="1" s="1"/>
  <c r="AU7" i="1"/>
  <c r="AU8" i="1"/>
  <c r="BJ8" i="1" s="1"/>
  <c r="AU9" i="1"/>
  <c r="AU10" i="1"/>
  <c r="AU11" i="1"/>
  <c r="BJ11" i="1" s="1"/>
  <c r="CH11" i="1" s="1"/>
  <c r="BD12" i="1"/>
  <c r="AP13" i="1"/>
  <c r="BS13" i="1"/>
  <c r="CB13" i="1" s="1"/>
  <c r="AP15" i="1"/>
  <c r="BD16" i="1"/>
  <c r="AP17" i="1"/>
  <c r="BD17" i="1"/>
  <c r="AU18" i="1"/>
  <c r="BD20" i="1"/>
  <c r="AU21" i="1"/>
  <c r="BJ21" i="1" s="1"/>
  <c r="AU22" i="1"/>
  <c r="AU23" i="1"/>
  <c r="BJ23" i="1" s="1"/>
  <c r="BD25" i="1"/>
  <c r="BD27" i="1"/>
  <c r="AP28" i="1"/>
  <c r="BD28" i="1"/>
  <c r="BS28" i="1"/>
  <c r="CB28" i="1" s="1"/>
  <c r="BD29" i="1"/>
  <c r="BS29" i="1"/>
  <c r="CB29" i="1" s="1"/>
  <c r="AU30" i="1"/>
  <c r="BJ30" i="1" s="1"/>
  <c r="AU31" i="1"/>
  <c r="AU32" i="1"/>
  <c r="AZ33" i="1"/>
  <c r="BD33" i="1"/>
  <c r="AW34" i="1"/>
  <c r="AU35" i="1"/>
  <c r="AP36" i="1"/>
  <c r="BD36" i="1"/>
  <c r="AZ37" i="1"/>
  <c r="BD37" i="1"/>
  <c r="BD38" i="1"/>
  <c r="AU39" i="1"/>
  <c r="AZ40" i="1"/>
  <c r="BD40" i="1"/>
  <c r="BD41" i="1"/>
  <c r="AW42" i="1"/>
  <c r="BJ42" i="1" s="1"/>
  <c r="AU44" i="1"/>
  <c r="AU45" i="1"/>
  <c r="AU46" i="1"/>
  <c r="AU47" i="1"/>
  <c r="AU48" i="1"/>
  <c r="AP50" i="1"/>
  <c r="BD51" i="1"/>
  <c r="AU53" i="1"/>
  <c r="AU54" i="1"/>
  <c r="BJ54" i="1" s="1"/>
  <c r="AU55" i="1"/>
  <c r="AU56" i="1"/>
  <c r="BJ56" i="1" s="1"/>
  <c r="AU57" i="1"/>
  <c r="AU58" i="1"/>
  <c r="BJ58" i="1" s="1"/>
  <c r="AU59" i="1"/>
  <c r="AU60" i="1"/>
  <c r="BD61" i="1"/>
  <c r="AW62" i="1"/>
  <c r="BJ62" i="1" s="1"/>
  <c r="AU63" i="1"/>
  <c r="AU64" i="1"/>
  <c r="BD65" i="1"/>
  <c r="BD66" i="1"/>
  <c r="BD67" i="1"/>
  <c r="AP68" i="1"/>
  <c r="BD68" i="1"/>
  <c r="AU69" i="1"/>
  <c r="BJ69" i="1" s="1"/>
  <c r="CH69" i="1" s="1"/>
  <c r="BD70" i="1"/>
  <c r="AU71" i="1"/>
  <c r="AU72" i="1"/>
  <c r="AU73" i="1"/>
  <c r="BD74" i="1"/>
  <c r="BD75" i="1"/>
  <c r="BD76" i="1"/>
  <c r="BP77" i="1"/>
  <c r="AU78" i="1"/>
  <c r="BQ78" i="1"/>
  <c r="BS78" i="1"/>
  <c r="AU79" i="1"/>
  <c r="BJ79" i="1" s="1"/>
  <c r="CH79" i="1" s="1"/>
  <c r="AU80" i="1"/>
  <c r="BJ80" i="1" s="1"/>
  <c r="CH80" i="1" s="1"/>
  <c r="AU81" i="1"/>
  <c r="AU82" i="1"/>
  <c r="AU83" i="1"/>
  <c r="AU84" i="1"/>
  <c r="BJ84" i="1" s="1"/>
  <c r="CH84" i="1" s="1"/>
  <c r="AP85" i="1"/>
  <c r="AZ85" i="1"/>
  <c r="BS85" i="1"/>
  <c r="CB85" i="1" s="1"/>
  <c r="BD87" i="1"/>
  <c r="BD88" i="1"/>
  <c r="BD89" i="1"/>
  <c r="BD90" i="1"/>
  <c r="AX91" i="1"/>
  <c r="AZ91" i="1"/>
  <c r="BQ91" i="1"/>
  <c r="BS91" i="1"/>
  <c r="AW92" i="1"/>
  <c r="BJ92" i="1" s="1"/>
  <c r="CH92" i="1" s="1"/>
  <c r="AX93" i="1"/>
  <c r="AZ93" i="1"/>
  <c r="BQ93" i="1"/>
  <c r="BS93" i="1"/>
  <c r="AU94" i="1"/>
  <c r="BJ94" i="1" s="1"/>
  <c r="AU95" i="1"/>
  <c r="AZ96" i="1"/>
  <c r="BD97" i="1"/>
  <c r="BD98" i="1"/>
  <c r="AZ99" i="1"/>
  <c r="BD99" i="1"/>
  <c r="AW100" i="1"/>
  <c r="BJ100" i="1" s="1"/>
  <c r="CH100" i="1" s="1"/>
  <c r="BD101" i="1"/>
  <c r="AP102" i="1"/>
  <c r="AZ102" i="1"/>
  <c r="BS102" i="1"/>
  <c r="AZ104" i="1"/>
  <c r="BD104" i="1"/>
  <c r="BD105" i="1"/>
  <c r="BD107" i="1"/>
  <c r="AU108" i="1"/>
  <c r="BJ108" i="1" s="1"/>
  <c r="AU109" i="1"/>
  <c r="AU110" i="1"/>
  <c r="BJ110" i="1" s="1"/>
  <c r="AU111" i="1"/>
  <c r="AU112" i="1"/>
  <c r="AU113" i="1"/>
  <c r="AZ114" i="1"/>
  <c r="BD114" i="1"/>
  <c r="AU115" i="1"/>
  <c r="AP116" i="1"/>
  <c r="BD116" i="1"/>
  <c r="BS116" i="1"/>
  <c r="CB116" i="1" s="1"/>
  <c r="AW117" i="1"/>
  <c r="AZ118" i="1"/>
  <c r="BD118" i="1"/>
  <c r="BD119" i="1"/>
  <c r="AU120" i="1"/>
  <c r="BJ120" i="1" s="1"/>
  <c r="CH120" i="1" s="1"/>
  <c r="BD121" i="1"/>
  <c r="AU123" i="1"/>
  <c r="AZ124" i="1"/>
  <c r="BD124" i="1"/>
  <c r="AW125" i="1"/>
  <c r="AU126" i="1"/>
  <c r="AU127" i="1"/>
  <c r="AU128" i="1"/>
  <c r="AU129" i="1"/>
  <c r="BJ129" i="1" s="1"/>
  <c r="AU130" i="1"/>
  <c r="AU131" i="1"/>
  <c r="AU132" i="1"/>
  <c r="AU133" i="1"/>
  <c r="BD134" i="1"/>
  <c r="AW135" i="1"/>
  <c r="AU136" i="1"/>
  <c r="AU137" i="1"/>
  <c r="BJ137" i="1" s="1"/>
  <c r="CH137" i="1" s="1"/>
  <c r="BD138" i="1"/>
  <c r="CC139" i="1"/>
  <c r="U6" i="1"/>
  <c r="AO6" i="1" s="1"/>
  <c r="AD6" i="1"/>
  <c r="BW6" i="1" s="1"/>
  <c r="AX6" i="1"/>
  <c r="BQ6" i="1"/>
  <c r="U7" i="1"/>
  <c r="AD7" i="1"/>
  <c r="BW7" i="1" s="1"/>
  <c r="AX7" i="1"/>
  <c r="BQ7" i="1"/>
  <c r="U8" i="1"/>
  <c r="AD8" i="1"/>
  <c r="BW8" i="1" s="1"/>
  <c r="AX8" i="1"/>
  <c r="BQ8" i="1"/>
  <c r="U9" i="1"/>
  <c r="AD9" i="1"/>
  <c r="BW9" i="1" s="1"/>
  <c r="AX9" i="1"/>
  <c r="BQ9" i="1"/>
  <c r="U10" i="1"/>
  <c r="AD10" i="1"/>
  <c r="BW10" i="1" s="1"/>
  <c r="AX10" i="1"/>
  <c r="BQ10" i="1"/>
  <c r="U11" i="1"/>
  <c r="AO11" i="1" s="1"/>
  <c r="AD11" i="1"/>
  <c r="BW11" i="1" s="1"/>
  <c r="AX11" i="1"/>
  <c r="BQ11" i="1"/>
  <c r="AU12" i="1"/>
  <c r="AW12" i="1"/>
  <c r="AU13" i="1"/>
  <c r="AW13" i="1"/>
  <c r="AU14" i="1"/>
  <c r="AW14" i="1"/>
  <c r="AU15" i="1"/>
  <c r="AW15" i="1"/>
  <c r="AU16" i="1"/>
  <c r="AW16" i="1"/>
  <c r="AU17" i="1"/>
  <c r="AW17" i="1"/>
  <c r="U18" i="1"/>
  <c r="AD18" i="1"/>
  <c r="BW18" i="1" s="1"/>
  <c r="AX18" i="1"/>
  <c r="BQ18" i="1"/>
  <c r="AU19" i="1"/>
  <c r="AU20" i="1"/>
  <c r="AW20" i="1"/>
  <c r="U21" i="1"/>
  <c r="AD21" i="1"/>
  <c r="BW21" i="1" s="1"/>
  <c r="AX21" i="1"/>
  <c r="BQ21" i="1"/>
  <c r="U22" i="1"/>
  <c r="AD22" i="1"/>
  <c r="BW22" i="1" s="1"/>
  <c r="AX22" i="1"/>
  <c r="BQ22" i="1"/>
  <c r="U23" i="1"/>
  <c r="AD23" i="1"/>
  <c r="BW23" i="1" s="1"/>
  <c r="AX23" i="1"/>
  <c r="BQ23" i="1"/>
  <c r="AU24" i="1"/>
  <c r="AU25" i="1"/>
  <c r="AW25" i="1"/>
  <c r="AU26" i="1"/>
  <c r="AW26" i="1"/>
  <c r="AU27" i="1"/>
  <c r="AW27" i="1"/>
  <c r="AU28" i="1"/>
  <c r="AW28" i="1"/>
  <c r="AU29" i="1"/>
  <c r="AW29" i="1"/>
  <c r="U30" i="1"/>
  <c r="AD30" i="1"/>
  <c r="BW30" i="1" s="1"/>
  <c r="AX30" i="1"/>
  <c r="BQ30" i="1"/>
  <c r="U31" i="1"/>
  <c r="AD31" i="1"/>
  <c r="BW31" i="1" s="1"/>
  <c r="AX31" i="1"/>
  <c r="BQ31" i="1"/>
  <c r="U32" i="1"/>
  <c r="AD32" i="1"/>
  <c r="BW32" i="1" s="1"/>
  <c r="AX32" i="1"/>
  <c r="BQ32" i="1"/>
  <c r="AU33" i="1"/>
  <c r="U34" i="1"/>
  <c r="AD34" i="1"/>
  <c r="BW34" i="1" s="1"/>
  <c r="AX34" i="1"/>
  <c r="BQ34" i="1"/>
  <c r="U35" i="1"/>
  <c r="AD35" i="1"/>
  <c r="BW35" i="1" s="1"/>
  <c r="AX35" i="1"/>
  <c r="BQ35" i="1"/>
  <c r="AU36" i="1"/>
  <c r="AU37" i="1"/>
  <c r="AW37" i="1"/>
  <c r="AU38" i="1"/>
  <c r="AW38" i="1"/>
  <c r="U39" i="1"/>
  <c r="AD39" i="1"/>
  <c r="BW39" i="1" s="1"/>
  <c r="AX39" i="1"/>
  <c r="BQ39" i="1"/>
  <c r="AU40" i="1"/>
  <c r="AW40" i="1"/>
  <c r="AU41" i="1"/>
  <c r="AW41" i="1"/>
  <c r="U42" i="1"/>
  <c r="AD42" i="1"/>
  <c r="BW42" i="1" s="1"/>
  <c r="AX42" i="1"/>
  <c r="BQ42" i="1"/>
  <c r="AW43" i="1"/>
  <c r="BJ43" i="1" s="1"/>
  <c r="CH43" i="1" s="1"/>
  <c r="U44" i="1"/>
  <c r="AD44" i="1"/>
  <c r="BW44" i="1" s="1"/>
  <c r="AX44" i="1"/>
  <c r="BQ44" i="1"/>
  <c r="CB44" i="1" s="1"/>
  <c r="U45" i="1"/>
  <c r="AD45" i="1"/>
  <c r="BW45" i="1" s="1"/>
  <c r="AX45" i="1"/>
  <c r="BQ45" i="1"/>
  <c r="CB45" i="1" s="1"/>
  <c r="U46" i="1"/>
  <c r="AD46" i="1"/>
  <c r="BW46" i="1" s="1"/>
  <c r="AX46" i="1"/>
  <c r="BQ46" i="1"/>
  <c r="CB46" i="1" s="1"/>
  <c r="U47" i="1"/>
  <c r="AD47" i="1"/>
  <c r="BW47" i="1" s="1"/>
  <c r="AX47" i="1"/>
  <c r="BQ47" i="1"/>
  <c r="CB47" i="1" s="1"/>
  <c r="U48" i="1"/>
  <c r="AD48" i="1"/>
  <c r="BW48" i="1" s="1"/>
  <c r="AX48" i="1"/>
  <c r="BQ48" i="1"/>
  <c r="CB48" i="1" s="1"/>
  <c r="AW49" i="1"/>
  <c r="BJ49" i="1" s="1"/>
  <c r="AU50" i="1"/>
  <c r="AW50" i="1"/>
  <c r="AU51" i="1"/>
  <c r="AW51" i="1"/>
  <c r="AU52" i="1"/>
  <c r="AW52" i="1"/>
  <c r="U53" i="1"/>
  <c r="AD53" i="1"/>
  <c r="BW53" i="1" s="1"/>
  <c r="AX53" i="1"/>
  <c r="BQ53" i="1"/>
  <c r="U54" i="1"/>
  <c r="AD54" i="1"/>
  <c r="BW54" i="1" s="1"/>
  <c r="AX54" i="1"/>
  <c r="BQ54" i="1"/>
  <c r="U55" i="1"/>
  <c r="AD55" i="1"/>
  <c r="BW55" i="1" s="1"/>
  <c r="AX55" i="1"/>
  <c r="BQ55" i="1"/>
  <c r="U56" i="1"/>
  <c r="AD56" i="1"/>
  <c r="BW56" i="1" s="1"/>
  <c r="AX56" i="1"/>
  <c r="BQ56" i="1"/>
  <c r="U57" i="1"/>
  <c r="AD57" i="1"/>
  <c r="BW57" i="1" s="1"/>
  <c r="AX57" i="1"/>
  <c r="BQ57" i="1"/>
  <c r="U58" i="1"/>
  <c r="AD58" i="1"/>
  <c r="BW58" i="1" s="1"/>
  <c r="AX58" i="1"/>
  <c r="BQ58" i="1"/>
  <c r="U59" i="1"/>
  <c r="AD59" i="1"/>
  <c r="BW59" i="1" s="1"/>
  <c r="AX59" i="1"/>
  <c r="BQ59" i="1"/>
  <c r="U60" i="1"/>
  <c r="AD60" i="1"/>
  <c r="BW60" i="1" s="1"/>
  <c r="AX60" i="1"/>
  <c r="BQ60" i="1"/>
  <c r="AU61" i="1"/>
  <c r="U62" i="1"/>
  <c r="AD62" i="1"/>
  <c r="BW62" i="1" s="1"/>
  <c r="AX62" i="1"/>
  <c r="BQ62" i="1"/>
  <c r="U63" i="1"/>
  <c r="AD63" i="1"/>
  <c r="BW63" i="1" s="1"/>
  <c r="AX63" i="1"/>
  <c r="BQ63" i="1"/>
  <c r="U64" i="1"/>
  <c r="AD64" i="1"/>
  <c r="BW64" i="1" s="1"/>
  <c r="AX64" i="1"/>
  <c r="BQ64" i="1"/>
  <c r="AU65" i="1"/>
  <c r="AU66" i="1"/>
  <c r="AW66" i="1"/>
  <c r="AU67" i="1"/>
  <c r="AW67" i="1"/>
  <c r="AU68" i="1"/>
  <c r="AW68" i="1"/>
  <c r="U69" i="1"/>
  <c r="AO69" i="1" s="1"/>
  <c r="AD69" i="1"/>
  <c r="BW69" i="1" s="1"/>
  <c r="AX69" i="1"/>
  <c r="BQ69" i="1"/>
  <c r="AW70" i="1"/>
  <c r="U71" i="1"/>
  <c r="AD71" i="1"/>
  <c r="BW71" i="1" s="1"/>
  <c r="AX71" i="1"/>
  <c r="BQ71" i="1"/>
  <c r="U72" i="1"/>
  <c r="AD72" i="1"/>
  <c r="BW72" i="1" s="1"/>
  <c r="AX72" i="1"/>
  <c r="BQ72" i="1"/>
  <c r="U73" i="1"/>
  <c r="AD73" i="1"/>
  <c r="BW73" i="1" s="1"/>
  <c r="AX73" i="1"/>
  <c r="BQ73" i="1"/>
  <c r="AU74" i="1"/>
  <c r="AU75" i="1"/>
  <c r="AW75" i="1"/>
  <c r="AU76" i="1"/>
  <c r="AW76" i="1"/>
  <c r="BQ77" i="1"/>
  <c r="U78" i="1"/>
  <c r="Q78" i="1" s="1"/>
  <c r="P78" i="1" s="1"/>
  <c r="AX78" i="1"/>
  <c r="U79" i="1"/>
  <c r="AD79" i="1"/>
  <c r="BW79" i="1" s="1"/>
  <c r="AX79" i="1"/>
  <c r="BQ79" i="1"/>
  <c r="U80" i="1"/>
  <c r="AD80" i="1"/>
  <c r="BW80" i="1" s="1"/>
  <c r="AX80" i="1"/>
  <c r="BQ80" i="1"/>
  <c r="U81" i="1"/>
  <c r="AD81" i="1"/>
  <c r="BW81" i="1" s="1"/>
  <c r="AX81" i="1"/>
  <c r="BQ81" i="1"/>
  <c r="CB81" i="1" s="1"/>
  <c r="U82" i="1"/>
  <c r="AD82" i="1"/>
  <c r="BW82" i="1" s="1"/>
  <c r="AX82" i="1"/>
  <c r="BQ82" i="1"/>
  <c r="U83" i="1"/>
  <c r="AD83" i="1"/>
  <c r="BW83" i="1" s="1"/>
  <c r="AX83" i="1"/>
  <c r="BQ83" i="1"/>
  <c r="U84" i="1"/>
  <c r="AD84" i="1"/>
  <c r="BW84" i="1" s="1"/>
  <c r="AX84" i="1"/>
  <c r="BQ84" i="1"/>
  <c r="AU85" i="1"/>
  <c r="AU86" i="1"/>
  <c r="AW86" i="1"/>
  <c r="AU87" i="1"/>
  <c r="AW87" i="1"/>
  <c r="AU88" i="1"/>
  <c r="AW88" i="1"/>
  <c r="AU89" i="1"/>
  <c r="AW89" i="1"/>
  <c r="AU90" i="1"/>
  <c r="AW90" i="1"/>
  <c r="AU91" i="1"/>
  <c r="AX92" i="1"/>
  <c r="BQ92" i="1"/>
  <c r="CB92" i="1" s="1"/>
  <c r="AU93" i="1"/>
  <c r="AW93" i="1"/>
  <c r="U94" i="1"/>
  <c r="AD94" i="1"/>
  <c r="BW94" i="1" s="1"/>
  <c r="AX94" i="1"/>
  <c r="BQ94" i="1"/>
  <c r="U95" i="1"/>
  <c r="AD95" i="1"/>
  <c r="BW95" i="1" s="1"/>
  <c r="AX95" i="1"/>
  <c r="BQ95" i="1"/>
  <c r="AW96" i="1"/>
  <c r="AU97" i="1"/>
  <c r="AW97" i="1"/>
  <c r="AU98" i="1"/>
  <c r="AW98" i="1"/>
  <c r="AU99" i="1"/>
  <c r="AW99" i="1"/>
  <c r="U100" i="1"/>
  <c r="AD100" i="1"/>
  <c r="BW100" i="1" s="1"/>
  <c r="AX100" i="1"/>
  <c r="BQ100" i="1"/>
  <c r="AU101" i="1"/>
  <c r="AU102" i="1"/>
  <c r="AW102" i="1"/>
  <c r="AU103" i="1"/>
  <c r="AW103" i="1"/>
  <c r="AU104" i="1"/>
  <c r="AW104" i="1"/>
  <c r="AU105" i="1"/>
  <c r="AW105" i="1"/>
  <c r="AU106" i="1"/>
  <c r="AW106" i="1"/>
  <c r="AU107" i="1"/>
  <c r="AW107" i="1"/>
  <c r="U108" i="1"/>
  <c r="AD108" i="1"/>
  <c r="BW108" i="1" s="1"/>
  <c r="AX108" i="1"/>
  <c r="BQ108" i="1"/>
  <c r="U109" i="1"/>
  <c r="AD109" i="1"/>
  <c r="BW109" i="1" s="1"/>
  <c r="AX109" i="1"/>
  <c r="BQ109" i="1"/>
  <c r="U110" i="1"/>
  <c r="AD110" i="1"/>
  <c r="BW110" i="1" s="1"/>
  <c r="AX110" i="1"/>
  <c r="BQ110" i="1"/>
  <c r="U111" i="1"/>
  <c r="AD111" i="1"/>
  <c r="BW111" i="1" s="1"/>
  <c r="AX111" i="1"/>
  <c r="BQ111" i="1"/>
  <c r="U112" i="1"/>
  <c r="AD112" i="1"/>
  <c r="BW112" i="1" s="1"/>
  <c r="AX112" i="1"/>
  <c r="BQ112" i="1"/>
  <c r="U113" i="1"/>
  <c r="AD113" i="1"/>
  <c r="BW113" i="1" s="1"/>
  <c r="AX113" i="1"/>
  <c r="BQ113" i="1"/>
  <c r="AU114" i="1"/>
  <c r="U115" i="1"/>
  <c r="AD115" i="1"/>
  <c r="BW115" i="1" s="1"/>
  <c r="AX115" i="1"/>
  <c r="BQ115" i="1"/>
  <c r="AU116" i="1"/>
  <c r="U117" i="1"/>
  <c r="AD117" i="1"/>
  <c r="BW117" i="1" s="1"/>
  <c r="AX117" i="1"/>
  <c r="BQ117" i="1"/>
  <c r="AU118" i="1"/>
  <c r="BI118" i="1" s="1"/>
  <c r="AU119" i="1"/>
  <c r="AW119" i="1"/>
  <c r="U120" i="1"/>
  <c r="AD120" i="1"/>
  <c r="BW120" i="1" s="1"/>
  <c r="AX120" i="1"/>
  <c r="BQ120" i="1"/>
  <c r="AW121" i="1"/>
  <c r="AU122" i="1"/>
  <c r="AW122" i="1"/>
  <c r="U123" i="1"/>
  <c r="AD123" i="1"/>
  <c r="BW123" i="1" s="1"/>
  <c r="AX123" i="1"/>
  <c r="BQ123" i="1"/>
  <c r="AU124" i="1"/>
  <c r="BI124" i="1" s="1"/>
  <c r="CG124" i="1" s="1"/>
  <c r="U125" i="1"/>
  <c r="AD125" i="1"/>
  <c r="BW125" i="1" s="1"/>
  <c r="AX125" i="1"/>
  <c r="BQ125" i="1"/>
  <c r="U126" i="1"/>
  <c r="AD126" i="1"/>
  <c r="BW126" i="1" s="1"/>
  <c r="AX126" i="1"/>
  <c r="BQ126" i="1"/>
  <c r="U127" i="1"/>
  <c r="AD127" i="1"/>
  <c r="BW127" i="1" s="1"/>
  <c r="AX127" i="1"/>
  <c r="BQ127" i="1"/>
  <c r="U128" i="1"/>
  <c r="AD128" i="1"/>
  <c r="BW128" i="1" s="1"/>
  <c r="AX128" i="1"/>
  <c r="BQ128" i="1"/>
  <c r="U129" i="1"/>
  <c r="AD129" i="1"/>
  <c r="BW129" i="1" s="1"/>
  <c r="AX129" i="1"/>
  <c r="BQ129" i="1"/>
  <c r="U130" i="1"/>
  <c r="AD130" i="1"/>
  <c r="BW130" i="1" s="1"/>
  <c r="AX130" i="1"/>
  <c r="BQ130" i="1"/>
  <c r="U131" i="1"/>
  <c r="AD131" i="1"/>
  <c r="BW131" i="1" s="1"/>
  <c r="AX131" i="1"/>
  <c r="BQ131" i="1"/>
  <c r="U132" i="1"/>
  <c r="AD132" i="1"/>
  <c r="BW132" i="1" s="1"/>
  <c r="AX132" i="1"/>
  <c r="BQ132" i="1"/>
  <c r="U133" i="1"/>
  <c r="AD133" i="1"/>
  <c r="BW133" i="1" s="1"/>
  <c r="AX133" i="1"/>
  <c r="BQ133" i="1"/>
  <c r="AU134" i="1"/>
  <c r="U135" i="1"/>
  <c r="AD135" i="1"/>
  <c r="BW135" i="1" s="1"/>
  <c r="AX135" i="1"/>
  <c r="BQ135" i="1"/>
  <c r="U136" i="1"/>
  <c r="AD136" i="1"/>
  <c r="BW136" i="1" s="1"/>
  <c r="AX136" i="1"/>
  <c r="BQ136" i="1"/>
  <c r="U137" i="1"/>
  <c r="AD137" i="1"/>
  <c r="BW137" i="1" s="1"/>
  <c r="AX137" i="1"/>
  <c r="BQ137" i="1"/>
  <c r="AU138" i="1"/>
  <c r="AW138" i="1"/>
  <c r="BQ139" i="1"/>
  <c r="AD139" i="1"/>
  <c r="BW139" i="1" s="1"/>
  <c r="AU139" i="1"/>
  <c r="AZ139" i="1"/>
  <c r="AX139" i="1"/>
  <c r="U139" i="1"/>
  <c r="Q75" i="1" l="1"/>
  <c r="P75" i="1" s="1"/>
  <c r="CB67" i="1"/>
  <c r="CB37" i="1"/>
  <c r="CB99" i="1"/>
  <c r="CB74" i="1"/>
  <c r="CB96" i="1"/>
  <c r="CB118" i="1"/>
  <c r="CB100" i="1"/>
  <c r="BF74" i="2"/>
  <c r="CB65" i="1"/>
  <c r="CB40" i="1"/>
  <c r="CB70" i="1"/>
  <c r="BZ74" i="2"/>
  <c r="CB137" i="1"/>
  <c r="BG74" i="2"/>
  <c r="BY74" i="2"/>
  <c r="CB111" i="1"/>
  <c r="CB110" i="1"/>
  <c r="CB109" i="1"/>
  <c r="CB108" i="1"/>
  <c r="CB95" i="1"/>
  <c r="Q92" i="1"/>
  <c r="P92" i="1" s="1"/>
  <c r="BI65" i="1"/>
  <c r="CG65" i="1" s="1"/>
  <c r="CH49" i="1"/>
  <c r="CB32" i="1"/>
  <c r="CB31" i="1"/>
  <c r="CB30" i="1"/>
  <c r="AP103" i="1"/>
  <c r="AP66" i="1"/>
  <c r="CH62" i="1"/>
  <c r="CH54" i="1"/>
  <c r="BD24" i="1"/>
  <c r="BD13" i="1"/>
  <c r="CB97" i="1"/>
  <c r="CG118" i="1"/>
  <c r="CB79" i="1"/>
  <c r="CB72" i="1"/>
  <c r="CB64" i="1"/>
  <c r="CB63" i="1"/>
  <c r="BI116" i="1"/>
  <c r="CH108" i="1"/>
  <c r="BD102" i="1"/>
  <c r="AZ101" i="1"/>
  <c r="BI101" i="1" s="1"/>
  <c r="CH94" i="1"/>
  <c r="BD85" i="1"/>
  <c r="BI85" i="1" s="1"/>
  <c r="CG85" i="1" s="1"/>
  <c r="AZ74" i="1"/>
  <c r="BI74" i="1" s="1"/>
  <c r="CG74" i="1" s="1"/>
  <c r="CH56" i="1"/>
  <c r="BS17" i="1"/>
  <c r="CB17" i="1" s="1"/>
  <c r="CB89" i="1"/>
  <c r="CB51" i="1"/>
  <c r="CB38" i="1"/>
  <c r="CB27" i="1"/>
  <c r="CB25" i="1"/>
  <c r="CB19" i="1"/>
  <c r="CB114" i="1"/>
  <c r="CB33" i="1"/>
  <c r="CB88" i="1"/>
  <c r="CB101" i="1"/>
  <c r="CB134" i="1"/>
  <c r="CB52" i="1"/>
  <c r="CH6" i="1"/>
  <c r="BI61" i="1"/>
  <c r="CH110" i="1"/>
  <c r="AZ20" i="1"/>
  <c r="AP16" i="1"/>
  <c r="BD14" i="1"/>
  <c r="BS12" i="1"/>
  <c r="CB12" i="1" s="1"/>
  <c r="CB90" i="1"/>
  <c r="Q105" i="1"/>
  <c r="Q49" i="1"/>
  <c r="Q16" i="1"/>
  <c r="P16" i="1" s="1"/>
  <c r="Q134" i="1"/>
  <c r="Q121" i="1"/>
  <c r="Q87" i="1"/>
  <c r="Q52" i="1"/>
  <c r="P52" i="1" s="1"/>
  <c r="Q77" i="1"/>
  <c r="P77" i="1" s="1"/>
  <c r="BI91" i="1"/>
  <c r="CB135" i="1"/>
  <c r="CB69" i="1"/>
  <c r="CB59" i="1"/>
  <c r="CB56" i="1"/>
  <c r="CB54" i="1"/>
  <c r="CB39" i="1"/>
  <c r="BI24" i="1"/>
  <c r="CG24" i="1" s="1"/>
  <c r="CB10" i="1"/>
  <c r="CB9" i="1"/>
  <c r="CB6" i="1"/>
  <c r="AP121" i="1"/>
  <c r="AP105" i="1"/>
  <c r="BD26" i="1"/>
  <c r="BD19" i="1"/>
  <c r="BS15" i="1"/>
  <c r="CB15" i="1" s="1"/>
  <c r="Q70" i="1"/>
  <c r="Q90" i="1"/>
  <c r="BJ89" i="1"/>
  <c r="CH89" i="1" s="1"/>
  <c r="CB60" i="1"/>
  <c r="CB55" i="1"/>
  <c r="CB53" i="1"/>
  <c r="AP136" i="1"/>
  <c r="CB133" i="1"/>
  <c r="CB132" i="1"/>
  <c r="CB131" i="1"/>
  <c r="CB130" i="1"/>
  <c r="CB129" i="1"/>
  <c r="CB128" i="1"/>
  <c r="CB127" i="1"/>
  <c r="CB126" i="1"/>
  <c r="CB125" i="1"/>
  <c r="BI114" i="1"/>
  <c r="BJ90" i="1"/>
  <c r="BJ88" i="1"/>
  <c r="CH88" i="1" s="1"/>
  <c r="CB34" i="1"/>
  <c r="BI33" i="1"/>
  <c r="CG33" i="1" s="1"/>
  <c r="CB23" i="1"/>
  <c r="CB22" i="1"/>
  <c r="CB21" i="1"/>
  <c r="AP106" i="1"/>
  <c r="CB102" i="1"/>
  <c r="BD96" i="1"/>
  <c r="BI96" i="1" s="1"/>
  <c r="CG96" i="1" s="1"/>
  <c r="CH42" i="1"/>
  <c r="CH30" i="1"/>
  <c r="CH21" i="1"/>
  <c r="BS16" i="1"/>
  <c r="CB16" i="1" s="1"/>
  <c r="BD15" i="1"/>
  <c r="BI15" i="1" s="1"/>
  <c r="Q106" i="1"/>
  <c r="P106" i="1" s="1"/>
  <c r="Q122" i="1"/>
  <c r="Q50" i="1"/>
  <c r="Q86" i="1"/>
  <c r="Q98" i="1"/>
  <c r="Q68" i="1"/>
  <c r="Q61" i="1"/>
  <c r="Q14" i="1"/>
  <c r="BJ76" i="1"/>
  <c r="BL76" i="1" s="1"/>
  <c r="BI29" i="1"/>
  <c r="BI28" i="1"/>
  <c r="BI27" i="1"/>
  <c r="CG27" i="1" s="1"/>
  <c r="Q66" i="1"/>
  <c r="Q107" i="1"/>
  <c r="Q103" i="1"/>
  <c r="Q88" i="1"/>
  <c r="Q43" i="1"/>
  <c r="Q36" i="1"/>
  <c r="AP120" i="1"/>
  <c r="AP117" i="1"/>
  <c r="AP115" i="1"/>
  <c r="BI99" i="1"/>
  <c r="CG99" i="1" s="1"/>
  <c r="CB93" i="1"/>
  <c r="BI26" i="1"/>
  <c r="CG26" i="1" s="1"/>
  <c r="BI25" i="1"/>
  <c r="CG25" i="1" s="1"/>
  <c r="CB91" i="1"/>
  <c r="CB78" i="1"/>
  <c r="CB77" i="1"/>
  <c r="AO74" i="1"/>
  <c r="AO70" i="1"/>
  <c r="Q119" i="1"/>
  <c r="P119" i="1" s="1"/>
  <c r="AO102" i="1"/>
  <c r="Q97" i="1"/>
  <c r="AO97" i="1"/>
  <c r="Q67" i="1"/>
  <c r="P67" i="1" s="1"/>
  <c r="Q51" i="1"/>
  <c r="P51" i="1" s="1"/>
  <c r="Q25" i="1"/>
  <c r="P25" i="1" s="1"/>
  <c r="AP80" i="1"/>
  <c r="AO104" i="1"/>
  <c r="Q138" i="1"/>
  <c r="Q89" i="1"/>
  <c r="AO89" i="1"/>
  <c r="Q65" i="1"/>
  <c r="P65" i="1" s="1"/>
  <c r="Q41" i="1"/>
  <c r="Q38" i="1"/>
  <c r="P38" i="1" s="1"/>
  <c r="Q27" i="1"/>
  <c r="P27" i="1" s="1"/>
  <c r="Q19" i="1"/>
  <c r="BJ107" i="1"/>
  <c r="CH107" i="1" s="1"/>
  <c r="BJ106" i="1"/>
  <c r="BL106" i="1" s="1"/>
  <c r="BJ103" i="1"/>
  <c r="CH103" i="1" s="1"/>
  <c r="BJ87" i="1"/>
  <c r="CH87" i="1" s="1"/>
  <c r="BJ86" i="1"/>
  <c r="CH86" i="1" s="1"/>
  <c r="BI122" i="1"/>
  <c r="BI119" i="1"/>
  <c r="CG119" i="1" s="1"/>
  <c r="BJ75" i="1"/>
  <c r="CH75" i="1" s="1"/>
  <c r="BJ67" i="1"/>
  <c r="CH67" i="1" s="1"/>
  <c r="BJ41" i="1"/>
  <c r="CH41" i="1" s="1"/>
  <c r="BJ40" i="1"/>
  <c r="CH40" i="1" s="1"/>
  <c r="BI17" i="1"/>
  <c r="CG17" i="1" s="1"/>
  <c r="BI16" i="1"/>
  <c r="BI13" i="1"/>
  <c r="BI12" i="1"/>
  <c r="CH106" i="1"/>
  <c r="CH90" i="1"/>
  <c r="BL90" i="1"/>
  <c r="CH129" i="1"/>
  <c r="BL129" i="1"/>
  <c r="CH58" i="1"/>
  <c r="BL58" i="1"/>
  <c r="CH8" i="1"/>
  <c r="BL8" i="1"/>
  <c r="CH76" i="1"/>
  <c r="CH23" i="1"/>
  <c r="BL23" i="1"/>
  <c r="BD136" i="1"/>
  <c r="Q136" i="1"/>
  <c r="P136" i="1" s="1"/>
  <c r="BD135" i="1"/>
  <c r="Q135" i="1"/>
  <c r="P135" i="1" s="1"/>
  <c r="BD123" i="1"/>
  <c r="Q123" i="1"/>
  <c r="P123" i="1" s="1"/>
  <c r="BD120" i="1"/>
  <c r="Q120" i="1"/>
  <c r="P120" i="1" s="1"/>
  <c r="BD117" i="1"/>
  <c r="BI117" i="1" s="1"/>
  <c r="Q117" i="1"/>
  <c r="P117" i="1" s="1"/>
  <c r="BD115" i="1"/>
  <c r="Q115" i="1"/>
  <c r="P115" i="1" s="1"/>
  <c r="BD100" i="1"/>
  <c r="Q100" i="1"/>
  <c r="P100" i="1" s="1"/>
  <c r="BD80" i="1"/>
  <c r="Q80" i="1"/>
  <c r="P80" i="1" s="1"/>
  <c r="BD79" i="1"/>
  <c r="Q79" i="1"/>
  <c r="P79" i="1" s="1"/>
  <c r="BD73" i="1"/>
  <c r="BI73" i="1" s="1"/>
  <c r="Q73" i="1"/>
  <c r="P73" i="1" s="1"/>
  <c r="BD72" i="1"/>
  <c r="Q72" i="1"/>
  <c r="P72" i="1" s="1"/>
  <c r="BD71" i="1"/>
  <c r="Q71" i="1"/>
  <c r="P71" i="1" s="1"/>
  <c r="BD64" i="1"/>
  <c r="Q64" i="1"/>
  <c r="P64" i="1" s="1"/>
  <c r="BD63" i="1"/>
  <c r="Q63" i="1"/>
  <c r="P63" i="1" s="1"/>
  <c r="BD62" i="1"/>
  <c r="BI62" i="1" s="1"/>
  <c r="Q62" i="1"/>
  <c r="P62" i="1" s="1"/>
  <c r="BD48" i="1"/>
  <c r="Q48" i="1"/>
  <c r="P48" i="1" s="1"/>
  <c r="BD47" i="1"/>
  <c r="Q47" i="1"/>
  <c r="P47" i="1" s="1"/>
  <c r="BD46" i="1"/>
  <c r="Q46" i="1"/>
  <c r="P46" i="1" s="1"/>
  <c r="BD45" i="1"/>
  <c r="Q45" i="1"/>
  <c r="P45" i="1" s="1"/>
  <c r="BD44" i="1"/>
  <c r="Q44" i="1"/>
  <c r="P44" i="1" s="1"/>
  <c r="BD32" i="1"/>
  <c r="Q32" i="1"/>
  <c r="P32" i="1" s="1"/>
  <c r="BD31" i="1"/>
  <c r="Q31" i="1"/>
  <c r="P31" i="1" s="1"/>
  <c r="BD30" i="1"/>
  <c r="Q30" i="1"/>
  <c r="P30" i="1" s="1"/>
  <c r="CG29" i="1"/>
  <c r="CG28" i="1"/>
  <c r="BD18" i="1"/>
  <c r="Q18" i="1"/>
  <c r="P18" i="1" s="1"/>
  <c r="CG13" i="1"/>
  <c r="BJ139" i="1"/>
  <c r="CH139" i="1" s="1"/>
  <c r="BI123" i="1"/>
  <c r="AO80" i="1"/>
  <c r="BI78" i="1"/>
  <c r="BI64" i="1"/>
  <c r="CG64" i="1" s="1"/>
  <c r="AO10" i="1"/>
  <c r="AO9" i="1"/>
  <c r="BS136" i="1"/>
  <c r="CB136" i="1" s="1"/>
  <c r="BJ135" i="1"/>
  <c r="CH135" i="1" s="1"/>
  <c r="BJ124" i="1"/>
  <c r="CH124" i="1" s="1"/>
  <c r="BJ123" i="1"/>
  <c r="CH123" i="1" s="1"/>
  <c r="BJ119" i="1"/>
  <c r="CH119" i="1" s="1"/>
  <c r="BJ118" i="1"/>
  <c r="CH118" i="1" s="1"/>
  <c r="BJ114" i="1"/>
  <c r="CH114" i="1" s="1"/>
  <c r="BJ98" i="1"/>
  <c r="BJ97" i="1"/>
  <c r="CH97" i="1" s="1"/>
  <c r="BJ91" i="1"/>
  <c r="CH91" i="1" s="1"/>
  <c r="CG77" i="1"/>
  <c r="BJ74" i="1"/>
  <c r="CH74" i="1" s="1"/>
  <c r="BJ70" i="1"/>
  <c r="CH70" i="1" s="1"/>
  <c r="BJ64" i="1"/>
  <c r="BJ48" i="1"/>
  <c r="CH48" i="1" s="1"/>
  <c r="BJ46" i="1"/>
  <c r="CH46" i="1" s="1"/>
  <c r="BJ44" i="1"/>
  <c r="CH44" i="1" s="1"/>
  <c r="BJ34" i="1"/>
  <c r="CH34" i="1" s="1"/>
  <c r="AZ31" i="1"/>
  <c r="BJ17" i="1"/>
  <c r="CH17" i="1" s="1"/>
  <c r="BJ16" i="1"/>
  <c r="BJ13" i="1"/>
  <c r="CH13" i="1" s="1"/>
  <c r="BJ132" i="1"/>
  <c r="CH132" i="1" s="1"/>
  <c r="BJ130" i="1"/>
  <c r="CH130" i="1" s="1"/>
  <c r="BJ126" i="1"/>
  <c r="CH126" i="1" s="1"/>
  <c r="BJ125" i="1"/>
  <c r="CH125" i="1" s="1"/>
  <c r="BJ121" i="1"/>
  <c r="CH121" i="1" s="1"/>
  <c r="BS120" i="1"/>
  <c r="CB120" i="1" s="1"/>
  <c r="BJ117" i="1"/>
  <c r="CH117" i="1" s="1"/>
  <c r="BJ99" i="1"/>
  <c r="CH99" i="1" s="1"/>
  <c r="BJ96" i="1"/>
  <c r="CH96" i="1" s="1"/>
  <c r="BI92" i="1"/>
  <c r="CG92" i="1" s="1"/>
  <c r="BJ78" i="1"/>
  <c r="CH78" i="1" s="1"/>
  <c r="CC77" i="1"/>
  <c r="CH77" i="1" s="1"/>
  <c r="BS73" i="1"/>
  <c r="CB73" i="1" s="1"/>
  <c r="BJ71" i="1"/>
  <c r="CH71" i="1" s="1"/>
  <c r="BJ61" i="1"/>
  <c r="CH61" i="1" s="1"/>
  <c r="BJ59" i="1"/>
  <c r="CH59" i="1" s="1"/>
  <c r="BJ57" i="1"/>
  <c r="CH57" i="1" s="1"/>
  <c r="AZ46" i="1"/>
  <c r="BI46" i="1" s="1"/>
  <c r="CG46" i="1" s="1"/>
  <c r="BI43" i="1"/>
  <c r="BJ29" i="1"/>
  <c r="CH29" i="1" s="1"/>
  <c r="BJ27" i="1"/>
  <c r="CH27" i="1" s="1"/>
  <c r="BJ26" i="1"/>
  <c r="CH26" i="1" s="1"/>
  <c r="BJ25" i="1"/>
  <c r="CH25" i="1" s="1"/>
  <c r="BJ7" i="1"/>
  <c r="CH7" i="1" s="1"/>
  <c r="BD139" i="1"/>
  <c r="BI139" i="1" s="1"/>
  <c r="Q139" i="1"/>
  <c r="P139" i="1" s="1"/>
  <c r="BS139" i="1" s="1"/>
  <c r="CB139" i="1" s="1"/>
  <c r="BI138" i="1"/>
  <c r="BD137" i="1"/>
  <c r="BI137" i="1" s="1"/>
  <c r="CG137" i="1" s="1"/>
  <c r="Q137" i="1"/>
  <c r="P137" i="1" s="1"/>
  <c r="BD133" i="1"/>
  <c r="Q133" i="1"/>
  <c r="P133" i="1" s="1"/>
  <c r="BD132" i="1"/>
  <c r="BI132" i="1" s="1"/>
  <c r="CG132" i="1" s="1"/>
  <c r="Q132" i="1"/>
  <c r="P132" i="1" s="1"/>
  <c r="BD131" i="1"/>
  <c r="Q131" i="1"/>
  <c r="P131" i="1" s="1"/>
  <c r="BD130" i="1"/>
  <c r="BI130" i="1" s="1"/>
  <c r="CG130" i="1" s="1"/>
  <c r="Q130" i="1"/>
  <c r="P130" i="1" s="1"/>
  <c r="BD129" i="1"/>
  <c r="Q129" i="1"/>
  <c r="P129" i="1" s="1"/>
  <c r="BD128" i="1"/>
  <c r="BI128" i="1" s="1"/>
  <c r="CG128" i="1" s="1"/>
  <c r="Q128" i="1"/>
  <c r="P128" i="1" s="1"/>
  <c r="BD127" i="1"/>
  <c r="BI127" i="1" s="1"/>
  <c r="Q127" i="1"/>
  <c r="P127" i="1" s="1"/>
  <c r="BD126" i="1"/>
  <c r="BI126" i="1" s="1"/>
  <c r="CG126" i="1" s="1"/>
  <c r="Q126" i="1"/>
  <c r="P126" i="1" s="1"/>
  <c r="BD125" i="1"/>
  <c r="Q125" i="1"/>
  <c r="P125" i="1" s="1"/>
  <c r="CG116" i="1"/>
  <c r="BD113" i="1"/>
  <c r="BI113" i="1" s="1"/>
  <c r="Q113" i="1"/>
  <c r="P113" i="1" s="1"/>
  <c r="BD112" i="1"/>
  <c r="BI112" i="1" s="1"/>
  <c r="Q112" i="1"/>
  <c r="P112" i="1" s="1"/>
  <c r="BD111" i="1"/>
  <c r="Q111" i="1"/>
  <c r="P111" i="1" s="1"/>
  <c r="BD110" i="1"/>
  <c r="Q110" i="1"/>
  <c r="P110" i="1" s="1"/>
  <c r="BD109" i="1"/>
  <c r="BI109" i="1" s="1"/>
  <c r="CG109" i="1" s="1"/>
  <c r="Q109" i="1"/>
  <c r="P109" i="1" s="1"/>
  <c r="BD108" i="1"/>
  <c r="Q108" i="1"/>
  <c r="P108" i="1" s="1"/>
  <c r="BI107" i="1"/>
  <c r="BI106" i="1"/>
  <c r="BI105" i="1"/>
  <c r="BI104" i="1"/>
  <c r="CG104" i="1" s="1"/>
  <c r="BI103" i="1"/>
  <c r="BI102" i="1"/>
  <c r="CG102" i="1" s="1"/>
  <c r="BD95" i="1"/>
  <c r="Q95" i="1"/>
  <c r="P95" i="1" s="1"/>
  <c r="BD94" i="1"/>
  <c r="BI94" i="1" s="1"/>
  <c r="Q94" i="1"/>
  <c r="P94" i="1" s="1"/>
  <c r="BI93" i="1"/>
  <c r="BI87" i="1"/>
  <c r="BI86" i="1"/>
  <c r="AP84" i="1"/>
  <c r="BD84" i="1"/>
  <c r="Q84" i="1"/>
  <c r="P84" i="1" s="1"/>
  <c r="BD83" i="1"/>
  <c r="BI83" i="1" s="1"/>
  <c r="Q83" i="1"/>
  <c r="P83" i="1" s="1"/>
  <c r="BD82" i="1"/>
  <c r="Q82" i="1"/>
  <c r="P82" i="1" s="1"/>
  <c r="BD81" i="1"/>
  <c r="BI81" i="1" s="1"/>
  <c r="CG81" i="1" s="1"/>
  <c r="Q81" i="1"/>
  <c r="P81" i="1" s="1"/>
  <c r="BI76" i="1"/>
  <c r="CG76" i="1" s="1"/>
  <c r="BI75" i="1"/>
  <c r="CG75" i="1" s="1"/>
  <c r="BD69" i="1"/>
  <c r="Q69" i="1"/>
  <c r="P69" i="1" s="1"/>
  <c r="BI68" i="1"/>
  <c r="BI67" i="1"/>
  <c r="CG67" i="1" s="1"/>
  <c r="BD60" i="1"/>
  <c r="Q60" i="1"/>
  <c r="P60" i="1" s="1"/>
  <c r="BD59" i="1"/>
  <c r="Q59" i="1"/>
  <c r="P59" i="1" s="1"/>
  <c r="BD58" i="1"/>
  <c r="Q58" i="1"/>
  <c r="P58" i="1" s="1"/>
  <c r="BD57" i="1"/>
  <c r="BI57" i="1" s="1"/>
  <c r="Q57" i="1"/>
  <c r="P57" i="1" s="1"/>
  <c r="BD56" i="1"/>
  <c r="Q56" i="1"/>
  <c r="P56" i="1" s="1"/>
  <c r="BD55" i="1"/>
  <c r="BI55" i="1" s="1"/>
  <c r="CG55" i="1" s="1"/>
  <c r="Q55" i="1"/>
  <c r="P55" i="1" s="1"/>
  <c r="BD54" i="1"/>
  <c r="BI54" i="1" s="1"/>
  <c r="CG54" i="1" s="1"/>
  <c r="Q54" i="1"/>
  <c r="P54" i="1" s="1"/>
  <c r="BD53" i="1"/>
  <c r="BI53" i="1" s="1"/>
  <c r="Q53" i="1"/>
  <c r="P53" i="1" s="1"/>
  <c r="BI52" i="1"/>
  <c r="CG52" i="1" s="1"/>
  <c r="BI51" i="1"/>
  <c r="CG51" i="1" s="1"/>
  <c r="BI50" i="1"/>
  <c r="BD42" i="1"/>
  <c r="BI42" i="1" s="1"/>
  <c r="Q42" i="1"/>
  <c r="P42" i="1" s="1"/>
  <c r="BI41" i="1"/>
  <c r="BI40" i="1"/>
  <c r="CG40" i="1" s="1"/>
  <c r="BD39" i="1"/>
  <c r="Q39" i="1"/>
  <c r="P39" i="1" s="1"/>
  <c r="BI38" i="1"/>
  <c r="CG38" i="1" s="1"/>
  <c r="BI37" i="1"/>
  <c r="CG37" i="1" s="1"/>
  <c r="AP35" i="1"/>
  <c r="BD35" i="1"/>
  <c r="Q35" i="1"/>
  <c r="P35" i="1" s="1"/>
  <c r="BD34" i="1"/>
  <c r="Q34" i="1"/>
  <c r="P34" i="1" s="1"/>
  <c r="BD23" i="1"/>
  <c r="Q23" i="1"/>
  <c r="P23" i="1" s="1"/>
  <c r="BD22" i="1"/>
  <c r="Q22" i="1"/>
  <c r="P22" i="1" s="1"/>
  <c r="BD21" i="1"/>
  <c r="BI21" i="1" s="1"/>
  <c r="CG21" i="1" s="1"/>
  <c r="Q21" i="1"/>
  <c r="P21" i="1" s="1"/>
  <c r="BI20" i="1"/>
  <c r="CG20" i="1" s="1"/>
  <c r="AP11" i="1"/>
  <c r="BD11" i="1"/>
  <c r="Q11" i="1"/>
  <c r="P11" i="1" s="1"/>
  <c r="BD10" i="1"/>
  <c r="Q10" i="1"/>
  <c r="P10" i="1" s="1"/>
  <c r="BD9" i="1"/>
  <c r="Q9" i="1"/>
  <c r="P9" i="1" s="1"/>
  <c r="BD8" i="1"/>
  <c r="Q8" i="1"/>
  <c r="P8" i="1" s="1"/>
  <c r="BD7" i="1"/>
  <c r="BI7" i="1" s="1"/>
  <c r="Q7" i="1"/>
  <c r="P7" i="1" s="1"/>
  <c r="BD6" i="1"/>
  <c r="Q6" i="1"/>
  <c r="P6" i="1" s="1"/>
  <c r="AO136" i="1"/>
  <c r="BI131" i="1"/>
  <c r="CG131" i="1" s="1"/>
  <c r="BI129" i="1"/>
  <c r="BI115" i="1"/>
  <c r="BI108" i="1"/>
  <c r="CG108" i="1" s="1"/>
  <c r="BI84" i="1"/>
  <c r="BI82" i="1"/>
  <c r="BI79" i="1"/>
  <c r="CG79" i="1" s="1"/>
  <c r="BI63" i="1"/>
  <c r="CG63" i="1" s="1"/>
  <c r="BI58" i="1"/>
  <c r="BI56" i="1"/>
  <c r="CG56" i="1" s="1"/>
  <c r="AO35" i="1"/>
  <c r="BI8" i="1"/>
  <c r="BJ136" i="1"/>
  <c r="CH136" i="1" s="1"/>
  <c r="AZ125" i="1"/>
  <c r="BI125" i="1" s="1"/>
  <c r="CG125" i="1" s="1"/>
  <c r="BS123" i="1"/>
  <c r="CB123" i="1" s="1"/>
  <c r="BJ122" i="1"/>
  <c r="CH122" i="1" s="1"/>
  <c r="AZ120" i="1"/>
  <c r="BS117" i="1"/>
  <c r="CB117" i="1" s="1"/>
  <c r="BJ115" i="1"/>
  <c r="CH115" i="1" s="1"/>
  <c r="BJ113" i="1"/>
  <c r="BJ112" i="1"/>
  <c r="CH112" i="1" s="1"/>
  <c r="BJ111" i="1"/>
  <c r="CH111" i="1" s="1"/>
  <c r="BJ109" i="1"/>
  <c r="CH109" i="1" s="1"/>
  <c r="BJ102" i="1"/>
  <c r="CH102" i="1" s="1"/>
  <c r="BJ101" i="1"/>
  <c r="CH101" i="1" s="1"/>
  <c r="AZ100" i="1"/>
  <c r="BI100" i="1" s="1"/>
  <c r="CG100" i="1" s="1"/>
  <c r="BJ68" i="1"/>
  <c r="CH68" i="1" s="1"/>
  <c r="BJ65" i="1"/>
  <c r="CH65" i="1" s="1"/>
  <c r="BJ63" i="1"/>
  <c r="CH63" i="1" s="1"/>
  <c r="AZ59" i="1"/>
  <c r="BI59" i="1" s="1"/>
  <c r="CG59" i="1" s="1"/>
  <c r="BJ52" i="1"/>
  <c r="CH52" i="1" s="1"/>
  <c r="BJ51" i="1"/>
  <c r="CH51" i="1" s="1"/>
  <c r="BJ47" i="1"/>
  <c r="CH47" i="1" s="1"/>
  <c r="BJ45" i="1"/>
  <c r="CH45" i="1" s="1"/>
  <c r="BJ38" i="1"/>
  <c r="CH38" i="1" s="1"/>
  <c r="BJ36" i="1"/>
  <c r="CH36" i="1" s="1"/>
  <c r="BJ35" i="1"/>
  <c r="CH35" i="1" s="1"/>
  <c r="AZ30" i="1"/>
  <c r="BI30" i="1" s="1"/>
  <c r="CG30" i="1" s="1"/>
  <c r="BJ28" i="1"/>
  <c r="CH28" i="1" s="1"/>
  <c r="BJ24" i="1"/>
  <c r="CH24" i="1" s="1"/>
  <c r="BJ22" i="1"/>
  <c r="CH22" i="1" s="1"/>
  <c r="BJ20" i="1"/>
  <c r="CH20" i="1" s="1"/>
  <c r="BJ18" i="1"/>
  <c r="CH18" i="1" s="1"/>
  <c r="BJ15" i="1"/>
  <c r="CH15" i="1" s="1"/>
  <c r="BJ14" i="1"/>
  <c r="CH14" i="1" s="1"/>
  <c r="BJ12" i="1"/>
  <c r="CH12" i="1" s="1"/>
  <c r="BJ9" i="1"/>
  <c r="CH9" i="1" s="1"/>
  <c r="BJ138" i="1"/>
  <c r="CH138" i="1" s="1"/>
  <c r="AZ136" i="1"/>
  <c r="BJ134" i="1"/>
  <c r="CH134" i="1" s="1"/>
  <c r="BJ133" i="1"/>
  <c r="CH133" i="1" s="1"/>
  <c r="BJ131" i="1"/>
  <c r="CH131" i="1" s="1"/>
  <c r="BJ128" i="1"/>
  <c r="CH128" i="1" s="1"/>
  <c r="BJ127" i="1"/>
  <c r="BJ116" i="1"/>
  <c r="CH116" i="1" s="1"/>
  <c r="BS115" i="1"/>
  <c r="CB115" i="1" s="1"/>
  <c r="BJ105" i="1"/>
  <c r="CH105" i="1" s="1"/>
  <c r="BJ104" i="1"/>
  <c r="CH104" i="1" s="1"/>
  <c r="BJ95" i="1"/>
  <c r="CH95" i="1" s="1"/>
  <c r="BS94" i="1"/>
  <c r="CB94" i="1" s="1"/>
  <c r="BJ93" i="1"/>
  <c r="CH93" i="1" s="1"/>
  <c r="BJ85" i="1"/>
  <c r="CH85" i="1" s="1"/>
  <c r="BJ83" i="1"/>
  <c r="BJ82" i="1"/>
  <c r="CH82" i="1" s="1"/>
  <c r="BJ81" i="1"/>
  <c r="CH81" i="1" s="1"/>
  <c r="BJ73" i="1"/>
  <c r="CH73" i="1" s="1"/>
  <c r="BJ72" i="1"/>
  <c r="CH72" i="1" s="1"/>
  <c r="BS71" i="1"/>
  <c r="CB71" i="1" s="1"/>
  <c r="BJ66" i="1"/>
  <c r="CH66" i="1" s="1"/>
  <c r="BJ60" i="1"/>
  <c r="BS57" i="1"/>
  <c r="CB57" i="1" s="1"/>
  <c r="BJ55" i="1"/>
  <c r="CH55" i="1" s="1"/>
  <c r="BJ53" i="1"/>
  <c r="CH53" i="1" s="1"/>
  <c r="BJ50" i="1"/>
  <c r="CH50" i="1" s="1"/>
  <c r="AZ47" i="1"/>
  <c r="BI47" i="1" s="1"/>
  <c r="CG47" i="1" s="1"/>
  <c r="BS42" i="1"/>
  <c r="CB42" i="1" s="1"/>
  <c r="BJ39" i="1"/>
  <c r="CH39" i="1" s="1"/>
  <c r="BJ37" i="1"/>
  <c r="CH37" i="1" s="1"/>
  <c r="BJ33" i="1"/>
  <c r="CH33" i="1" s="1"/>
  <c r="BJ32" i="1"/>
  <c r="CH32" i="1" s="1"/>
  <c r="BJ31" i="1"/>
  <c r="AZ22" i="1"/>
  <c r="BI22" i="1" s="1"/>
  <c r="CG22" i="1" s="1"/>
  <c r="BJ19" i="1"/>
  <c r="CH19" i="1" s="1"/>
  <c r="BS11" i="1"/>
  <c r="CB11" i="1" s="1"/>
  <c r="BJ10" i="1"/>
  <c r="BS8" i="1"/>
  <c r="CB8" i="1" s="1"/>
  <c r="BI31" i="1" l="1"/>
  <c r="CG31" i="1" s="1"/>
  <c r="CG101" i="1"/>
  <c r="CG15" i="1"/>
  <c r="CG91" i="1"/>
  <c r="CG16" i="1"/>
  <c r="AZ6" i="1"/>
  <c r="BI6" i="1" s="1"/>
  <c r="AZ45" i="1"/>
  <c r="BI45" i="1" s="1"/>
  <c r="CG45" i="1" s="1"/>
  <c r="AZ69" i="1"/>
  <c r="BI69" i="1" s="1"/>
  <c r="CG69" i="1" s="1"/>
  <c r="BS80" i="1"/>
  <c r="CB80" i="1" s="1"/>
  <c r="BS84" i="1"/>
  <c r="CB84" i="1" s="1"/>
  <c r="CG127" i="1"/>
  <c r="AZ44" i="1"/>
  <c r="BI44" i="1" s="1"/>
  <c r="CG44" i="1" s="1"/>
  <c r="AZ32" i="1"/>
  <c r="BI32" i="1" s="1"/>
  <c r="CG32" i="1" s="1"/>
  <c r="CG12" i="1"/>
  <c r="BI136" i="1"/>
  <c r="CG136" i="1" s="1"/>
  <c r="BS62" i="1"/>
  <c r="CB62" i="1" s="1"/>
  <c r="AZ71" i="1"/>
  <c r="BI71" i="1" s="1"/>
  <c r="CG129" i="1"/>
  <c r="AZ48" i="1"/>
  <c r="BI48" i="1" s="1"/>
  <c r="CG48" i="1" s="1"/>
  <c r="AZ80" i="1"/>
  <c r="BI80" i="1" s="1"/>
  <c r="CG114" i="1"/>
  <c r="P86" i="1"/>
  <c r="BS86" i="1" s="1"/>
  <c r="CB86" i="1" s="1"/>
  <c r="CG86" i="1" s="1"/>
  <c r="P121" i="1"/>
  <c r="BS121" i="1" s="1"/>
  <c r="CB121" i="1" s="1"/>
  <c r="P105" i="1"/>
  <c r="BS105" i="1" s="1"/>
  <c r="CB105" i="1" s="1"/>
  <c r="CG105" i="1" s="1"/>
  <c r="BS7" i="1"/>
  <c r="CB7" i="1" s="1"/>
  <c r="CG7" i="1" s="1"/>
  <c r="AZ18" i="1"/>
  <c r="BI18" i="1" s="1"/>
  <c r="BS58" i="1"/>
  <c r="CB58" i="1" s="1"/>
  <c r="CG58" i="1" s="1"/>
  <c r="AZ95" i="1"/>
  <c r="BI95" i="1" s="1"/>
  <c r="CG95" i="1" s="1"/>
  <c r="CG93" i="1"/>
  <c r="AZ72" i="1"/>
  <c r="BI72" i="1" s="1"/>
  <c r="CG72" i="1" s="1"/>
  <c r="P50" i="1"/>
  <c r="BS50" i="1" s="1"/>
  <c r="CB50" i="1" s="1"/>
  <c r="CG50" i="1" s="1"/>
  <c r="P134" i="1"/>
  <c r="AZ134" i="1"/>
  <c r="BI134" i="1" s="1"/>
  <c r="CG134" i="1" s="1"/>
  <c r="AZ11" i="1"/>
  <c r="BI11" i="1" s="1"/>
  <c r="CG11" i="1" s="1"/>
  <c r="AZ135" i="1"/>
  <c r="BI135" i="1" s="1"/>
  <c r="CG135" i="1" s="1"/>
  <c r="BS18" i="1"/>
  <c r="CB18" i="1" s="1"/>
  <c r="BL87" i="1"/>
  <c r="P122" i="1"/>
  <c r="BS122" i="1" s="1"/>
  <c r="CB122" i="1" s="1"/>
  <c r="CG122" i="1" s="1"/>
  <c r="P90" i="1"/>
  <c r="AZ90" i="1" s="1"/>
  <c r="BI90" i="1" s="1"/>
  <c r="CG90" i="1" s="1"/>
  <c r="BS106" i="1"/>
  <c r="CB106" i="1" s="1"/>
  <c r="CG106" i="1" s="1"/>
  <c r="BJ140" i="1"/>
  <c r="CG6" i="1"/>
  <c r="AZ35" i="1"/>
  <c r="BI35" i="1" s="1"/>
  <c r="AZ110" i="1"/>
  <c r="BI110" i="1" s="1"/>
  <c r="CG110" i="1" s="1"/>
  <c r="BI120" i="1"/>
  <c r="CG120" i="1" s="1"/>
  <c r="CG53" i="1"/>
  <c r="CG78" i="1"/>
  <c r="P98" i="1"/>
  <c r="AZ98" i="1" s="1"/>
  <c r="BI98" i="1" s="1"/>
  <c r="CG98" i="1" s="1"/>
  <c r="P70" i="1"/>
  <c r="AZ70" i="1" s="1"/>
  <c r="BI70" i="1" s="1"/>
  <c r="CG70" i="1" s="1"/>
  <c r="P87" i="1"/>
  <c r="BS87" i="1" s="1"/>
  <c r="CB87" i="1" s="1"/>
  <c r="CG87" i="1" s="1"/>
  <c r="P49" i="1"/>
  <c r="AZ49" i="1" s="1"/>
  <c r="BI49" i="1" s="1"/>
  <c r="CG49" i="1" s="1"/>
  <c r="P66" i="1"/>
  <c r="AZ66" i="1"/>
  <c r="BI66" i="1" s="1"/>
  <c r="BS66" i="1"/>
  <c r="CB66" i="1" s="1"/>
  <c r="P61" i="1"/>
  <c r="BS61" i="1" s="1"/>
  <c r="CB61" i="1" s="1"/>
  <c r="CG61" i="1" s="1"/>
  <c r="P14" i="1"/>
  <c r="AZ14" i="1"/>
  <c r="BI14" i="1" s="1"/>
  <c r="CG14" i="1" s="1"/>
  <c r="P68" i="1"/>
  <c r="BS68" i="1" s="1"/>
  <c r="CB68" i="1" s="1"/>
  <c r="CG68" i="1" s="1"/>
  <c r="P43" i="1"/>
  <c r="BS43" i="1" s="1"/>
  <c r="CB43" i="1" s="1"/>
  <c r="CG43" i="1" s="1"/>
  <c r="P103" i="1"/>
  <c r="BS103" i="1" s="1"/>
  <c r="CB103" i="1" s="1"/>
  <c r="CG103" i="1" s="1"/>
  <c r="P36" i="1"/>
  <c r="AZ36" i="1" s="1"/>
  <c r="BI36" i="1" s="1"/>
  <c r="BS36" i="1"/>
  <c r="CB36" i="1" s="1"/>
  <c r="P88" i="1"/>
  <c r="AZ88" i="1" s="1"/>
  <c r="BI88" i="1" s="1"/>
  <c r="CG88" i="1" s="1"/>
  <c r="P107" i="1"/>
  <c r="BS107" i="1"/>
  <c r="CB107" i="1" s="1"/>
  <c r="CG107" i="1" s="1"/>
  <c r="P41" i="1"/>
  <c r="BS41" i="1" s="1"/>
  <c r="CB41" i="1" s="1"/>
  <c r="CG41" i="1" s="1"/>
  <c r="P138" i="1"/>
  <c r="BS138" i="1" s="1"/>
  <c r="CB138" i="1" s="1"/>
  <c r="CG138" i="1" s="1"/>
  <c r="P19" i="1"/>
  <c r="AZ19" i="1" s="1"/>
  <c r="BI19" i="1" s="1"/>
  <c r="CG19" i="1" s="1"/>
  <c r="P89" i="1"/>
  <c r="AZ89" i="1" s="1"/>
  <c r="BI89" i="1" s="1"/>
  <c r="CG89" i="1" s="1"/>
  <c r="P97" i="1"/>
  <c r="AZ97" i="1" s="1"/>
  <c r="BI97" i="1" s="1"/>
  <c r="CG97" i="1" s="1"/>
  <c r="CG57" i="1"/>
  <c r="CG42" i="1"/>
  <c r="CG139" i="1"/>
  <c r="CG117" i="1"/>
  <c r="CG71" i="1"/>
  <c r="CH10" i="1"/>
  <c r="BL10" i="1"/>
  <c r="CH83" i="1"/>
  <c r="BL83" i="1"/>
  <c r="CH113" i="1"/>
  <c r="BL113" i="1"/>
  <c r="CG8" i="1"/>
  <c r="CG94" i="1"/>
  <c r="CG115" i="1"/>
  <c r="BS82" i="1"/>
  <c r="CB82" i="1" s="1"/>
  <c r="CG82" i="1" s="1"/>
  <c r="CG62" i="1"/>
  <c r="BS112" i="1"/>
  <c r="CB112" i="1" s="1"/>
  <c r="CG112" i="1" s="1"/>
  <c r="CG123" i="1"/>
  <c r="AZ9" i="1"/>
  <c r="BI9" i="1" s="1"/>
  <c r="CG9" i="1" s="1"/>
  <c r="AZ60" i="1"/>
  <c r="BI60" i="1" s="1"/>
  <c r="CG60" i="1" s="1"/>
  <c r="AZ23" i="1"/>
  <c r="BI23" i="1" s="1"/>
  <c r="CG23" i="1" s="1"/>
  <c r="CH31" i="1"/>
  <c r="BL31" i="1"/>
  <c r="CH60" i="1"/>
  <c r="BL60" i="1"/>
  <c r="CH127" i="1"/>
  <c r="BL127" i="1"/>
  <c r="CG80" i="1"/>
  <c r="CG84" i="1"/>
  <c r="BS83" i="1"/>
  <c r="CB83" i="1" s="1"/>
  <c r="CG83" i="1" s="1"/>
  <c r="CH16" i="1"/>
  <c r="BL16" i="1"/>
  <c r="BS35" i="1"/>
  <c r="CB35" i="1" s="1"/>
  <c r="CG35" i="1" s="1"/>
  <c r="CH64" i="1"/>
  <c r="BL64" i="1"/>
  <c r="CH98" i="1"/>
  <c r="BL98" i="1"/>
  <c r="BS113" i="1"/>
  <c r="CB113" i="1" s="1"/>
  <c r="CG113" i="1" s="1"/>
  <c r="CG73" i="1"/>
  <c r="AZ10" i="1"/>
  <c r="BI10" i="1" s="1"/>
  <c r="CG10" i="1" s="1"/>
  <c r="AZ39" i="1"/>
  <c r="BI39" i="1" s="1"/>
  <c r="CG39" i="1" s="1"/>
  <c r="AZ34" i="1"/>
  <c r="BI34" i="1" s="1"/>
  <c r="CG34" i="1" s="1"/>
  <c r="AZ111" i="1"/>
  <c r="BI111" i="1" s="1"/>
  <c r="CG111" i="1" s="1"/>
  <c r="AZ133" i="1"/>
  <c r="BI133" i="1" s="1"/>
  <c r="CG133" i="1" s="1"/>
  <c r="CH140" i="1" l="1"/>
  <c r="CG66" i="1"/>
  <c r="CG18" i="1"/>
  <c r="AZ121" i="1"/>
  <c r="BI121" i="1" s="1"/>
  <c r="CG121" i="1" s="1"/>
  <c r="CG36" i="1"/>
  <c r="CG140" i="1" l="1"/>
  <c r="BI140" i="1"/>
</calcChain>
</file>

<file path=xl/comments1.xml><?xml version="1.0" encoding="utf-8"?>
<comments xmlns="http://schemas.openxmlformats.org/spreadsheetml/2006/main">
  <authors>
    <author>Беседовский Алексей Николаевич</author>
    <author>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ПОТОМ СКРЫТЬ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  <charset val="204"/>
          </rPr>
          <t>Н - нормативні;
В - варіативні;
КР - кваліфікаційні роботи;
ДА - державна атестація;
П - практика;
НДП - науково-дослідна практика;
Т - тренінг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7" authorId="1" shapeId="0">
      <text>
        <r>
          <rPr>
            <sz val="14"/>
            <color indexed="81"/>
            <rFont val="Tahoma"/>
            <family val="2"/>
            <charset val="204"/>
          </rPr>
          <t>Педегогика ВШ</t>
        </r>
      </text>
    </comment>
    <comment ref="C110" authorId="1" shapeId="0">
      <text>
        <r>
          <rPr>
            <sz val="14"/>
            <color indexed="81"/>
            <rFont val="Tahoma"/>
            <family val="2"/>
            <charset val="204"/>
          </rPr>
          <t>Педегогика ВШ</t>
        </r>
      </text>
    </comment>
  </commentList>
</comments>
</file>

<file path=xl/sharedStrings.xml><?xml version="1.0" encoding="utf-8"?>
<sst xmlns="http://schemas.openxmlformats.org/spreadsheetml/2006/main" count="1696" uniqueCount="309">
  <si>
    <t>ФАКУЛЬТЕТ</t>
  </si>
  <si>
    <t>Спеціальність</t>
  </si>
  <si>
    <t>Спеціалізація</t>
  </si>
  <si>
    <t>Курс</t>
  </si>
  <si>
    <t>Освітній ступінь</t>
  </si>
  <si>
    <t>Кількість СТУДЕНТІВ</t>
  </si>
  <si>
    <t>з них ІНОЗЕМЦІВ</t>
  </si>
  <si>
    <t>Шифр груп</t>
  </si>
  <si>
    <r>
      <t xml:space="preserve">Кількість груп                                                                         </t>
    </r>
    <r>
      <rPr>
        <sz val="16"/>
        <rFont val="Arial Narrow"/>
        <family val="2"/>
        <charset val="204"/>
      </rPr>
      <t xml:space="preserve">     </t>
    </r>
    <r>
      <rPr>
        <sz val="16"/>
        <color rgb="FFFF0000"/>
        <rFont val="Arial Narrow"/>
        <family val="2"/>
        <charset val="204"/>
      </rPr>
      <t>(критерій 25 осіб)</t>
    </r>
  </si>
  <si>
    <t>РЕАЛЬНА кількість груп</t>
  </si>
  <si>
    <r>
      <rPr>
        <b/>
        <i/>
        <sz val="16"/>
        <color rgb="FF7030A0"/>
        <rFont val="Arial Narrow"/>
        <family val="2"/>
        <charset val="204"/>
      </rPr>
      <t xml:space="preserve">Кількість підгруп        </t>
    </r>
    <r>
      <rPr>
        <b/>
        <i/>
        <sz val="16"/>
        <rFont val="Arial Narrow"/>
        <family val="2"/>
        <charset val="204"/>
      </rPr>
      <t xml:space="preserve">                                           </t>
    </r>
    <r>
      <rPr>
        <i/>
        <sz val="16"/>
        <rFont val="Arial Narrow"/>
        <family val="2"/>
        <charset val="204"/>
      </rPr>
      <t xml:space="preserve"> </t>
    </r>
    <r>
      <rPr>
        <i/>
        <sz val="16"/>
        <color rgb="FFFF0000"/>
        <rFont val="Arial Narrow"/>
        <family val="2"/>
        <charset val="204"/>
      </rPr>
      <t xml:space="preserve"> (критерій = 17 осіб)</t>
    </r>
  </si>
  <si>
    <t>Кількість потоків</t>
  </si>
  <si>
    <t>ОБ'ЄДНАННЯ ПОТОКІВ</t>
  </si>
  <si>
    <t xml:space="preserve">ПРИМІТКИ </t>
  </si>
  <si>
    <t>Назви навчальних  дисциплін</t>
  </si>
  <si>
    <t>Кількість кредитів ЄКТС</t>
  </si>
  <si>
    <t>Кількість годин</t>
  </si>
  <si>
    <t>МОВА ВИКЛАДАННЯ</t>
  </si>
  <si>
    <t>Кількість ТИЖНІВ</t>
  </si>
  <si>
    <t xml:space="preserve">I семестр         </t>
  </si>
  <si>
    <t xml:space="preserve">ІI семестр         </t>
  </si>
  <si>
    <t>ШИФР кафедри</t>
  </si>
  <si>
    <t>КОД кафедри</t>
  </si>
  <si>
    <t>НОРМИ РОЗРАХУНКУ</t>
  </si>
  <si>
    <t>Розрахунок годин на І СЕМЕСТР</t>
  </si>
  <si>
    <t>БОНУС английский</t>
  </si>
  <si>
    <t>Розрахунок годин на ІІ СЕМЕСТР</t>
  </si>
  <si>
    <t>ЗА РІК</t>
  </si>
  <si>
    <t>ВСЬОГО ГОДИН</t>
  </si>
  <si>
    <t>з них аудиторних</t>
  </si>
  <si>
    <t>самостійна робота</t>
  </si>
  <si>
    <t>курсові роботи (проекти), ДР</t>
  </si>
  <si>
    <t>форми контролю</t>
  </si>
  <si>
    <t>КР, КП, ДР</t>
  </si>
  <si>
    <t>практика</t>
  </si>
  <si>
    <t>КІЛЬКІСТЬ ЧЛ. ДЕК</t>
  </si>
  <si>
    <t>КОНТАКТНІ ГОДИНИ</t>
  </si>
  <si>
    <t>КЕРІВНИЦТВО СРС</t>
  </si>
  <si>
    <t>ПІДСУМКОВИЙ КОНТРОЛЬ</t>
  </si>
  <si>
    <t>КЕРІВНИЦТВО ПРАКТИЧНОЇ ПІДГОТОВКИ</t>
  </si>
  <si>
    <t>ДЕРЖАВНА АТЕСТАЦІЯ</t>
  </si>
  <si>
    <t>ІНШЕ (керівництво аспірантами)</t>
  </si>
  <si>
    <t>ВСЬОГО                            за І семестр</t>
  </si>
  <si>
    <t>АКТИВНІ</t>
  </si>
  <si>
    <t>ВСЬОГО                            за ІІ семестр</t>
  </si>
  <si>
    <t xml:space="preserve">ВСЬОГО                </t>
  </si>
  <si>
    <t>Всього</t>
  </si>
  <si>
    <t>у тому числі</t>
  </si>
  <si>
    <t>ЛЕКЦІЇ</t>
  </si>
  <si>
    <t>ПРАКТИЧНІ (СЕМІНАРСЬКІ) ЗАНЯТТЯ</t>
  </si>
  <si>
    <t>ЛАБОРАТОРНІ ЗАНЯТТЯ</t>
  </si>
  <si>
    <t>КОНСУЛЬТАЦІЇ протягом семестру</t>
  </si>
  <si>
    <t>КОНСУЛЬТАЦІЇ перед екзаменаційні</t>
  </si>
  <si>
    <t xml:space="preserve"> І семестр</t>
  </si>
  <si>
    <t xml:space="preserve"> ІІ семестр</t>
  </si>
  <si>
    <t>лекції</t>
  </si>
  <si>
    <t>лабор.</t>
  </si>
  <si>
    <t>практичні</t>
  </si>
  <si>
    <t>ЕКЗАМЕН</t>
  </si>
  <si>
    <t>ЗАЛІК</t>
  </si>
  <si>
    <t>ПЕРЕВІРКА контрольних робіт</t>
  </si>
  <si>
    <t>КР, КП</t>
  </si>
  <si>
    <t>проведення ЗАЛІКУ</t>
  </si>
  <si>
    <t>проведення ЕКЗАМЕНУ</t>
  </si>
  <si>
    <t>УЧАСТЬ у ДЕК</t>
  </si>
  <si>
    <t>проведення ДЕРЖАВНОГО ЕКЗАМЕНУ</t>
  </si>
  <si>
    <t>КЕРІВНИЦТВО дипломними роботами</t>
  </si>
  <si>
    <t>ЕІ</t>
  </si>
  <si>
    <t>БАК</t>
  </si>
  <si>
    <t>Н</t>
  </si>
  <si>
    <t>ФФ</t>
  </si>
  <si>
    <t xml:space="preserve">6.030508 </t>
  </si>
  <si>
    <t>ЕП</t>
  </si>
  <si>
    <t>П</t>
  </si>
  <si>
    <t>ЗВІТ</t>
  </si>
  <si>
    <t>ЗАГ</t>
  </si>
  <si>
    <t>ВСІ</t>
  </si>
  <si>
    <t>В</t>
  </si>
  <si>
    <t>А</t>
  </si>
  <si>
    <t>1</t>
  </si>
  <si>
    <t>ДА</t>
  </si>
  <si>
    <t>ДР</t>
  </si>
  <si>
    <t>6.050101</t>
  </si>
  <si>
    <t>3,4,5</t>
  </si>
  <si>
    <t>6</t>
  </si>
  <si>
    <t>6.030505</t>
  </si>
  <si>
    <t>4,5,6</t>
  </si>
  <si>
    <t>МЕВ</t>
  </si>
  <si>
    <t>6.030501</t>
  </si>
  <si>
    <t>01</t>
  </si>
  <si>
    <t>5,6</t>
  </si>
  <si>
    <t>6.140103</t>
  </si>
  <si>
    <t>67</t>
  </si>
  <si>
    <t>7,8</t>
  </si>
  <si>
    <t>67-А</t>
  </si>
  <si>
    <t>9</t>
  </si>
  <si>
    <t>МіМ</t>
  </si>
  <si>
    <t>6.030507</t>
  </si>
  <si>
    <t>5</t>
  </si>
  <si>
    <t>6,7</t>
  </si>
  <si>
    <t>2М</t>
  </si>
  <si>
    <t>МАГ</t>
  </si>
  <si>
    <t>1М</t>
  </si>
  <si>
    <t>МАГ-М</t>
  </si>
  <si>
    <t>122</t>
  </si>
  <si>
    <t>ЕКЗ</t>
  </si>
  <si>
    <t>3,4</t>
  </si>
  <si>
    <t>4</t>
  </si>
  <si>
    <t>7</t>
  </si>
  <si>
    <t>51-А</t>
  </si>
  <si>
    <t>8</t>
  </si>
  <si>
    <r>
      <rPr>
        <b/>
        <sz val="16"/>
        <color theme="1"/>
        <rFont val="Arial Narrow"/>
        <family val="2"/>
        <charset val="204"/>
      </rPr>
      <t xml:space="preserve">Державна атестація: </t>
    </r>
    <r>
      <rPr>
        <sz val="16"/>
        <color rgb="FFFF0000"/>
        <rFont val="Arial Narrow"/>
        <family val="2"/>
        <charset val="204"/>
      </rPr>
      <t>КЕРІВНИЦТВО ТА ПРОВЕДЕННЯ ЗАХИСТУ ДИПЛОМНОЇ РОБОТИ</t>
    </r>
  </si>
  <si>
    <r>
      <t xml:space="preserve">Державна атестація: </t>
    </r>
    <r>
      <rPr>
        <b/>
        <sz val="16"/>
        <color theme="1"/>
        <rFont val="Arial Narrow"/>
        <family val="2"/>
        <charset val="204"/>
      </rPr>
      <t>КЕРІВНИЦТВО ТА ПРОВЕДЕННЯ ЗАХИСТУ ДИПЛОМНОЇ РОБОТИ</t>
    </r>
  </si>
  <si>
    <t>Т</t>
  </si>
  <si>
    <r>
      <t xml:space="preserve">Комплексний </t>
    </r>
    <r>
      <rPr>
        <b/>
        <sz val="16"/>
        <color theme="1"/>
        <rFont val="Arial Narrow"/>
        <family val="2"/>
        <charset val="204"/>
      </rPr>
      <t>тренінг</t>
    </r>
  </si>
  <si>
    <t>КР</t>
  </si>
  <si>
    <t>Залік</t>
  </si>
  <si>
    <t>НП</t>
  </si>
  <si>
    <r>
      <rPr>
        <b/>
        <sz val="16"/>
        <color theme="1"/>
        <rFont val="Arial Narrow"/>
        <family val="2"/>
        <charset val="204"/>
      </rPr>
      <t xml:space="preserve">Навчальна практика </t>
    </r>
    <r>
      <rPr>
        <sz val="16"/>
        <color theme="1"/>
        <rFont val="Arial Narrow"/>
        <family val="2"/>
        <charset val="204"/>
      </rPr>
      <t>"Університетська освіта"</t>
    </r>
  </si>
  <si>
    <r>
      <t xml:space="preserve">Науково-дослідна практика: </t>
    </r>
    <r>
      <rPr>
        <sz val="16"/>
        <color rgb="FFC00000"/>
        <rFont val="Arial Narrow"/>
        <family val="2"/>
        <charset val="204"/>
      </rPr>
      <t>Консультаційний проект</t>
    </r>
  </si>
  <si>
    <t>242</t>
  </si>
  <si>
    <r>
      <t xml:space="preserve">Переддипломна </t>
    </r>
    <r>
      <rPr>
        <b/>
        <sz val="16"/>
        <color theme="1"/>
        <rFont val="Arial Narrow"/>
        <family val="2"/>
        <charset val="204"/>
      </rPr>
      <t>практика</t>
    </r>
    <r>
      <rPr>
        <sz val="16"/>
        <color theme="1"/>
        <rFont val="Arial Narrow"/>
        <family val="2"/>
        <charset val="204"/>
      </rPr>
      <t xml:space="preserve"> </t>
    </r>
  </si>
  <si>
    <t>3</t>
  </si>
  <si>
    <t>НДП</t>
  </si>
  <si>
    <t>Переддипломна практика</t>
  </si>
  <si>
    <t>О11</t>
  </si>
  <si>
    <t>Системний підхід у вищій школі</t>
  </si>
  <si>
    <t>Комплексний тренінг</t>
  </si>
  <si>
    <t>Звіт</t>
  </si>
  <si>
    <t>Алгоритми і структури даних</t>
  </si>
  <si>
    <t>ІС</t>
  </si>
  <si>
    <t>Алгоритми та структури даних</t>
  </si>
  <si>
    <t>51-ІСУБП</t>
  </si>
  <si>
    <t>Аналіз та оптимізація бізнес-процесів підприємств</t>
  </si>
  <si>
    <t>Аналітика великих даних</t>
  </si>
  <si>
    <t>Бази даних</t>
  </si>
  <si>
    <t>Веб-технології та веб-дизайн</t>
  </si>
  <si>
    <t>Виробнича практика (проектно-технологічна)</t>
  </si>
  <si>
    <t>Вступ до комп'ютерних наук</t>
  </si>
  <si>
    <t>8.05010101</t>
  </si>
  <si>
    <t>8.05010105</t>
  </si>
  <si>
    <t>Екоінформатика</t>
  </si>
  <si>
    <t>Захист інформації</t>
  </si>
  <si>
    <t>Інноваційні технології в туризмі</t>
  </si>
  <si>
    <t>Інтелектуальний аналіз даних</t>
  </si>
  <si>
    <t>51-ІІСТ</t>
  </si>
  <si>
    <t>Інтелектуальні ІУС і технології їх розробки</t>
  </si>
  <si>
    <t xml:space="preserve"> 3-6</t>
  </si>
  <si>
    <t>Інтелектуальні методи та засоби обробки інформації</t>
  </si>
  <si>
    <t>Інтернет технології в сучасному бізнесі</t>
  </si>
  <si>
    <t>Інформаційна безпека</t>
  </si>
  <si>
    <t>Інформаційний менеджмент</t>
  </si>
  <si>
    <t>Інформаційні системи в бізнесі</t>
  </si>
  <si>
    <t>сборн.</t>
  </si>
  <si>
    <t>51,51,52</t>
  </si>
  <si>
    <t>Інформаційні системи в економіці</t>
  </si>
  <si>
    <t>Інформаційні системи в управлінні персоналом</t>
  </si>
  <si>
    <t>Інформаційні системи і технології в маркетингу</t>
  </si>
  <si>
    <t>Інформаційні системи та технології в оподаткуванні</t>
  </si>
  <si>
    <t>Інформаційні технології в економіці</t>
  </si>
  <si>
    <t>Інформаційні технології в освіті</t>
  </si>
  <si>
    <t>Комп’ютерні інформаційні системи в організації роботи ІТ-підприємств</t>
  </si>
  <si>
    <t>Комплексний курсовий проект з програмування</t>
  </si>
  <si>
    <t>КП</t>
  </si>
  <si>
    <t>Комплексний курсовий проект з проектування</t>
  </si>
  <si>
    <t>Комп'ютерна графіка та візуалізація</t>
  </si>
  <si>
    <t>Комп'ютерна схемотехніка та архітектура комп'ютерів</t>
  </si>
  <si>
    <t>Крос-платформне програмування</t>
  </si>
  <si>
    <r>
      <rPr>
        <b/>
        <sz val="16"/>
        <color theme="1"/>
        <rFont val="Arial Narrow"/>
        <family val="2"/>
        <charset val="204"/>
      </rPr>
      <t>КУРСОВИЙ ПРОЕКТ :</t>
    </r>
    <r>
      <rPr>
        <sz val="16"/>
        <color theme="1"/>
        <rFont val="Arial Narrow"/>
        <family val="2"/>
        <charset val="204"/>
      </rPr>
      <t xml:space="preserve"> Бази даних </t>
    </r>
  </si>
  <si>
    <r>
      <rPr>
        <b/>
        <sz val="16"/>
        <color theme="1"/>
        <rFont val="Arial Narrow"/>
        <family val="2"/>
        <charset val="204"/>
      </rPr>
      <t xml:space="preserve">КУРСОВИЙ ПРОЕКТ : </t>
    </r>
    <r>
      <rPr>
        <sz val="16"/>
        <color theme="1"/>
        <rFont val="Arial Narrow"/>
        <family val="2"/>
        <charset val="204"/>
      </rPr>
      <t>Організація баз даних і знань</t>
    </r>
  </si>
  <si>
    <t>51-ІСУТОД</t>
  </si>
  <si>
    <t>Мережеві технології</t>
  </si>
  <si>
    <t>Методи оптимізації в задачах управління</t>
  </si>
  <si>
    <t>Методи та системи підтримки прийняття рішень в управлінні еколого-економічними процесами підприємств</t>
  </si>
  <si>
    <t>Методи та системи штучного інтелекту</t>
  </si>
  <si>
    <t>Методології наукових досліджень</t>
  </si>
  <si>
    <t>401-2</t>
  </si>
  <si>
    <t>Мобільні технології</t>
  </si>
  <si>
    <t>Моделювання інформаційних систем</t>
  </si>
  <si>
    <t>Моделювання систем</t>
  </si>
  <si>
    <r>
      <t xml:space="preserve">Науково-дослідна практика: </t>
    </r>
    <r>
      <rPr>
        <i/>
        <sz val="12"/>
        <rFont val="Arial Narrow"/>
        <family val="2"/>
        <charset val="204"/>
      </rPr>
      <t>Науковий семінар</t>
    </r>
  </si>
  <si>
    <t>Нейромережеві методи прогнозування економічних часових рядів</t>
  </si>
  <si>
    <t>Обробка нечіткої інформації</t>
  </si>
  <si>
    <t>Операційні системи</t>
  </si>
  <si>
    <t>Оптимізація роботи програмних додатків</t>
  </si>
  <si>
    <t>Організація баз даних і знань</t>
  </si>
  <si>
    <t>Організація готельного господарства: Інформаційно-комунікаційне забезпечення</t>
  </si>
  <si>
    <t>Основи об'єктно-орієнтованого програмування</t>
  </si>
  <si>
    <t>Предметні технології ІС</t>
  </si>
  <si>
    <t>Прийняття рішень засобами ГІС</t>
  </si>
  <si>
    <t>Програмування</t>
  </si>
  <si>
    <t>Програмування для мобільних пристроїв</t>
  </si>
  <si>
    <t>Проектування інформаційних систем</t>
  </si>
  <si>
    <t>Розподілені сховища даних</t>
  </si>
  <si>
    <t>Системи штучного інтелекту</t>
  </si>
  <si>
    <t>Системний аналіз та проектування інформаційних систем</t>
  </si>
  <si>
    <t>Сучасна теорія управління</t>
  </si>
  <si>
    <t xml:space="preserve">Сучасні евристичні алгоритми оптимізації </t>
  </si>
  <si>
    <t>Теорія і практика вищої освіти</t>
  </si>
  <si>
    <t>Теорія інформації і кодування</t>
  </si>
  <si>
    <t>Теорія прийняття рішень</t>
  </si>
  <si>
    <t>Технології захисту інформації</t>
  </si>
  <si>
    <t>Технології комп'ютерного проектування</t>
  </si>
  <si>
    <t>Технології обробки даних в інформаційно-комунікаційних системах</t>
  </si>
  <si>
    <t>Технології розподілених систем та паралельних обчислень</t>
  </si>
  <si>
    <t>Технології розробки та тестування програмного забезпечення</t>
  </si>
  <si>
    <t>Технології тестування програмних продуктів</t>
  </si>
  <si>
    <t>Технологія створення програмних продуктів</t>
  </si>
  <si>
    <t>Тренінг "Автоматизація діяльності туристичного підприємства"</t>
  </si>
  <si>
    <t>Тренінг "Управління бізнес-процесами у туризмі"</t>
  </si>
  <si>
    <t>8.14010301</t>
  </si>
  <si>
    <t>Тренінг (Інтернет-комунікації у туристичній діяльності)</t>
  </si>
  <si>
    <t>Тренінг з основ управління ІТ-проектами</t>
  </si>
  <si>
    <t>Тренінг-курс "Вступ до комп'ютерних наук"</t>
  </si>
  <si>
    <t>Управління ІТ-проектами</t>
  </si>
  <si>
    <t>Управління та менеджмент якості бізнес-процесів ІТ-підприємств</t>
  </si>
  <si>
    <t>Хмарні обчислення</t>
  </si>
  <si>
    <t>Хмарні технології</t>
  </si>
  <si>
    <t>Код</t>
  </si>
  <si>
    <t>Кафедра</t>
  </si>
  <si>
    <t>Дисциплини</t>
  </si>
  <si>
    <t xml:space="preserve"> Шифр спец.</t>
  </si>
  <si>
    <t>Заочний, НКП</t>
  </si>
  <si>
    <t>кол-во студ</t>
  </si>
  <si>
    <t>Кол-во групп</t>
  </si>
  <si>
    <t>потоки</t>
  </si>
  <si>
    <t>Загал. обсяг годин</t>
  </si>
  <si>
    <t>Кредити</t>
  </si>
  <si>
    <t>І семестр</t>
  </si>
  <si>
    <t>ІІ семестр</t>
  </si>
  <si>
    <t>ВСЕГО ЗА УЧЕБНЫЙ ГОД</t>
  </si>
  <si>
    <t>количество потоков</t>
  </si>
  <si>
    <t>номер потока</t>
  </si>
  <si>
    <t>основная спец</t>
  </si>
  <si>
    <t>Контактні години</t>
  </si>
  <si>
    <t>Екзамен</t>
  </si>
  <si>
    <t>КР, КП, ДР, ПП</t>
  </si>
  <si>
    <t>контрольна робота</t>
  </si>
  <si>
    <t>норма на КР, ДР, ДІ</t>
  </si>
  <si>
    <t>Екзамен, ДІ</t>
  </si>
  <si>
    <t>Читання лекцій</t>
  </si>
  <si>
    <t>Проведення практичних занять</t>
  </si>
  <si>
    <t>Проведення лабораторних занять</t>
  </si>
  <si>
    <t>Проведення консультацій з навчальних дисциплін протягом семестру</t>
  </si>
  <si>
    <t>Проведення екзаменаційних консультацій</t>
  </si>
  <si>
    <t>Керівництво і приймання індивідуальних завдань:</t>
  </si>
  <si>
    <t>Проведення заліку</t>
  </si>
  <si>
    <t>Проведення семестрових екзаменів</t>
  </si>
  <si>
    <t>Проведення державних екзаменів</t>
  </si>
  <si>
    <t>Керавництво, консультування, рецензування та проведення захисту дипломних проектів (робіт)</t>
  </si>
  <si>
    <t>Разом</t>
  </si>
  <si>
    <t>Актив</t>
  </si>
  <si>
    <t>Перевірка і приймання контрольних (модульних) робіт, що виконуються під час самостійної роботи</t>
  </si>
  <si>
    <t>Керівництво переддипломною практикою</t>
  </si>
  <si>
    <t>Лекції</t>
  </si>
  <si>
    <t>Практ., семін.</t>
  </si>
  <si>
    <t>Лабораторні</t>
  </si>
  <si>
    <t>Індив. робота</t>
  </si>
  <si>
    <t>Консультації</t>
  </si>
  <si>
    <t>Іспит</t>
  </si>
  <si>
    <t>ВСЕГО</t>
  </si>
  <si>
    <t>Активная</t>
  </si>
  <si>
    <t>рефератів, аналітичних оглядів, перекладів</t>
  </si>
  <si>
    <t xml:space="preserve">розрахункових, графічних та розрахунково-графічних робіт </t>
  </si>
  <si>
    <t>курсових проектів, робіт</t>
  </si>
  <si>
    <r>
      <t xml:space="preserve">Іспти </t>
    </r>
    <r>
      <rPr>
        <b/>
        <sz val="8"/>
        <color indexed="8"/>
        <rFont val="Arial"/>
        <family val="2"/>
        <charset val="204"/>
      </rPr>
      <t>в усній формі</t>
    </r>
  </si>
  <si>
    <t>Іспти в письмовій формі</t>
  </si>
  <si>
    <t>Участь в ДЕК</t>
  </si>
  <si>
    <t>перевірка письмових робіт</t>
  </si>
  <si>
    <t>заочний</t>
  </si>
  <si>
    <t>Екз</t>
  </si>
  <si>
    <t>509Ш</t>
  </si>
  <si>
    <t>Державний іспит за фахом</t>
  </si>
  <si>
    <t>ДІ</t>
  </si>
  <si>
    <t>242С</t>
  </si>
  <si>
    <t>Державний екзамен за фахом</t>
  </si>
  <si>
    <t>242М</t>
  </si>
  <si>
    <t>Інформаційні системи і технології в обліку</t>
  </si>
  <si>
    <t>Комплексний курсовий проект</t>
  </si>
  <si>
    <t>073С</t>
  </si>
  <si>
    <t>Інформаційні системи і технології в управлінні організацією</t>
  </si>
  <si>
    <t>122Ш</t>
  </si>
  <si>
    <t>101Ш</t>
  </si>
  <si>
    <t>Алгоритми та структури даних — 1</t>
  </si>
  <si>
    <r>
      <t>Об</t>
    </r>
    <r>
      <rPr>
        <sz val="11"/>
        <color indexed="8"/>
        <rFont val="Tahoma"/>
        <family val="2"/>
        <charset val="204"/>
      </rPr>
      <t>'єктно-орієнтоване програмування — 2</t>
    </r>
  </si>
  <si>
    <t>Організація баз даних і знань — 1</t>
  </si>
  <si>
    <t xml:space="preserve">Веб-технології та веб-дизайн — 1 </t>
  </si>
  <si>
    <r>
      <t>Технології комп</t>
    </r>
    <r>
      <rPr>
        <sz val="11"/>
        <color indexed="8"/>
        <rFont val="Tahoma"/>
        <family val="2"/>
        <charset val="204"/>
      </rPr>
      <t>'ютерного проектування</t>
    </r>
  </si>
  <si>
    <t>Організація баз даних і знань — 2</t>
  </si>
  <si>
    <t>Веб-технології та веб-дизайн — 2</t>
  </si>
  <si>
    <t>Технології розподілених систем та паралельних обчислень — 1</t>
  </si>
  <si>
    <t>Інтелектуальний аналіз данних</t>
  </si>
  <si>
    <t>Технології розподілених систем та паралельних обчислень — 2</t>
  </si>
  <si>
    <t>Комп'ютерні мережі</t>
  </si>
  <si>
    <t>101Т</t>
  </si>
  <si>
    <t>Архітектура комп'ютерів та операційні системи</t>
  </si>
  <si>
    <t>Моделювання систем та методи оптимізацій</t>
  </si>
  <si>
    <t>Комплексний курсовий проект: Програмування</t>
  </si>
  <si>
    <t>122С</t>
  </si>
  <si>
    <t>ІС в сучасному бізнесі</t>
  </si>
  <si>
    <t>Автоматизація документообігу</t>
  </si>
  <si>
    <t>Інтелектуальна власність та патентознавство</t>
  </si>
  <si>
    <t>Аналіз великих даних та управління інформацією</t>
  </si>
  <si>
    <t>Аналіз та оптимізація бізнес-процесів  підприємств</t>
  </si>
  <si>
    <t>008М</t>
  </si>
  <si>
    <t>014М</t>
  </si>
  <si>
    <t>011М</t>
  </si>
  <si>
    <t>Енергодар</t>
  </si>
  <si>
    <t>Полтава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</si>
</sst>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22"/>
      <color rgb="FF002060"/>
      <name val="Arial Narrow"/>
      <family val="2"/>
      <charset val="204"/>
    </font>
    <font>
      <sz val="22"/>
      <name val="Arial Narrow"/>
      <family val="2"/>
      <charset val="204"/>
    </font>
    <font>
      <b/>
      <sz val="20"/>
      <color rgb="FF002060"/>
      <name val="Arial Narrow"/>
      <family val="2"/>
      <charset val="204"/>
    </font>
    <font>
      <b/>
      <sz val="22"/>
      <color rgb="FFFF0000"/>
      <name val="Arial Narrow"/>
      <family val="2"/>
      <charset val="204"/>
    </font>
    <font>
      <b/>
      <i/>
      <sz val="18"/>
      <color rgb="FF0070C0"/>
      <name val="Arial Narrow"/>
      <family val="2"/>
      <charset val="204"/>
    </font>
    <font>
      <b/>
      <sz val="16"/>
      <name val="Arial Narrow"/>
      <family val="2"/>
      <charset val="204"/>
    </font>
    <font>
      <i/>
      <sz val="16"/>
      <color rgb="FFFF0000"/>
      <name val="Arial Narrow"/>
      <family val="2"/>
      <charset val="204"/>
    </font>
    <font>
      <i/>
      <sz val="22"/>
      <name val="Arial Narrow"/>
      <family val="2"/>
      <charset val="204"/>
    </font>
    <font>
      <sz val="16"/>
      <name val="Arial Narrow"/>
      <family val="2"/>
      <charset val="204"/>
    </font>
    <font>
      <sz val="16"/>
      <color rgb="FFFF0000"/>
      <name val="Arial Narrow"/>
      <family val="2"/>
      <charset val="204"/>
    </font>
    <font>
      <i/>
      <sz val="14"/>
      <name val="Arial Narrow"/>
      <family val="2"/>
      <charset val="204"/>
    </font>
    <font>
      <b/>
      <i/>
      <sz val="16"/>
      <color rgb="FFFF0000"/>
      <name val="Arial Narrow"/>
      <family val="2"/>
      <charset val="204"/>
    </font>
    <font>
      <b/>
      <i/>
      <sz val="16"/>
      <color rgb="FF7030A0"/>
      <name val="Arial Narrow"/>
      <family val="2"/>
      <charset val="204"/>
    </font>
    <font>
      <b/>
      <i/>
      <sz val="16"/>
      <name val="Arial Narrow"/>
      <family val="2"/>
      <charset val="204"/>
    </font>
    <font>
      <i/>
      <sz val="16"/>
      <name val="Arial Narrow"/>
      <family val="2"/>
      <charset val="204"/>
    </font>
    <font>
      <b/>
      <sz val="14"/>
      <name val="Arial Narrow"/>
      <family val="2"/>
      <charset val="204"/>
    </font>
    <font>
      <sz val="14"/>
      <name val="Arial Narrow"/>
      <family val="2"/>
      <charset val="204"/>
    </font>
    <font>
      <b/>
      <i/>
      <sz val="14"/>
      <color theme="6" tint="-0.499984740745262"/>
      <name val="Arial Narrow"/>
      <family val="2"/>
      <charset val="204"/>
    </font>
    <font>
      <b/>
      <sz val="24"/>
      <name val="Arial Narrow"/>
      <family val="2"/>
      <charset val="204"/>
    </font>
    <font>
      <b/>
      <sz val="14"/>
      <color rgb="FFFF0000"/>
      <name val="Arial Narrow"/>
      <family val="2"/>
      <charset val="204"/>
    </font>
    <font>
      <sz val="18"/>
      <name val="Arial Narrow"/>
      <family val="2"/>
      <charset val="204"/>
    </font>
    <font>
      <sz val="11"/>
      <name val="Arial Narrow"/>
      <family val="2"/>
      <charset val="204"/>
    </font>
    <font>
      <b/>
      <sz val="8"/>
      <name val="Arial Narrow"/>
      <family val="2"/>
      <charset val="204"/>
    </font>
    <font>
      <b/>
      <sz val="12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6"/>
      <color theme="1"/>
      <name val="Arial Narrow"/>
      <family val="2"/>
      <charset val="204"/>
    </font>
    <font>
      <b/>
      <sz val="18"/>
      <name val="Arial Narrow"/>
      <family val="2"/>
      <charset val="204"/>
    </font>
    <font>
      <b/>
      <sz val="10"/>
      <name val="Arial Narrow"/>
      <family val="2"/>
      <charset val="204"/>
    </font>
    <font>
      <sz val="9"/>
      <name val="Arial Narrow"/>
      <family val="2"/>
      <charset val="204"/>
    </font>
    <font>
      <i/>
      <sz val="18"/>
      <name val="Arial Narrow"/>
      <family val="2"/>
      <charset val="204"/>
    </font>
    <font>
      <b/>
      <sz val="18"/>
      <color rgb="FFFF0000"/>
      <name val="Arial Narrow"/>
      <family val="2"/>
      <charset val="204"/>
    </font>
    <font>
      <sz val="10"/>
      <name val="Arial Narrow"/>
      <family val="2"/>
      <charset val="204"/>
    </font>
    <font>
      <sz val="11"/>
      <color rgb="FF00206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i/>
      <sz val="14"/>
      <color rgb="FF0070C0"/>
      <name val="Arial Narrow"/>
      <family val="2"/>
      <charset val="204"/>
    </font>
    <font>
      <sz val="11"/>
      <color rgb="FFFF0000"/>
      <name val="Arial Narrow"/>
      <family val="2"/>
      <charset val="204"/>
    </font>
    <font>
      <i/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1"/>
      <color theme="6" tint="-0.499984740745262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22"/>
      <color theme="1"/>
      <name val="Arial Narrow"/>
      <family val="2"/>
      <charset val="204"/>
    </font>
    <font>
      <i/>
      <sz val="16"/>
      <color theme="1"/>
      <name val="Arial Narrow"/>
      <family val="2"/>
      <charset val="204"/>
    </font>
    <font>
      <b/>
      <sz val="22"/>
      <color rgb="FF7030A0"/>
      <name val="Arial Narrow"/>
      <family val="2"/>
      <charset val="204"/>
    </font>
    <font>
      <sz val="16"/>
      <color theme="1"/>
      <name val="Arial Narrow"/>
      <family val="2"/>
      <charset val="204"/>
    </font>
    <font>
      <b/>
      <sz val="16"/>
      <color theme="6" tint="-0.499984740745262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b/>
      <sz val="16"/>
      <color rgb="FFFF0000"/>
      <name val="Arial Narrow"/>
      <family val="2"/>
      <charset val="204"/>
    </font>
    <font>
      <i/>
      <sz val="12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sz val="18"/>
      <color rgb="FFFF0000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sz val="16"/>
      <color rgb="FFC00000"/>
      <name val="Arial Narrow"/>
      <family val="2"/>
      <charset val="204"/>
    </font>
    <font>
      <sz val="12"/>
      <name val="Arial Narrow"/>
      <family val="2"/>
      <charset val="204"/>
    </font>
    <font>
      <b/>
      <sz val="18"/>
      <color rgb="FF002060"/>
      <name val="Arial Narrow"/>
      <family val="2"/>
      <charset val="204"/>
    </font>
    <font>
      <i/>
      <sz val="12"/>
      <name val="Arial Narrow"/>
      <family val="2"/>
      <charset val="204"/>
    </font>
    <font>
      <sz val="11"/>
      <color theme="6" tint="-0.499984740745262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1"/>
      <color indexed="63"/>
      <name val="SimSun"/>
      <family val="2"/>
      <charset val="204"/>
    </font>
    <font>
      <sz val="11"/>
      <color indexed="8"/>
      <name val="SimSun"/>
      <family val="2"/>
      <charset val="204"/>
    </font>
    <font>
      <sz val="11"/>
      <color indexed="20"/>
      <name val="Calibri"/>
      <family val="2"/>
      <charset val="204"/>
    </font>
    <font>
      <sz val="11"/>
      <color indexed="63"/>
      <name val="SimSun"/>
    </font>
    <font>
      <sz val="11"/>
      <color rgb="FF333333"/>
      <name val="SimSun"/>
      <family val="2"/>
      <charset val="204"/>
    </font>
    <font>
      <sz val="11"/>
      <color indexed="8"/>
      <name val="Calibri"/>
      <family val="2"/>
      <charset val="204"/>
    </font>
    <font>
      <sz val="11"/>
      <color indexed="63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SimSun"/>
      <family val="2"/>
      <charset val="204"/>
    </font>
    <font>
      <sz val="10"/>
      <name val="Arial Cyr"/>
      <family val="2"/>
      <charset val="204"/>
    </font>
    <font>
      <sz val="11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Arial Cyr"/>
      <family val="2"/>
      <charset val="204"/>
    </font>
    <font>
      <b/>
      <sz val="16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Arial Cyr"/>
      <family val="2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1"/>
    </font>
    <font>
      <b/>
      <sz val="12"/>
      <color indexed="8"/>
      <name val="Times New Roman"/>
      <family val="1"/>
      <charset val="1"/>
    </font>
    <font>
      <sz val="12"/>
      <color indexed="8"/>
      <name val="Times New Roman"/>
      <family val="1"/>
      <charset val="1"/>
    </font>
    <font>
      <sz val="12"/>
      <name val="Times New Roman"/>
      <family val="1"/>
      <charset val="204"/>
    </font>
    <font>
      <sz val="11"/>
      <color indexed="8"/>
      <name val="Tahoma"/>
      <family val="2"/>
      <charset val="204"/>
    </font>
    <font>
      <b/>
      <sz val="14"/>
      <color theme="1"/>
      <name val="Arial Narrow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33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26"/>
        <bgColor indexed="9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62" fillId="0" borderId="0"/>
    <xf numFmtId="0" fontId="63" fillId="0" borderId="0"/>
    <xf numFmtId="0" fontId="64" fillId="7" borderId="0" applyNumberFormat="0" applyBorder="0" applyAlignment="0" applyProtection="0"/>
    <xf numFmtId="0" fontId="65" fillId="0" borderId="0"/>
    <xf numFmtId="0" fontId="66" fillId="0" borderId="0"/>
    <xf numFmtId="0" fontId="1" fillId="0" borderId="0"/>
    <xf numFmtId="0" fontId="67" fillId="0" borderId="0"/>
    <xf numFmtId="0" fontId="68" fillId="0" borderId="0"/>
    <xf numFmtId="0" fontId="69" fillId="0" borderId="0"/>
    <xf numFmtId="0" fontId="70" fillId="0" borderId="0"/>
    <xf numFmtId="0" fontId="71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1" fillId="0" borderId="0"/>
    <xf numFmtId="0" fontId="71" fillId="0" borderId="0"/>
    <xf numFmtId="9" fontId="70" fillId="0" borderId="0" applyBorder="0" applyProtection="0"/>
    <xf numFmtId="9" fontId="68" fillId="0" borderId="0"/>
  </cellStyleXfs>
  <cellXfs count="411">
    <xf numFmtId="0" fontId="0" fillId="0" borderId="0" xfId="0"/>
    <xf numFmtId="0" fontId="17" fillId="0" borderId="0" xfId="0" applyFont="1" applyFill="1" applyBorder="1" applyAlignment="1">
      <alignment horizontal="center" textRotation="90" wrapText="1"/>
    </xf>
    <xf numFmtId="0" fontId="23" fillId="0" borderId="0" xfId="0" applyFont="1" applyFill="1" applyAlignment="1"/>
    <xf numFmtId="0" fontId="25" fillId="0" borderId="12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/>
    <xf numFmtId="0" fontId="23" fillId="0" borderId="0" xfId="0" applyFont="1" applyFill="1" applyAlignment="1">
      <alignment vertical="center"/>
    </xf>
    <xf numFmtId="0" fontId="26" fillId="0" borderId="0" xfId="0" applyFont="1" applyFill="1"/>
    <xf numFmtId="0" fontId="10" fillId="5" borderId="27" xfId="0" applyFont="1" applyFill="1" applyBorder="1" applyAlignment="1">
      <alignment horizontal="center" textRotation="90" wrapText="1"/>
    </xf>
    <xf numFmtId="0" fontId="10" fillId="5" borderId="29" xfId="0" applyFont="1" applyFill="1" applyBorder="1" applyAlignment="1">
      <alignment horizontal="center" textRotation="90" wrapText="1"/>
    </xf>
    <xf numFmtId="0" fontId="7" fillId="0" borderId="28" xfId="0" applyFont="1" applyFill="1" applyBorder="1" applyAlignment="1">
      <alignment horizontal="center" textRotation="90" wrapText="1"/>
    </xf>
    <xf numFmtId="49" fontId="17" fillId="0" borderId="28" xfId="0" applyNumberFormat="1" applyFont="1" applyFill="1" applyBorder="1" applyAlignment="1" applyProtection="1">
      <alignment horizontal="center" textRotation="90"/>
      <protection locked="0"/>
    </xf>
    <xf numFmtId="49" fontId="17" fillId="0" borderId="29" xfId="0" applyNumberFormat="1" applyFont="1" applyFill="1" applyBorder="1" applyAlignment="1" applyProtection="1">
      <alignment horizontal="center" textRotation="90"/>
      <protection locked="0"/>
    </xf>
    <xf numFmtId="0" fontId="33" fillId="0" borderId="28" xfId="0" applyFont="1" applyFill="1" applyBorder="1" applyAlignment="1">
      <alignment horizontal="center" textRotation="90" wrapText="1"/>
    </xf>
    <xf numFmtId="0" fontId="23" fillId="0" borderId="28" xfId="0" applyFont="1" applyFill="1" applyBorder="1" applyAlignment="1">
      <alignment horizontal="center" textRotation="90" wrapText="1"/>
    </xf>
    <xf numFmtId="0" fontId="30" fillId="0" borderId="28" xfId="0" applyFont="1" applyFill="1" applyBorder="1" applyAlignment="1">
      <alignment horizontal="center" textRotation="90" wrapText="1"/>
    </xf>
    <xf numFmtId="0" fontId="30" fillId="0" borderId="28" xfId="0" applyFont="1" applyFill="1" applyBorder="1" applyAlignment="1">
      <alignment textRotation="90" wrapText="1"/>
    </xf>
    <xf numFmtId="0" fontId="26" fillId="0" borderId="0" xfId="0" applyFont="1" applyFill="1" applyBorder="1"/>
    <xf numFmtId="0" fontId="34" fillId="0" borderId="34" xfId="0" applyFont="1" applyFill="1" applyBorder="1"/>
    <xf numFmtId="0" fontId="26" fillId="0" borderId="34" xfId="0" applyFont="1" applyFill="1" applyBorder="1"/>
    <xf numFmtId="0" fontId="4" fillId="0" borderId="34" xfId="0" applyFont="1" applyFill="1" applyBorder="1"/>
    <xf numFmtId="0" fontId="35" fillId="0" borderId="34" xfId="0" applyFont="1" applyFill="1" applyBorder="1"/>
    <xf numFmtId="0" fontId="36" fillId="0" borderId="34" xfId="0" applyFont="1" applyFill="1" applyBorder="1"/>
    <xf numFmtId="0" fontId="37" fillId="0" borderId="34" xfId="0" applyFont="1" applyFill="1" applyBorder="1"/>
    <xf numFmtId="49" fontId="38" fillId="0" borderId="34" xfId="0" applyNumberFormat="1" applyFont="1" applyFill="1" applyBorder="1"/>
    <xf numFmtId="0" fontId="39" fillId="0" borderId="34" xfId="0" applyFont="1" applyFill="1" applyBorder="1"/>
    <xf numFmtId="0" fontId="40" fillId="0" borderId="34" xfId="0" applyFont="1" applyFill="1" applyBorder="1"/>
    <xf numFmtId="0" fontId="26" fillId="0" borderId="35" xfId="0" applyFont="1" applyFill="1" applyBorder="1"/>
    <xf numFmtId="0" fontId="41" fillId="0" borderId="35" xfId="0" applyFont="1" applyFill="1" applyBorder="1"/>
    <xf numFmtId="0" fontId="26" fillId="0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4" fillId="0" borderId="1" xfId="0" applyNumberFormat="1" applyFont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6" fillId="0" borderId="14" xfId="0" applyFont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46" fillId="5" borderId="14" xfId="0" applyFont="1" applyFill="1" applyBorder="1" applyAlignment="1">
      <alignment horizontal="center" vertical="center"/>
    </xf>
    <xf numFmtId="0" fontId="46" fillId="5" borderId="15" xfId="0" applyFont="1" applyFill="1" applyBorder="1" applyAlignment="1">
      <alignment horizontal="center" vertical="center"/>
    </xf>
    <xf numFmtId="0" fontId="48" fillId="3" borderId="14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9" fontId="46" fillId="0" borderId="0" xfId="1" applyFont="1" applyFill="1" applyBorder="1" applyAlignment="1">
      <alignment horizontal="center" vertical="center"/>
    </xf>
    <xf numFmtId="9" fontId="46" fillId="0" borderId="0" xfId="1" applyFont="1" applyFill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3" fontId="48" fillId="3" borderId="1" xfId="0" applyNumberFormat="1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3" fontId="48" fillId="4" borderId="1" xfId="0" applyNumberFormat="1" applyFont="1" applyFill="1" applyBorder="1" applyAlignment="1">
      <alignment horizontal="center" vertical="center"/>
    </xf>
    <xf numFmtId="0" fontId="53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2" fillId="0" borderId="1" xfId="0" applyNumberFormat="1" applyFont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44" fillId="6" borderId="1" xfId="0" applyNumberFormat="1" applyFont="1" applyFill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34" fillId="0" borderId="0" xfId="0" applyFont="1" applyFill="1" applyBorder="1"/>
    <xf numFmtId="0" fontId="4" fillId="0" borderId="0" xfId="0" applyFont="1" applyFill="1" applyBorder="1"/>
    <xf numFmtId="0" fontId="35" fillId="0" borderId="0" xfId="0" applyFont="1" applyFill="1" applyBorder="1"/>
    <xf numFmtId="0" fontId="36" fillId="0" borderId="0" xfId="0" applyFont="1" applyFill="1" applyBorder="1"/>
    <xf numFmtId="0" fontId="37" fillId="0" borderId="0" xfId="0" applyFont="1" applyFill="1" applyBorder="1"/>
    <xf numFmtId="49" fontId="38" fillId="0" borderId="0" xfId="0" applyNumberFormat="1" applyFont="1" applyFill="1" applyBorder="1"/>
    <xf numFmtId="0" fontId="38" fillId="0" borderId="0" xfId="0" applyFont="1" applyFill="1" applyBorder="1"/>
    <xf numFmtId="0" fontId="39" fillId="0" borderId="0" xfId="0" applyFont="1" applyFill="1" applyBorder="1"/>
    <xf numFmtId="0" fontId="58" fillId="0" borderId="0" xfId="0" applyFont="1" applyFill="1" applyBorder="1"/>
    <xf numFmtId="0" fontId="41" fillId="0" borderId="0" xfId="0" applyFont="1" applyFill="1" applyBorder="1"/>
    <xf numFmtId="0" fontId="69" fillId="0" borderId="0" xfId="10"/>
    <xf numFmtId="0" fontId="72" fillId="0" borderId="0" xfId="17" applyNumberFormat="1" applyFont="1" applyFill="1" applyAlignment="1">
      <alignment vertical="center" wrapText="1"/>
    </xf>
    <xf numFmtId="0" fontId="72" fillId="0" borderId="0" xfId="17" applyNumberFormat="1" applyFont="1" applyFill="1" applyAlignment="1">
      <alignment horizontal="center" vertical="center"/>
    </xf>
    <xf numFmtId="0" fontId="73" fillId="0" borderId="0" xfId="17" applyNumberFormat="1" applyFont="1" applyFill="1" applyAlignment="1">
      <alignment horizontal="center" vertical="center" wrapText="1"/>
    </xf>
    <xf numFmtId="0" fontId="73" fillId="0" borderId="0" xfId="17" applyNumberFormat="1" applyFont="1" applyFill="1" applyAlignment="1">
      <alignment horizontal="center" vertical="center"/>
    </xf>
    <xf numFmtId="0" fontId="72" fillId="0" borderId="37" xfId="17" applyNumberFormat="1" applyFont="1" applyFill="1" applyBorder="1" applyAlignment="1">
      <alignment horizontal="center" vertical="center"/>
    </xf>
    <xf numFmtId="0" fontId="73" fillId="0" borderId="38" xfId="17" applyNumberFormat="1" applyFont="1" applyFill="1" applyBorder="1" applyAlignment="1">
      <alignment horizontal="center" vertical="center"/>
    </xf>
    <xf numFmtId="0" fontId="73" fillId="0" borderId="39" xfId="17" applyNumberFormat="1" applyFont="1" applyFill="1" applyBorder="1" applyAlignment="1">
      <alignment horizontal="center" vertical="center"/>
    </xf>
    <xf numFmtId="0" fontId="74" fillId="0" borderId="0" xfId="17" applyNumberFormat="1" applyFont="1" applyFill="1" applyAlignment="1">
      <alignment horizontal="center" vertical="center"/>
    </xf>
    <xf numFmtId="0" fontId="72" fillId="8" borderId="0" xfId="17" applyNumberFormat="1" applyFont="1" applyFill="1" applyAlignment="1">
      <alignment horizontal="center" vertical="center"/>
    </xf>
    <xf numFmtId="0" fontId="75" fillId="8" borderId="0" xfId="17" applyNumberFormat="1" applyFont="1" applyFill="1" applyAlignment="1">
      <alignment horizontal="center" vertical="center"/>
    </xf>
    <xf numFmtId="0" fontId="76" fillId="9" borderId="0" xfId="17" applyNumberFormat="1" applyFont="1" applyFill="1" applyAlignment="1">
      <alignment horizontal="center" vertical="center"/>
    </xf>
    <xf numFmtId="0" fontId="72" fillId="10" borderId="0" xfId="17" applyNumberFormat="1" applyFont="1" applyFill="1" applyAlignment="1">
      <alignment horizontal="center" vertical="center"/>
    </xf>
    <xf numFmtId="0" fontId="72" fillId="11" borderId="0" xfId="17" applyNumberFormat="1" applyFont="1" applyFill="1" applyAlignment="1">
      <alignment horizontal="center" vertical="center"/>
    </xf>
    <xf numFmtId="0" fontId="71" fillId="0" borderId="0" xfId="12"/>
    <xf numFmtId="0" fontId="72" fillId="0" borderId="0" xfId="17" applyNumberFormat="1" applyFont="1" applyFill="1" applyBorder="1" applyAlignment="1">
      <alignment horizontal="center" vertical="center"/>
    </xf>
    <xf numFmtId="0" fontId="72" fillId="0" borderId="40" xfId="17" applyNumberFormat="1" applyFont="1" applyFill="1" applyBorder="1" applyAlignment="1">
      <alignment horizontal="center" vertical="center"/>
    </xf>
    <xf numFmtId="0" fontId="73" fillId="0" borderId="41" xfId="17" applyNumberFormat="1" applyFont="1" applyFill="1" applyBorder="1" applyAlignment="1">
      <alignment horizontal="center" vertical="center"/>
    </xf>
    <xf numFmtId="0" fontId="73" fillId="0" borderId="42" xfId="17" applyNumberFormat="1" applyFont="1" applyFill="1" applyBorder="1" applyAlignment="1">
      <alignment horizontal="center" vertical="center"/>
    </xf>
    <xf numFmtId="0" fontId="78" fillId="0" borderId="47" xfId="17" applyFont="1" applyFill="1" applyBorder="1" applyAlignment="1">
      <alignment horizontal="center" vertical="center" wrapText="1"/>
    </xf>
    <xf numFmtId="0" fontId="78" fillId="0" borderId="48" xfId="17" applyFont="1" applyFill="1" applyBorder="1" applyAlignment="1">
      <alignment horizontal="center" textRotation="90" wrapText="1"/>
    </xf>
    <xf numFmtId="0" fontId="75" fillId="0" borderId="0" xfId="17" applyNumberFormat="1" applyFont="1" applyFill="1" applyBorder="1" applyAlignment="1">
      <alignment horizontal="left" vertical="center"/>
    </xf>
    <xf numFmtId="0" fontId="75" fillId="0" borderId="0" xfId="17" applyNumberFormat="1" applyFont="1" applyFill="1" applyBorder="1" applyAlignment="1">
      <alignment horizontal="center" vertical="center"/>
    </xf>
    <xf numFmtId="0" fontId="72" fillId="10" borderId="0" xfId="17" applyNumberFormat="1" applyFont="1" applyFill="1" applyBorder="1" applyAlignment="1">
      <alignment horizontal="center" vertical="center"/>
    </xf>
    <xf numFmtId="0" fontId="79" fillId="10" borderId="0" xfId="8" applyFont="1" applyFill="1" applyBorder="1" applyAlignment="1">
      <alignment horizontal="center" vertical="center"/>
    </xf>
    <xf numFmtId="0" fontId="80" fillId="0" borderId="45" xfId="17" applyNumberFormat="1" applyFont="1" applyFill="1" applyBorder="1" applyAlignment="1">
      <alignment vertical="center"/>
    </xf>
    <xf numFmtId="0" fontId="80" fillId="0" borderId="49" xfId="17" applyNumberFormat="1" applyFont="1" applyFill="1" applyBorder="1" applyAlignment="1">
      <alignment vertical="center"/>
    </xf>
    <xf numFmtId="0" fontId="82" fillId="10" borderId="0" xfId="8" applyFont="1" applyFill="1" applyBorder="1" applyAlignment="1">
      <alignment horizontal="center" vertical="center"/>
    </xf>
    <xf numFmtId="0" fontId="78" fillId="0" borderId="62" xfId="17" applyFont="1" applyFill="1" applyBorder="1" applyAlignment="1">
      <alignment horizontal="center" textRotation="90" wrapText="1"/>
    </xf>
    <xf numFmtId="0" fontId="78" fillId="0" borderId="63" xfId="17" applyFont="1" applyFill="1" applyBorder="1" applyAlignment="1">
      <alignment horizontal="center" textRotation="90" wrapText="1"/>
    </xf>
    <xf numFmtId="0" fontId="83" fillId="0" borderId="64" xfId="17" applyFont="1" applyFill="1" applyBorder="1" applyAlignment="1">
      <alignment horizontal="center" textRotation="90" wrapText="1"/>
    </xf>
    <xf numFmtId="0" fontId="83" fillId="0" borderId="65" xfId="17" applyFont="1" applyFill="1" applyBorder="1" applyAlignment="1">
      <alignment horizontal="center" textRotation="90" wrapText="1"/>
    </xf>
    <xf numFmtId="0" fontId="78" fillId="0" borderId="65" xfId="17" applyFont="1" applyFill="1" applyBorder="1" applyAlignment="1">
      <alignment horizontal="center" vertical="center" wrapText="1"/>
    </xf>
    <xf numFmtId="0" fontId="84" fillId="0" borderId="66" xfId="17" applyFont="1" applyFill="1" applyBorder="1" applyAlignment="1">
      <alignment horizontal="center" vertical="center" wrapText="1"/>
    </xf>
    <xf numFmtId="0" fontId="83" fillId="10" borderId="0" xfId="17" applyFont="1" applyFill="1" applyBorder="1" applyAlignment="1">
      <alignment vertical="center" wrapText="1"/>
    </xf>
    <xf numFmtId="0" fontId="0" fillId="0" borderId="55" xfId="12" applyFont="1" applyBorder="1" applyAlignment="1">
      <alignment horizontal="center" textRotation="90" wrapText="1"/>
    </xf>
    <xf numFmtId="0" fontId="0" fillId="0" borderId="52" xfId="12" applyFont="1" applyBorder="1" applyAlignment="1">
      <alignment horizontal="center" textRotation="90" wrapText="1"/>
    </xf>
    <xf numFmtId="0" fontId="0" fillId="0" borderId="67" xfId="12" applyFont="1" applyBorder="1" applyAlignment="1">
      <alignment horizontal="center" textRotation="90" wrapText="1"/>
    </xf>
    <xf numFmtId="0" fontId="85" fillId="12" borderId="52" xfId="12" applyFont="1" applyFill="1" applyBorder="1" applyAlignment="1">
      <alignment horizontal="center" textRotation="90" wrapText="1"/>
    </xf>
    <xf numFmtId="0" fontId="0" fillId="0" borderId="53" xfId="12" applyFont="1" applyBorder="1" applyAlignment="1">
      <alignment horizontal="center" textRotation="90" wrapText="1"/>
    </xf>
    <xf numFmtId="0" fontId="85" fillId="12" borderId="59" xfId="12" applyFont="1" applyFill="1" applyBorder="1" applyAlignment="1">
      <alignment horizontal="center" textRotation="90" wrapText="1"/>
    </xf>
    <xf numFmtId="0" fontId="0" fillId="0" borderId="68" xfId="12" applyFont="1" applyBorder="1" applyAlignment="1">
      <alignment horizontal="center" textRotation="90" wrapText="1"/>
    </xf>
    <xf numFmtId="0" fontId="0" fillId="0" borderId="59" xfId="12" applyFont="1" applyBorder="1" applyAlignment="1">
      <alignment horizontal="center" textRotation="90" wrapText="1"/>
    </xf>
    <xf numFmtId="0" fontId="0" fillId="0" borderId="60" xfId="12" applyFont="1" applyBorder="1" applyAlignment="1">
      <alignment horizontal="center" textRotation="90" wrapText="1"/>
    </xf>
    <xf numFmtId="0" fontId="85" fillId="12" borderId="60" xfId="12" applyFont="1" applyFill="1" applyBorder="1" applyAlignment="1">
      <alignment horizontal="center" textRotation="90" wrapText="1"/>
    </xf>
    <xf numFmtId="0" fontId="71" fillId="0" borderId="59" xfId="12" applyFill="1" applyBorder="1"/>
    <xf numFmtId="0" fontId="71" fillId="0" borderId="60" xfId="12" applyFill="1" applyBorder="1"/>
    <xf numFmtId="0" fontId="71" fillId="0" borderId="0" xfId="12" applyFill="1" applyBorder="1"/>
    <xf numFmtId="0" fontId="71" fillId="0" borderId="61" xfId="12" applyFill="1" applyBorder="1"/>
    <xf numFmtId="0" fontId="71" fillId="0" borderId="68" xfId="12" applyFill="1" applyBorder="1"/>
    <xf numFmtId="0" fontId="71" fillId="0" borderId="69" xfId="12" applyFill="1" applyBorder="1"/>
    <xf numFmtId="0" fontId="71" fillId="0" borderId="70" xfId="12" applyFill="1" applyBorder="1"/>
    <xf numFmtId="0" fontId="71" fillId="0" borderId="71" xfId="12" applyFill="1" applyBorder="1"/>
    <xf numFmtId="0" fontId="72" fillId="0" borderId="70" xfId="17" applyNumberFormat="1" applyFont="1" applyFill="1" applyBorder="1" applyAlignment="1">
      <alignment horizontal="center" vertical="center" wrapText="1"/>
    </xf>
    <xf numFmtId="0" fontId="72" fillId="0" borderId="72" xfId="17" applyNumberFormat="1" applyFont="1" applyFill="1" applyBorder="1" applyAlignment="1">
      <alignment horizontal="center" vertical="center" wrapText="1"/>
    </xf>
    <xf numFmtId="0" fontId="72" fillId="0" borderId="40" xfId="17" applyNumberFormat="1" applyFont="1" applyFill="1" applyBorder="1" applyAlignment="1">
      <alignment horizontal="center" vertical="center" wrapText="1"/>
    </xf>
    <xf numFmtId="0" fontId="72" fillId="0" borderId="73" xfId="17" applyNumberFormat="1" applyFont="1" applyFill="1" applyBorder="1" applyAlignment="1">
      <alignment horizontal="center" vertical="center" wrapText="1"/>
    </xf>
    <xf numFmtId="0" fontId="72" fillId="0" borderId="0" xfId="17" applyNumberFormat="1" applyFont="1" applyFill="1" applyBorder="1" applyAlignment="1">
      <alignment horizontal="center" vertical="center" wrapText="1"/>
    </xf>
    <xf numFmtId="0" fontId="72" fillId="0" borderId="74" xfId="17" applyNumberFormat="1" applyFont="1" applyFill="1" applyBorder="1" applyAlignment="1">
      <alignment horizontal="center" vertical="center"/>
    </xf>
    <xf numFmtId="0" fontId="87" fillId="0" borderId="75" xfId="17" applyNumberFormat="1" applyFont="1" applyFill="1" applyBorder="1" applyAlignment="1">
      <alignment horizontal="center" vertical="center"/>
    </xf>
    <xf numFmtId="0" fontId="88" fillId="0" borderId="75" xfId="17" applyNumberFormat="1" applyFont="1" applyFill="1" applyBorder="1" applyAlignment="1">
      <alignment horizontal="center" vertical="center"/>
    </xf>
    <xf numFmtId="0" fontId="72" fillId="0" borderId="71" xfId="17" applyNumberFormat="1" applyFont="1" applyFill="1" applyBorder="1" applyAlignment="1">
      <alignment horizontal="center" vertical="center"/>
    </xf>
    <xf numFmtId="0" fontId="72" fillId="0" borderId="76" xfId="17" applyNumberFormat="1" applyFont="1" applyFill="1" applyBorder="1" applyAlignment="1">
      <alignment horizontal="center" vertical="center"/>
    </xf>
    <xf numFmtId="0" fontId="72" fillId="0" borderId="77" xfId="17" applyNumberFormat="1" applyFont="1" applyFill="1" applyBorder="1" applyAlignment="1">
      <alignment horizontal="center" vertical="center"/>
    </xf>
    <xf numFmtId="0" fontId="87" fillId="0" borderId="78" xfId="17" applyNumberFormat="1" applyFont="1" applyFill="1" applyBorder="1" applyAlignment="1">
      <alignment horizontal="center" vertical="center"/>
    </xf>
    <xf numFmtId="0" fontId="72" fillId="0" borderId="79" xfId="17" applyNumberFormat="1" applyFont="1" applyFill="1" applyBorder="1" applyAlignment="1">
      <alignment horizontal="center" vertical="center"/>
    </xf>
    <xf numFmtId="0" fontId="89" fillId="0" borderId="80" xfId="16" applyFont="1" applyBorder="1" applyAlignment="1">
      <alignment horizontal="center" vertical="center" wrapText="1"/>
    </xf>
    <xf numFmtId="0" fontId="88" fillId="0" borderId="81" xfId="3" applyFont="1" applyBorder="1" applyAlignment="1">
      <alignment vertical="center" wrapText="1"/>
    </xf>
    <xf numFmtId="0" fontId="90" fillId="0" borderId="81" xfId="17" applyNumberFormat="1" applyFont="1" applyFill="1" applyBorder="1" applyAlignment="1">
      <alignment horizontal="center" vertical="center" wrapText="1"/>
    </xf>
    <xf numFmtId="0" fontId="91" fillId="0" borderId="85" xfId="17" applyNumberFormat="1" applyFont="1" applyFill="1" applyBorder="1" applyAlignment="1">
      <alignment horizontal="center" vertical="center" wrapText="1"/>
    </xf>
    <xf numFmtId="0" fontId="89" fillId="0" borderId="82" xfId="17" applyFont="1" applyFill="1" applyBorder="1" applyAlignment="1">
      <alignment horizontal="center" vertical="center" wrapText="1"/>
    </xf>
    <xf numFmtId="0" fontId="88" fillId="12" borderId="84" xfId="10" applyFont="1" applyFill="1" applyBorder="1" applyAlignment="1">
      <alignment horizontal="center"/>
    </xf>
    <xf numFmtId="0" fontId="89" fillId="15" borderId="54" xfId="10" applyFont="1" applyFill="1" applyBorder="1" applyAlignment="1">
      <alignment horizontal="center" vertical="center"/>
    </xf>
    <xf numFmtId="0" fontId="89" fillId="15" borderId="86" xfId="10" applyFont="1" applyFill="1" applyBorder="1" applyAlignment="1">
      <alignment horizontal="center" vertical="center"/>
    </xf>
    <xf numFmtId="0" fontId="91" fillId="0" borderId="81" xfId="17" applyNumberFormat="1" applyFont="1" applyFill="1" applyBorder="1" applyAlignment="1">
      <alignment horizontal="center" vertical="center" wrapText="1"/>
    </xf>
    <xf numFmtId="0" fontId="91" fillId="0" borderId="83" xfId="17" applyNumberFormat="1" applyFont="1" applyFill="1" applyBorder="1" applyAlignment="1">
      <alignment horizontal="center" vertical="center"/>
    </xf>
    <xf numFmtId="0" fontId="91" fillId="0" borderId="81" xfId="17" applyNumberFormat="1" applyFont="1" applyFill="1" applyBorder="1" applyAlignment="1">
      <alignment horizontal="center" vertical="center"/>
    </xf>
    <xf numFmtId="0" fontId="91" fillId="0" borderId="85" xfId="17" applyNumberFormat="1" applyFont="1" applyFill="1" applyBorder="1" applyAlignment="1">
      <alignment horizontal="center" vertical="center"/>
    </xf>
    <xf numFmtId="0" fontId="91" fillId="7" borderId="83" xfId="17" applyNumberFormat="1" applyFont="1" applyFill="1" applyBorder="1" applyAlignment="1">
      <alignment horizontal="center" vertical="center"/>
    </xf>
    <xf numFmtId="0" fontId="91" fillId="7" borderId="84" xfId="17" applyNumberFormat="1" applyFont="1" applyFill="1" applyBorder="1" applyAlignment="1">
      <alignment horizontal="center" vertical="center"/>
    </xf>
    <xf numFmtId="0" fontId="91" fillId="10" borderId="87" xfId="17" applyNumberFormat="1" applyFont="1" applyFill="1" applyBorder="1" applyAlignment="1">
      <alignment horizontal="center" vertical="center"/>
    </xf>
    <xf numFmtId="0" fontId="91" fillId="0" borderId="84" xfId="17" applyNumberFormat="1" applyFont="1" applyFill="1" applyBorder="1" applyAlignment="1">
      <alignment horizontal="center" vertical="center"/>
    </xf>
    <xf numFmtId="0" fontId="88" fillId="0" borderId="81" xfId="3" applyFont="1" applyBorder="1" applyAlignment="1">
      <alignment vertical="center"/>
    </xf>
    <xf numFmtId="0" fontId="23" fillId="15" borderId="81" xfId="3" applyFont="1" applyFill="1" applyBorder="1" applyAlignment="1">
      <alignment horizontal="center" vertical="center"/>
    </xf>
    <xf numFmtId="0" fontId="89" fillId="15" borderId="83" xfId="10" applyFont="1" applyFill="1" applyBorder="1" applyAlignment="1">
      <alignment horizontal="center" vertical="center"/>
    </xf>
    <xf numFmtId="0" fontId="89" fillId="15" borderId="81" xfId="10" applyFont="1" applyFill="1" applyBorder="1" applyAlignment="1">
      <alignment horizontal="center" vertical="center"/>
    </xf>
    <xf numFmtId="0" fontId="88" fillId="0" borderId="81" xfId="3" applyFont="1" applyBorder="1" applyAlignment="1">
      <alignment horizontal="center" vertical="center"/>
    </xf>
    <xf numFmtId="0" fontId="88" fillId="12" borderId="84" xfId="3" applyFont="1" applyFill="1" applyBorder="1" applyAlignment="1">
      <alignment horizontal="center" vertical="center"/>
    </xf>
    <xf numFmtId="0" fontId="89" fillId="0" borderId="85" xfId="10" applyFont="1" applyBorder="1" applyAlignment="1">
      <alignment horizontal="center" vertical="center"/>
    </xf>
    <xf numFmtId="0" fontId="89" fillId="12" borderId="88" xfId="17" applyFont="1" applyFill="1" applyBorder="1" applyAlignment="1">
      <alignment horizontal="center" vertical="center" wrapText="1"/>
    </xf>
    <xf numFmtId="0" fontId="89" fillId="13" borderId="83" xfId="17" applyNumberFormat="1" applyFont="1" applyFill="1" applyBorder="1" applyAlignment="1">
      <alignment horizontal="center" vertical="center" wrapText="1"/>
    </xf>
    <xf numFmtId="0" fontId="89" fillId="0" borderId="85" xfId="17" applyNumberFormat="1" applyFont="1" applyFill="1" applyBorder="1" applyAlignment="1">
      <alignment horizontal="center" vertical="center" wrapText="1"/>
    </xf>
    <xf numFmtId="0" fontId="89" fillId="14" borderId="83" xfId="17" applyFont="1" applyFill="1" applyBorder="1" applyAlignment="1" applyProtection="1">
      <alignment horizontal="center" vertical="center" wrapText="1"/>
      <protection locked="0"/>
    </xf>
    <xf numFmtId="0" fontId="91" fillId="14" borderId="81" xfId="17" applyNumberFormat="1" applyFont="1" applyFill="1" applyBorder="1" applyAlignment="1">
      <alignment horizontal="center" vertical="center" wrapText="1"/>
    </xf>
    <xf numFmtId="0" fontId="91" fillId="14" borderId="84" xfId="17" applyNumberFormat="1" applyFont="1" applyFill="1" applyBorder="1" applyAlignment="1">
      <alignment horizontal="center" vertical="center" wrapText="1"/>
    </xf>
    <xf numFmtId="0" fontId="91" fillId="0" borderId="89" xfId="17" applyNumberFormat="1" applyFont="1" applyFill="1" applyBorder="1" applyAlignment="1">
      <alignment horizontal="center" vertical="center" wrapText="1"/>
    </xf>
    <xf numFmtId="0" fontId="89" fillId="12" borderId="90" xfId="10" applyFont="1" applyFill="1" applyBorder="1" applyAlignment="1">
      <alignment horizontal="center" vertical="center"/>
    </xf>
    <xf numFmtId="0" fontId="91" fillId="0" borderId="83" xfId="17" applyNumberFormat="1" applyFont="1" applyFill="1" applyBorder="1" applyAlignment="1">
      <alignment horizontal="center" vertical="center" wrapText="1"/>
    </xf>
    <xf numFmtId="0" fontId="91" fillId="0" borderId="84" xfId="17" applyNumberFormat="1" applyFont="1" applyFill="1" applyBorder="1" applyAlignment="1">
      <alignment horizontal="center" vertical="center" wrapText="1"/>
    </xf>
    <xf numFmtId="0" fontId="89" fillId="0" borderId="86" xfId="10" applyFont="1" applyBorder="1" applyAlignment="1">
      <alignment horizontal="center" vertical="center"/>
    </xf>
    <xf numFmtId="0" fontId="91" fillId="0" borderId="82" xfId="17" applyNumberFormat="1" applyFont="1" applyFill="1" applyBorder="1" applyAlignment="1">
      <alignment horizontal="center" vertical="center" wrapText="1"/>
    </xf>
    <xf numFmtId="0" fontId="91" fillId="10" borderId="0" xfId="17" applyNumberFormat="1" applyFont="1" applyFill="1" applyBorder="1" applyAlignment="1">
      <alignment horizontal="center" vertical="center" wrapText="1"/>
    </xf>
    <xf numFmtId="0" fontId="91" fillId="10" borderId="0" xfId="17" applyNumberFormat="1" applyFont="1" applyFill="1" applyBorder="1" applyAlignment="1">
      <alignment horizontal="center" vertical="center"/>
    </xf>
    <xf numFmtId="0" fontId="89" fillId="0" borderId="81" xfId="16" applyFont="1" applyBorder="1" applyAlignment="1">
      <alignment horizontal="center" vertical="center"/>
    </xf>
    <xf numFmtId="49" fontId="91" fillId="0" borderId="85" xfId="17" applyNumberFormat="1" applyFont="1" applyFill="1" applyBorder="1" applyAlignment="1">
      <alignment horizontal="center" vertical="center" wrapText="1"/>
    </xf>
    <xf numFmtId="0" fontId="89" fillId="12" borderId="82" xfId="10" applyFont="1" applyFill="1" applyBorder="1" applyAlignment="1">
      <alignment horizontal="center" vertical="center"/>
    </xf>
    <xf numFmtId="0" fontId="89" fillId="0" borderId="81" xfId="10" applyFont="1" applyBorder="1" applyAlignment="1">
      <alignment horizontal="center" vertical="center"/>
    </xf>
    <xf numFmtId="0" fontId="89" fillId="0" borderId="87" xfId="17" applyNumberFormat="1" applyFont="1" applyFill="1" applyBorder="1" applyAlignment="1">
      <alignment horizontal="left" wrapText="1"/>
    </xf>
    <xf numFmtId="0" fontId="89" fillId="12" borderId="92" xfId="10" applyFont="1" applyFill="1" applyBorder="1" applyAlignment="1">
      <alignment horizontal="center" vertical="center"/>
    </xf>
    <xf numFmtId="0" fontId="89" fillId="15" borderId="93" xfId="10" applyFont="1" applyFill="1" applyBorder="1" applyAlignment="1">
      <alignment horizontal="center" vertical="center"/>
    </xf>
    <xf numFmtId="0" fontId="89" fillId="15" borderId="75" xfId="10" applyFont="1" applyFill="1" applyBorder="1" applyAlignment="1">
      <alignment horizontal="center" vertical="center"/>
    </xf>
    <xf numFmtId="0" fontId="89" fillId="0" borderId="75" xfId="10" applyFont="1" applyBorder="1" applyAlignment="1">
      <alignment horizontal="center" vertical="center"/>
    </xf>
    <xf numFmtId="0" fontId="89" fillId="0" borderId="91" xfId="10" applyFont="1" applyBorder="1" applyAlignment="1">
      <alignment horizontal="center" vertical="center"/>
    </xf>
    <xf numFmtId="0" fontId="89" fillId="0" borderId="81" xfId="17" applyFont="1" applyFill="1" applyBorder="1" applyAlignment="1">
      <alignment horizontal="center" vertical="center" wrapText="1"/>
    </xf>
    <xf numFmtId="0" fontId="89" fillId="0" borderId="83" xfId="17" applyFont="1" applyFill="1" applyBorder="1" applyAlignment="1">
      <alignment horizontal="center" vertical="center" wrapText="1"/>
    </xf>
    <xf numFmtId="0" fontId="89" fillId="16" borderId="87" xfId="15" applyFont="1" applyFill="1" applyBorder="1" applyAlignment="1">
      <alignment horizontal="left" wrapText="1"/>
    </xf>
    <xf numFmtId="0" fontId="89" fillId="16" borderId="83" xfId="17" applyNumberFormat="1" applyFont="1" applyFill="1" applyBorder="1" applyAlignment="1">
      <alignment horizontal="center" vertical="center" wrapText="1"/>
    </xf>
    <xf numFmtId="0" fontId="89" fillId="16" borderId="85" xfId="17" applyNumberFormat="1" applyFont="1" applyFill="1" applyBorder="1" applyAlignment="1">
      <alignment horizontal="center" vertical="center" wrapText="1"/>
    </xf>
    <xf numFmtId="0" fontId="89" fillId="16" borderId="83" xfId="17" applyFont="1" applyFill="1" applyBorder="1" applyAlignment="1" applyProtection="1">
      <alignment horizontal="center" vertical="center" wrapText="1"/>
      <protection locked="0"/>
    </xf>
    <xf numFmtId="0" fontId="91" fillId="16" borderId="81" xfId="17" applyNumberFormat="1" applyFont="1" applyFill="1" applyBorder="1" applyAlignment="1">
      <alignment horizontal="center" vertical="center" wrapText="1"/>
    </xf>
    <xf numFmtId="0" fontId="91" fillId="16" borderId="84" xfId="17" applyNumberFormat="1" applyFont="1" applyFill="1" applyBorder="1" applyAlignment="1">
      <alignment horizontal="center" vertical="center" wrapText="1"/>
    </xf>
    <xf numFmtId="0" fontId="91" fillId="16" borderId="89" xfId="17" applyNumberFormat="1" applyFont="1" applyFill="1" applyBorder="1" applyAlignment="1">
      <alignment horizontal="center" vertical="center" wrapText="1"/>
    </xf>
    <xf numFmtId="0" fontId="89" fillId="16" borderId="82" xfId="17" applyFont="1" applyFill="1" applyBorder="1" applyAlignment="1">
      <alignment horizontal="center" vertical="center" wrapText="1"/>
    </xf>
    <xf numFmtId="0" fontId="89" fillId="16" borderId="88" xfId="17" applyFont="1" applyFill="1" applyBorder="1" applyAlignment="1">
      <alignment horizontal="center" vertical="center" wrapText="1"/>
    </xf>
    <xf numFmtId="0" fontId="91" fillId="16" borderId="83" xfId="17" applyNumberFormat="1" applyFont="1" applyFill="1" applyBorder="1" applyAlignment="1">
      <alignment horizontal="center" vertical="center" wrapText="1"/>
    </xf>
    <xf numFmtId="0" fontId="91" fillId="16" borderId="85" xfId="17" applyNumberFormat="1" applyFont="1" applyFill="1" applyBorder="1" applyAlignment="1">
      <alignment horizontal="center" vertical="center" wrapText="1"/>
    </xf>
    <xf numFmtId="0" fontId="91" fillId="16" borderId="82" xfId="17" applyNumberFormat="1" applyFont="1" applyFill="1" applyBorder="1" applyAlignment="1">
      <alignment horizontal="center" vertical="center" wrapText="1"/>
    </xf>
    <xf numFmtId="0" fontId="91" fillId="17" borderId="89" xfId="17" applyNumberFormat="1" applyFont="1" applyFill="1" applyBorder="1" applyAlignment="1">
      <alignment horizontal="center" vertical="center" wrapText="1"/>
    </xf>
    <xf numFmtId="0" fontId="91" fillId="17" borderId="81" xfId="17" applyNumberFormat="1" applyFont="1" applyFill="1" applyBorder="1" applyAlignment="1">
      <alignment horizontal="center" vertical="center" wrapText="1"/>
    </xf>
    <xf numFmtId="0" fontId="91" fillId="17" borderId="85" xfId="17" applyNumberFormat="1" applyFont="1" applyFill="1" applyBorder="1" applyAlignment="1">
      <alignment horizontal="center" vertical="center" wrapText="1"/>
    </xf>
    <xf numFmtId="0" fontId="91" fillId="16" borderId="83" xfId="17" applyNumberFormat="1" applyFont="1" applyFill="1" applyBorder="1" applyAlignment="1">
      <alignment horizontal="center" vertical="center"/>
    </xf>
    <xf numFmtId="0" fontId="91" fillId="16" borderId="81" xfId="17" applyNumberFormat="1" applyFont="1" applyFill="1" applyBorder="1" applyAlignment="1">
      <alignment horizontal="center" vertical="center"/>
    </xf>
    <xf numFmtId="0" fontId="91" fillId="16" borderId="85" xfId="17" applyNumberFormat="1" applyFont="1" applyFill="1" applyBorder="1" applyAlignment="1">
      <alignment horizontal="center" vertical="center"/>
    </xf>
    <xf numFmtId="0" fontId="91" fillId="16" borderId="84" xfId="17" applyNumberFormat="1" applyFont="1" applyFill="1" applyBorder="1" applyAlignment="1">
      <alignment horizontal="center" vertical="center"/>
    </xf>
    <xf numFmtId="0" fontId="72" fillId="17" borderId="0" xfId="17" applyNumberFormat="1" applyFont="1" applyFill="1" applyAlignment="1">
      <alignment horizontal="center" vertical="center"/>
    </xf>
    <xf numFmtId="0" fontId="89" fillId="0" borderId="87" xfId="14" applyFont="1" applyFill="1" applyBorder="1" applyAlignment="1">
      <alignment horizontal="left" wrapText="1"/>
    </xf>
    <xf numFmtId="0" fontId="91" fillId="0" borderId="87" xfId="14" applyFont="1" applyFill="1" applyBorder="1" applyAlignment="1">
      <alignment horizontal="left" wrapText="1"/>
    </xf>
    <xf numFmtId="0" fontId="91" fillId="12" borderId="84" xfId="10" applyFont="1" applyFill="1" applyBorder="1" applyAlignment="1">
      <alignment horizontal="center"/>
    </xf>
    <xf numFmtId="0" fontId="89" fillId="0" borderId="86" xfId="10" applyFont="1" applyFill="1" applyBorder="1" applyAlignment="1">
      <alignment horizontal="center" vertical="center"/>
    </xf>
    <xf numFmtId="0" fontId="88" fillId="15" borderId="81" xfId="3" applyFont="1" applyFill="1" applyBorder="1" applyAlignment="1">
      <alignment horizontal="center" vertical="center"/>
    </xf>
    <xf numFmtId="0" fontId="89" fillId="0" borderId="81" xfId="10" applyFont="1" applyFill="1" applyBorder="1" applyAlignment="1">
      <alignment horizontal="center" vertical="center"/>
    </xf>
    <xf numFmtId="0" fontId="88" fillId="0" borderId="96" xfId="10" applyFont="1" applyBorder="1" applyAlignment="1">
      <alignment wrapText="1"/>
    </xf>
    <xf numFmtId="0" fontId="90" fillId="16" borderId="81" xfId="17" applyNumberFormat="1" applyFont="1" applyFill="1" applyBorder="1" applyAlignment="1">
      <alignment horizontal="center" vertical="center" wrapText="1"/>
    </xf>
    <xf numFmtId="49" fontId="91" fillId="16" borderId="85" xfId="17" applyNumberFormat="1" applyFont="1" applyFill="1" applyBorder="1" applyAlignment="1">
      <alignment horizontal="center" vertical="center" wrapText="1"/>
    </xf>
    <xf numFmtId="0" fontId="89" fillId="15" borderId="85" xfId="10" applyFont="1" applyFill="1" applyBorder="1" applyAlignment="1">
      <alignment horizontal="center" vertical="center"/>
    </xf>
    <xf numFmtId="0" fontId="89" fillId="0" borderId="82" xfId="10" applyFont="1" applyFill="1" applyBorder="1" applyAlignment="1">
      <alignment horizontal="left" wrapText="1"/>
    </xf>
    <xf numFmtId="0" fontId="89" fillId="0" borderId="98" xfId="10" applyFont="1" applyBorder="1" applyAlignment="1">
      <alignment horizontal="center" vertical="center"/>
    </xf>
    <xf numFmtId="0" fontId="89" fillId="0" borderId="94" xfId="10" applyFont="1" applyFill="1" applyBorder="1" applyAlignment="1">
      <alignment horizontal="left" vertical="center" wrapText="1"/>
    </xf>
    <xf numFmtId="0" fontId="89" fillId="0" borderId="87" xfId="16" applyFont="1" applyFill="1" applyBorder="1" applyAlignment="1">
      <alignment horizontal="left" vertical="center" wrapText="1"/>
    </xf>
    <xf numFmtId="0" fontId="91" fillId="0" borderId="81" xfId="10" applyFont="1" applyBorder="1" applyAlignment="1">
      <alignment horizontal="center"/>
    </xf>
    <xf numFmtId="0" fontId="91" fillId="0" borderId="81" xfId="10" applyFont="1" applyFill="1" applyBorder="1" applyAlignment="1">
      <alignment horizontal="center"/>
    </xf>
    <xf numFmtId="0" fontId="71" fillId="17" borderId="0" xfId="12" applyFill="1"/>
    <xf numFmtId="0" fontId="89" fillId="0" borderId="97" xfId="16" applyFont="1" applyFill="1" applyBorder="1" applyAlignment="1">
      <alignment horizontal="left" vertical="center" wrapText="1"/>
    </xf>
    <xf numFmtId="0" fontId="89" fillId="12" borderId="82" xfId="10" applyNumberFormat="1" applyFont="1" applyFill="1" applyBorder="1" applyAlignment="1">
      <alignment horizontal="center" vertical="center"/>
    </xf>
    <xf numFmtId="0" fontId="89" fillId="16" borderId="81" xfId="12" applyFont="1" applyFill="1" applyBorder="1" applyAlignment="1">
      <alignment horizontal="center" vertical="center"/>
    </xf>
    <xf numFmtId="0" fontId="89" fillId="0" borderId="99" xfId="16" applyFont="1" applyFill="1" applyBorder="1" applyAlignment="1">
      <alignment horizontal="left" vertical="center" wrapText="1"/>
    </xf>
    <xf numFmtId="0" fontId="89" fillId="0" borderId="83" xfId="10" applyFont="1" applyFill="1" applyBorder="1" applyAlignment="1">
      <alignment horizontal="center" vertical="center"/>
    </xf>
    <xf numFmtId="0" fontId="89" fillId="0" borderId="81" xfId="12" applyFont="1" applyBorder="1" applyAlignment="1">
      <alignment horizontal="center" vertical="center"/>
    </xf>
    <xf numFmtId="0" fontId="89" fillId="0" borderId="87" xfId="18" applyFont="1" applyFill="1" applyBorder="1" applyAlignment="1">
      <alignment horizontal="left" wrapText="1"/>
    </xf>
    <xf numFmtId="0" fontId="91" fillId="13" borderId="83" xfId="17" applyNumberFormat="1" applyFont="1" applyFill="1" applyBorder="1" applyAlignment="1">
      <alignment horizontal="center" vertical="center" wrapText="1"/>
    </xf>
    <xf numFmtId="0" fontId="88" fillId="0" borderId="81" xfId="10" applyFont="1" applyFill="1" applyBorder="1" applyAlignment="1">
      <alignment horizontal="left" wrapText="1"/>
    </xf>
    <xf numFmtId="0" fontId="89" fillId="0" borderId="82" xfId="18" applyFont="1" applyFill="1" applyBorder="1" applyAlignment="1">
      <alignment horizontal="left" wrapText="1"/>
    </xf>
    <xf numFmtId="0" fontId="55" fillId="15" borderId="81" xfId="3" applyFont="1" applyFill="1" applyBorder="1" applyAlignment="1">
      <alignment horizontal="center" vertical="center"/>
    </xf>
    <xf numFmtId="0" fontId="71" fillId="0" borderId="0" xfId="12" applyFill="1"/>
    <xf numFmtId="0" fontId="91" fillId="0" borderId="82" xfId="10" applyFont="1" applyFill="1" applyBorder="1" applyAlignment="1">
      <alignment horizontal="left" wrapText="1"/>
    </xf>
    <xf numFmtId="0" fontId="91" fillId="15" borderId="82" xfId="10" applyFont="1" applyFill="1" applyBorder="1" applyAlignment="1">
      <alignment wrapText="1"/>
    </xf>
    <xf numFmtId="0" fontId="88" fillId="0" borderId="82" xfId="10" applyFont="1" applyFill="1" applyBorder="1" applyAlignment="1">
      <alignment wrapText="1"/>
    </xf>
    <xf numFmtId="0" fontId="89" fillId="16" borderId="82" xfId="10" applyFont="1" applyFill="1" applyBorder="1" applyAlignment="1">
      <alignment horizontal="center" vertical="center"/>
    </xf>
    <xf numFmtId="0" fontId="91" fillId="0" borderId="82" xfId="10" applyFont="1" applyFill="1" applyBorder="1" applyAlignment="1">
      <alignment wrapText="1"/>
    </xf>
    <xf numFmtId="0" fontId="89" fillId="0" borderId="90" xfId="10" applyFont="1" applyFill="1" applyBorder="1" applyAlignment="1">
      <alignment horizontal="left" wrapText="1"/>
    </xf>
    <xf numFmtId="0" fontId="89" fillId="16" borderId="60" xfId="10" applyFont="1" applyFill="1" applyBorder="1" applyAlignment="1">
      <alignment horizontal="center" vertical="center"/>
    </xf>
    <xf numFmtId="0" fontId="91" fillId="16" borderId="0" xfId="10" applyFont="1" applyFill="1" applyBorder="1" applyAlignment="1">
      <alignment horizontal="left" vertical="center"/>
    </xf>
    <xf numFmtId="0" fontId="91" fillId="0" borderId="95" xfId="10" applyFont="1" applyBorder="1" applyAlignment="1">
      <alignment horizontal="center"/>
    </xf>
    <xf numFmtId="0" fontId="92" fillId="15" borderId="81" xfId="3" applyFont="1" applyFill="1" applyBorder="1" applyAlignment="1">
      <alignment horizontal="center" vertical="center"/>
    </xf>
    <xf numFmtId="0" fontId="88" fillId="12" borderId="81" xfId="3" applyFont="1" applyFill="1" applyBorder="1" applyAlignment="1">
      <alignment horizontal="center" vertical="center"/>
    </xf>
    <xf numFmtId="0" fontId="88" fillId="0" borderId="81" xfId="3" applyFont="1" applyFill="1" applyBorder="1" applyAlignment="1">
      <alignment horizontal="center" vertical="center"/>
    </xf>
    <xf numFmtId="0" fontId="73" fillId="0" borderId="69" xfId="17" applyNumberFormat="1" applyFont="1" applyFill="1" applyBorder="1" applyAlignment="1">
      <alignment vertical="center" wrapText="1"/>
    </xf>
    <xf numFmtId="0" fontId="74" fillId="0" borderId="60" xfId="17" applyNumberFormat="1" applyFont="1" applyFill="1" applyBorder="1" applyAlignment="1">
      <alignment horizontal="center" vertical="center"/>
    </xf>
    <xf numFmtId="0" fontId="73" fillId="0" borderId="69" xfId="17" applyNumberFormat="1" applyFont="1" applyFill="1" applyBorder="1" applyAlignment="1">
      <alignment horizontal="center" vertical="center"/>
    </xf>
    <xf numFmtId="0" fontId="73" fillId="0" borderId="61" xfId="17" applyNumberFormat="1" applyFont="1" applyFill="1" applyBorder="1" applyAlignment="1">
      <alignment horizontal="center" vertical="center"/>
    </xf>
    <xf numFmtId="0" fontId="92" fillId="0" borderId="0" xfId="13" applyFont="1" applyFill="1" applyBorder="1" applyAlignment="1">
      <alignment horizontal="left" vertical="center" wrapText="1"/>
    </xf>
    <xf numFmtId="0" fontId="72" fillId="8" borderId="0" xfId="17" applyNumberFormat="1" applyFont="1" applyFill="1" applyAlignment="1">
      <alignment vertical="center" wrapText="1"/>
    </xf>
    <xf numFmtId="0" fontId="72" fillId="13" borderId="0" xfId="17" applyNumberFormat="1" applyFont="1" applyFill="1" applyAlignment="1">
      <alignment horizontal="center" vertical="center"/>
    </xf>
    <xf numFmtId="0" fontId="73" fillId="8" borderId="0" xfId="17" applyNumberFormat="1" applyFont="1" applyFill="1" applyAlignment="1">
      <alignment horizontal="center" vertical="center" wrapText="1"/>
    </xf>
    <xf numFmtId="0" fontId="73" fillId="18" borderId="0" xfId="17" applyNumberFormat="1" applyFont="1" applyFill="1" applyAlignment="1">
      <alignment horizontal="center" vertical="center"/>
    </xf>
    <xf numFmtId="0" fontId="72" fillId="18" borderId="0" xfId="17" applyNumberFormat="1" applyFont="1" applyFill="1" applyAlignment="1">
      <alignment horizontal="center" vertical="center"/>
    </xf>
    <xf numFmtId="0" fontId="72" fillId="7" borderId="71" xfId="17" applyNumberFormat="1" applyFont="1" applyFill="1" applyBorder="1" applyAlignment="1">
      <alignment horizontal="center" vertical="center"/>
    </xf>
    <xf numFmtId="3" fontId="42" fillId="0" borderId="1" xfId="0" applyNumberFormat="1" applyFont="1" applyFill="1" applyBorder="1"/>
    <xf numFmtId="0" fontId="42" fillId="0" borderId="1" xfId="0" applyFont="1" applyFill="1" applyBorder="1"/>
    <xf numFmtId="3" fontId="94" fillId="0" borderId="1" xfId="0" applyNumberFormat="1" applyFont="1" applyFill="1" applyBorder="1"/>
    <xf numFmtId="0" fontId="94" fillId="0" borderId="1" xfId="0" applyFont="1" applyFill="1" applyBorder="1"/>
    <xf numFmtId="0" fontId="17" fillId="3" borderId="18" xfId="0" applyFont="1" applyFill="1" applyBorder="1" applyAlignment="1">
      <alignment horizontal="center" textRotation="90" wrapText="1"/>
    </xf>
    <xf numFmtId="0" fontId="17" fillId="3" borderId="23" xfId="0" applyFont="1" applyFill="1" applyBorder="1" applyAlignment="1">
      <alignment horizontal="center" textRotation="90" wrapText="1"/>
    </xf>
    <xf numFmtId="0" fontId="17" fillId="3" borderId="32" xfId="0" applyFont="1" applyFill="1" applyBorder="1" applyAlignment="1">
      <alignment horizontal="center" textRotation="90" wrapText="1"/>
    </xf>
    <xf numFmtId="0" fontId="31" fillId="3" borderId="19" xfId="0" applyFont="1" applyFill="1" applyBorder="1" applyAlignment="1">
      <alignment horizontal="center" textRotation="90"/>
    </xf>
    <xf numFmtId="0" fontId="31" fillId="3" borderId="24" xfId="0" applyFont="1" applyFill="1" applyBorder="1" applyAlignment="1">
      <alignment horizontal="center" textRotation="90"/>
    </xf>
    <xf numFmtId="0" fontId="31" fillId="3" borderId="33" xfId="0" applyFont="1" applyFill="1" applyBorder="1" applyAlignment="1">
      <alignment horizontal="center" textRotation="90"/>
    </xf>
    <xf numFmtId="0" fontId="17" fillId="4" borderId="22" xfId="0" applyFont="1" applyFill="1" applyBorder="1" applyAlignment="1">
      <alignment horizontal="center" textRotation="90" wrapText="1"/>
    </xf>
    <xf numFmtId="0" fontId="17" fillId="4" borderId="17" xfId="0" applyFont="1" applyFill="1" applyBorder="1" applyAlignment="1">
      <alignment horizontal="center" textRotation="90" wrapText="1"/>
    </xf>
    <xf numFmtId="0" fontId="17" fillId="4" borderId="31" xfId="0" applyFont="1" applyFill="1" applyBorder="1" applyAlignment="1">
      <alignment horizontal="center" textRotation="90" wrapText="1"/>
    </xf>
    <xf numFmtId="0" fontId="31" fillId="4" borderId="19" xfId="0" applyFont="1" applyFill="1" applyBorder="1" applyAlignment="1">
      <alignment horizontal="center" textRotation="90"/>
    </xf>
    <xf numFmtId="0" fontId="31" fillId="4" borderId="24" xfId="0" applyFont="1" applyFill="1" applyBorder="1" applyAlignment="1">
      <alignment horizontal="center" textRotation="90"/>
    </xf>
    <xf numFmtId="0" fontId="31" fillId="4" borderId="33" xfId="0" applyFont="1" applyFill="1" applyBorder="1" applyAlignment="1">
      <alignment horizontal="center" textRotation="90"/>
    </xf>
    <xf numFmtId="0" fontId="17" fillId="0" borderId="1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textRotation="90" wrapText="1"/>
    </xf>
    <xf numFmtId="0" fontId="23" fillId="0" borderId="23" xfId="0" applyFont="1" applyFill="1" applyBorder="1" applyAlignment="1">
      <alignment horizontal="center" textRotation="90" wrapText="1"/>
    </xf>
    <xf numFmtId="0" fontId="23" fillId="0" borderId="32" xfId="0" applyFont="1" applyFill="1" applyBorder="1" applyAlignment="1">
      <alignment horizontal="center" textRotation="90" wrapText="1"/>
    </xf>
    <xf numFmtId="0" fontId="7" fillId="0" borderId="1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textRotation="90" wrapText="1"/>
    </xf>
    <xf numFmtId="0" fontId="32" fillId="0" borderId="28" xfId="0" applyFont="1" applyFill="1" applyBorder="1" applyAlignment="1">
      <alignment horizontal="center" textRotation="90" wrapText="1"/>
    </xf>
    <xf numFmtId="0" fontId="30" fillId="0" borderId="14" xfId="0" applyFont="1" applyFill="1" applyBorder="1" applyAlignment="1">
      <alignment horizontal="center" textRotation="90" wrapText="1"/>
    </xf>
    <xf numFmtId="0" fontId="30" fillId="0" borderId="27" xfId="0" applyFont="1" applyFill="1" applyBorder="1" applyAlignment="1">
      <alignment horizontal="center" textRotation="90" wrapText="1"/>
    </xf>
    <xf numFmtId="49" fontId="17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7" xfId="0" applyFont="1" applyFill="1" applyBorder="1" applyAlignment="1">
      <alignment horizontal="center" textRotation="90"/>
    </xf>
    <xf numFmtId="0" fontId="18" fillId="0" borderId="31" xfId="0" applyFont="1" applyFill="1" applyBorder="1" applyAlignment="1">
      <alignment horizontal="center" textRotation="90"/>
    </xf>
    <xf numFmtId="0" fontId="18" fillId="0" borderId="18" xfId="0" applyFont="1" applyFill="1" applyBorder="1" applyAlignment="1">
      <alignment horizontal="center" textRotation="90"/>
    </xf>
    <xf numFmtId="0" fontId="18" fillId="0" borderId="23" xfId="0" applyFont="1" applyFill="1" applyBorder="1" applyAlignment="1">
      <alignment horizontal="center" textRotation="90"/>
    </xf>
    <xf numFmtId="0" fontId="18" fillId="0" borderId="32" xfId="0" applyFont="1" applyFill="1" applyBorder="1" applyAlignment="1">
      <alignment horizontal="center" textRotation="90"/>
    </xf>
    <xf numFmtId="0" fontId="18" fillId="0" borderId="19" xfId="0" applyFont="1" applyFill="1" applyBorder="1" applyAlignment="1">
      <alignment horizontal="center" textRotation="90"/>
    </xf>
    <xf numFmtId="0" fontId="18" fillId="0" borderId="24" xfId="0" applyFont="1" applyFill="1" applyBorder="1" applyAlignment="1">
      <alignment horizontal="center" textRotation="90"/>
    </xf>
    <xf numFmtId="0" fontId="18" fillId="0" borderId="33" xfId="0" applyFont="1" applyFill="1" applyBorder="1" applyAlignment="1">
      <alignment horizontal="center" textRotation="90"/>
    </xf>
    <xf numFmtId="0" fontId="29" fillId="0" borderId="20" xfId="0" applyFont="1" applyFill="1" applyBorder="1" applyAlignment="1">
      <alignment horizontal="center" vertical="center" wrapText="1"/>
    </xf>
    <xf numFmtId="0" fontId="29" fillId="0" borderId="21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29" fillId="0" borderId="26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textRotation="90" wrapText="1"/>
    </xf>
    <xf numFmtId="0" fontId="30" fillId="0" borderId="23" xfId="0" applyFont="1" applyFill="1" applyBorder="1" applyAlignment="1">
      <alignment horizontal="center" textRotation="90" wrapText="1"/>
    </xf>
    <xf numFmtId="0" fontId="30" fillId="0" borderId="32" xfId="0" applyFont="1" applyFill="1" applyBorder="1" applyAlignment="1">
      <alignment horizontal="center" textRotation="90" wrapText="1"/>
    </xf>
    <xf numFmtId="0" fontId="30" fillId="0" borderId="1" xfId="0" applyFont="1" applyFill="1" applyBorder="1" applyAlignment="1">
      <alignment horizontal="center" textRotation="90" wrapText="1"/>
    </xf>
    <xf numFmtId="0" fontId="30" fillId="0" borderId="28" xfId="0" applyFont="1" applyFill="1" applyBorder="1" applyAlignment="1">
      <alignment horizontal="center" textRotation="90" wrapText="1"/>
    </xf>
    <xf numFmtId="0" fontId="26" fillId="0" borderId="1" xfId="0" applyFont="1" applyFill="1" applyBorder="1" applyAlignment="1">
      <alignment horizontal="center" textRotation="90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textRotation="90" wrapText="1"/>
    </xf>
    <xf numFmtId="0" fontId="17" fillId="3" borderId="14" xfId="0" applyFont="1" applyFill="1" applyBorder="1" applyAlignment="1">
      <alignment horizontal="center" textRotation="90" wrapText="1"/>
    </xf>
    <xf numFmtId="0" fontId="17" fillId="3" borderId="27" xfId="0" applyFont="1" applyFill="1" applyBorder="1" applyAlignment="1">
      <alignment horizontal="center" textRotation="90" wrapText="1"/>
    </xf>
    <xf numFmtId="0" fontId="28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textRotation="90" wrapText="1"/>
    </xf>
    <xf numFmtId="0" fontId="21" fillId="0" borderId="1" xfId="0" applyFont="1" applyFill="1" applyBorder="1" applyAlignment="1">
      <alignment horizontal="center" textRotation="90" wrapText="1"/>
    </xf>
    <xf numFmtId="0" fontId="21" fillId="0" borderId="28" xfId="0" applyFont="1" applyFill="1" applyBorder="1" applyAlignment="1">
      <alignment horizontal="center" textRotation="90" wrapText="1"/>
    </xf>
    <xf numFmtId="0" fontId="10" fillId="0" borderId="5" xfId="0" applyFont="1" applyFill="1" applyBorder="1" applyAlignment="1">
      <alignment horizontal="center" textRotation="90" wrapText="1"/>
    </xf>
    <xf numFmtId="0" fontId="10" fillId="0" borderId="1" xfId="0" applyFont="1" applyFill="1" applyBorder="1" applyAlignment="1">
      <alignment horizontal="center" textRotation="90" wrapText="1"/>
    </xf>
    <xf numFmtId="0" fontId="10" fillId="0" borderId="28" xfId="0" applyFont="1" applyFill="1" applyBorder="1" applyAlignment="1">
      <alignment horizontal="center" textRotation="90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textRotation="90" wrapText="1"/>
    </xf>
    <xf numFmtId="0" fontId="17" fillId="5" borderId="1" xfId="0" applyFont="1" applyFill="1" applyBorder="1" applyAlignment="1">
      <alignment horizontal="center" textRotation="90" wrapText="1"/>
    </xf>
    <xf numFmtId="0" fontId="17" fillId="5" borderId="28" xfId="0" applyFont="1" applyFill="1" applyBorder="1" applyAlignment="1">
      <alignment horizontal="center" textRotation="90" wrapText="1"/>
    </xf>
    <xf numFmtId="0" fontId="17" fillId="5" borderId="6" xfId="0" applyFont="1" applyFill="1" applyBorder="1" applyAlignment="1">
      <alignment horizontal="center" textRotation="90" wrapText="1"/>
    </xf>
    <xf numFmtId="0" fontId="17" fillId="5" borderId="15" xfId="0" applyFont="1" applyFill="1" applyBorder="1" applyAlignment="1">
      <alignment horizontal="center" textRotation="90" wrapText="1"/>
    </xf>
    <xf numFmtId="0" fontId="17" fillId="5" borderId="29" xfId="0" applyFont="1" applyFill="1" applyBorder="1" applyAlignment="1">
      <alignment horizontal="center" textRotation="90" wrapText="1"/>
    </xf>
    <xf numFmtId="0" fontId="12" fillId="0" borderId="7" xfId="0" applyFont="1" applyFill="1" applyBorder="1" applyAlignment="1">
      <alignment horizontal="center" textRotation="90" wrapText="1"/>
    </xf>
    <xf numFmtId="0" fontId="12" fillId="0" borderId="16" xfId="0" applyFont="1" applyFill="1" applyBorder="1" applyAlignment="1">
      <alignment horizontal="center" textRotation="90" wrapText="1"/>
    </xf>
    <xf numFmtId="0" fontId="12" fillId="0" borderId="30" xfId="0" applyFont="1" applyFill="1" applyBorder="1" applyAlignment="1">
      <alignment horizontal="center" textRotation="90" wrapText="1"/>
    </xf>
    <xf numFmtId="0" fontId="8" fillId="0" borderId="1" xfId="0" applyFont="1" applyFill="1" applyBorder="1" applyAlignment="1">
      <alignment horizontal="center" textRotation="90" wrapText="1"/>
    </xf>
    <xf numFmtId="49" fontId="9" fillId="0" borderId="1" xfId="0" applyNumberFormat="1" applyFont="1" applyFill="1" applyBorder="1" applyAlignment="1">
      <alignment horizontal="center" textRotation="90" wrapText="1"/>
    </xf>
    <xf numFmtId="0" fontId="7" fillId="0" borderId="1" xfId="0" applyFont="1" applyFill="1" applyBorder="1" applyAlignment="1">
      <alignment horizontal="center" textRotation="90" wrapText="1"/>
    </xf>
    <xf numFmtId="0" fontId="12" fillId="3" borderId="2" xfId="0" applyFont="1" applyFill="1" applyBorder="1" applyAlignment="1">
      <alignment horizontal="center" textRotation="90" wrapText="1"/>
    </xf>
    <xf numFmtId="0" fontId="13" fillId="2" borderId="1" xfId="0" applyFont="1" applyFill="1" applyBorder="1" applyAlignment="1">
      <alignment horizontal="center" textRotation="90" wrapText="1"/>
    </xf>
    <xf numFmtId="0" fontId="17" fillId="4" borderId="1" xfId="0" applyFont="1" applyFill="1" applyBorder="1" applyAlignment="1">
      <alignment horizontal="center" textRotation="90" wrapText="1"/>
    </xf>
    <xf numFmtId="0" fontId="18" fillId="0" borderId="1" xfId="0" applyFont="1" applyFill="1" applyBorder="1" applyAlignment="1">
      <alignment horizontal="center" textRotation="90" wrapText="1"/>
    </xf>
    <xf numFmtId="0" fontId="19" fillId="0" borderId="3" xfId="0" applyFont="1" applyFill="1" applyBorder="1" applyAlignment="1">
      <alignment horizontal="center" textRotation="90"/>
    </xf>
    <xf numFmtId="0" fontId="20" fillId="0" borderId="4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textRotation="90" wrapText="1"/>
    </xf>
    <xf numFmtId="0" fontId="17" fillId="0" borderId="1" xfId="0" applyFont="1" applyFill="1" applyBorder="1" applyAlignment="1">
      <alignment horizontal="center" textRotation="90" wrapText="1"/>
    </xf>
    <xf numFmtId="0" fontId="17" fillId="0" borderId="28" xfId="0" applyFont="1" applyFill="1" applyBorder="1" applyAlignment="1">
      <alignment horizontal="center" textRotation="90" wrapText="1"/>
    </xf>
    <xf numFmtId="0" fontId="21" fillId="0" borderId="6" xfId="0" applyFont="1" applyFill="1" applyBorder="1" applyAlignment="1">
      <alignment horizontal="center" textRotation="90" wrapText="1"/>
    </xf>
    <xf numFmtId="0" fontId="21" fillId="0" borderId="15" xfId="0" applyFont="1" applyFill="1" applyBorder="1" applyAlignment="1">
      <alignment horizontal="center" textRotation="90" wrapText="1"/>
    </xf>
    <xf numFmtId="0" fontId="21" fillId="0" borderId="29" xfId="0" applyFont="1" applyFill="1" applyBorder="1" applyAlignment="1">
      <alignment horizontal="center" textRotation="90" wrapText="1"/>
    </xf>
    <xf numFmtId="0" fontId="2" fillId="0" borderId="1" xfId="0" applyFont="1" applyFill="1" applyBorder="1" applyAlignment="1">
      <alignment horizontal="center" textRotation="90" wrapText="1"/>
    </xf>
    <xf numFmtId="0" fontId="3" fillId="0" borderId="1" xfId="0" applyFont="1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center" textRotation="90" wrapText="1"/>
    </xf>
    <xf numFmtId="0" fontId="5" fillId="0" borderId="1" xfId="0" applyFont="1" applyFill="1" applyBorder="1" applyAlignment="1">
      <alignment horizontal="center" textRotation="90" wrapText="1"/>
    </xf>
    <xf numFmtId="0" fontId="6" fillId="0" borderId="1" xfId="0" applyFont="1" applyFill="1" applyBorder="1" applyAlignment="1">
      <alignment horizontal="center" textRotation="90" wrapText="1"/>
    </xf>
    <xf numFmtId="0" fontId="0" fillId="0" borderId="0" xfId="12" applyFont="1" applyBorder="1" applyAlignment="1">
      <alignment horizontal="center" textRotation="90" wrapText="1"/>
    </xf>
    <xf numFmtId="0" fontId="72" fillId="7" borderId="43" xfId="17" applyNumberFormat="1" applyFont="1" applyFill="1" applyBorder="1" applyAlignment="1">
      <alignment horizontal="center" vertical="center"/>
    </xf>
    <xf numFmtId="0" fontId="72" fillId="7" borderId="47" xfId="17" applyNumberFormat="1" applyFont="1" applyFill="1" applyBorder="1" applyAlignment="1">
      <alignment horizontal="center" vertical="center"/>
    </xf>
    <xf numFmtId="0" fontId="0" fillId="0" borderId="61" xfId="12" applyFont="1" applyBorder="1" applyAlignment="1">
      <alignment horizontal="center" textRotation="90" wrapText="1"/>
    </xf>
    <xf numFmtId="0" fontId="0" fillId="0" borderId="56" xfId="12" applyFont="1" applyBorder="1" applyAlignment="1">
      <alignment horizontal="center" vertical="center" wrapText="1"/>
    </xf>
    <xf numFmtId="0" fontId="0" fillId="12" borderId="0" xfId="12" applyFont="1" applyFill="1" applyBorder="1" applyAlignment="1">
      <alignment horizontal="center" textRotation="90" wrapText="1"/>
    </xf>
    <xf numFmtId="0" fontId="0" fillId="12" borderId="52" xfId="12" applyFont="1" applyFill="1" applyBorder="1" applyAlignment="1">
      <alignment horizontal="center" textRotation="90" wrapText="1"/>
    </xf>
    <xf numFmtId="0" fontId="0" fillId="0" borderId="52" xfId="12" applyFont="1" applyBorder="1" applyAlignment="1">
      <alignment horizontal="center" textRotation="90" wrapText="1"/>
    </xf>
    <xf numFmtId="0" fontId="0" fillId="12" borderId="60" xfId="12" applyFont="1" applyFill="1" applyBorder="1" applyAlignment="1">
      <alignment horizontal="center" textRotation="90" wrapText="1"/>
    </xf>
    <xf numFmtId="0" fontId="0" fillId="12" borderId="57" xfId="12" applyFont="1" applyFill="1" applyBorder="1" applyAlignment="1">
      <alignment horizontal="center" textRotation="90" wrapText="1"/>
    </xf>
    <xf numFmtId="0" fontId="0" fillId="0" borderId="58" xfId="12" applyFont="1" applyBorder="1" applyAlignment="1">
      <alignment horizontal="center" vertical="center" wrapText="1"/>
    </xf>
    <xf numFmtId="0" fontId="0" fillId="12" borderId="59" xfId="12" applyFont="1" applyFill="1" applyBorder="1" applyAlignment="1">
      <alignment horizontal="center" textRotation="90" wrapText="1"/>
    </xf>
    <xf numFmtId="0" fontId="0" fillId="0" borderId="60" xfId="12" applyFont="1" applyBorder="1" applyAlignment="1">
      <alignment horizontal="center" textRotation="90" wrapText="1"/>
    </xf>
    <xf numFmtId="0" fontId="78" fillId="0" borderId="52" xfId="17" applyFont="1" applyFill="1" applyBorder="1" applyAlignment="1">
      <alignment horizontal="center" textRotation="90" wrapText="1"/>
    </xf>
    <xf numFmtId="0" fontId="78" fillId="0" borderId="53" xfId="17" applyFont="1" applyFill="1" applyBorder="1" applyAlignment="1">
      <alignment horizontal="center" textRotation="90" wrapText="1"/>
    </xf>
    <xf numFmtId="0" fontId="78" fillId="0" borderId="48" xfId="17" applyFont="1" applyFill="1" applyBorder="1" applyAlignment="1">
      <alignment horizontal="center" textRotation="90" wrapText="1"/>
    </xf>
    <xf numFmtId="0" fontId="0" fillId="12" borderId="55" xfId="12" applyFont="1" applyFill="1" applyBorder="1" applyAlignment="1">
      <alignment horizontal="center" textRotation="90" wrapText="1"/>
    </xf>
    <xf numFmtId="0" fontId="78" fillId="0" borderId="50" xfId="17" applyFont="1" applyFill="1" applyBorder="1" applyAlignment="1">
      <alignment horizontal="center" vertical="center" wrapText="1"/>
    </xf>
    <xf numFmtId="0" fontId="80" fillId="0" borderId="50" xfId="17" applyNumberFormat="1" applyFont="1" applyFill="1" applyBorder="1" applyAlignment="1">
      <alignment horizontal="center" vertical="center"/>
    </xf>
    <xf numFmtId="0" fontId="80" fillId="0" borderId="45" xfId="17" applyNumberFormat="1" applyFont="1" applyFill="1" applyBorder="1" applyAlignment="1">
      <alignment horizontal="center" vertical="center"/>
    </xf>
    <xf numFmtId="0" fontId="78" fillId="0" borderId="51" xfId="17" applyFont="1" applyFill="1" applyBorder="1" applyAlignment="1">
      <alignment horizontal="center" textRotation="90" wrapText="1"/>
    </xf>
    <xf numFmtId="0" fontId="81" fillId="0" borderId="54" xfId="17" applyFont="1" applyFill="1" applyBorder="1" applyAlignment="1">
      <alignment horizontal="center" vertical="center" wrapText="1"/>
    </xf>
    <xf numFmtId="0" fontId="78" fillId="0" borderId="48" xfId="17" applyFont="1" applyFill="1" applyBorder="1" applyAlignment="1">
      <alignment horizontal="center" vertical="center" wrapText="1"/>
    </xf>
    <xf numFmtId="0" fontId="78" fillId="0" borderId="47" xfId="17" applyFont="1" applyFill="1" applyBorder="1" applyAlignment="1">
      <alignment horizontal="center" textRotation="90" wrapText="1"/>
    </xf>
    <xf numFmtId="0" fontId="78" fillId="14" borderId="44" xfId="17" applyFont="1" applyFill="1" applyBorder="1" applyAlignment="1">
      <alignment horizontal="center" textRotation="90" wrapText="1"/>
    </xf>
    <xf numFmtId="0" fontId="78" fillId="14" borderId="47" xfId="17" applyFont="1" applyFill="1" applyBorder="1" applyAlignment="1">
      <alignment horizontal="center" textRotation="90" wrapText="1"/>
    </xf>
    <xf numFmtId="0" fontId="78" fillId="0" borderId="45" xfId="17" applyFont="1" applyFill="1" applyBorder="1" applyAlignment="1">
      <alignment horizontal="center" vertical="center" wrapText="1"/>
    </xf>
    <xf numFmtId="0" fontId="78" fillId="7" borderId="49" xfId="17" applyFont="1" applyFill="1" applyBorder="1" applyAlignment="1">
      <alignment horizontal="center" textRotation="90" wrapText="1"/>
    </xf>
    <xf numFmtId="0" fontId="78" fillId="14" borderId="43" xfId="17" applyFont="1" applyFill="1" applyBorder="1" applyAlignment="1">
      <alignment horizontal="center" textRotation="90" wrapText="1"/>
    </xf>
    <xf numFmtId="0" fontId="77" fillId="12" borderId="43" xfId="17" applyNumberFormat="1" applyFont="1" applyFill="1" applyBorder="1" applyAlignment="1">
      <alignment horizontal="center" vertical="center" wrapText="1"/>
    </xf>
    <xf numFmtId="0" fontId="77" fillId="12" borderId="44" xfId="17" applyNumberFormat="1" applyFont="1" applyFill="1" applyBorder="1" applyAlignment="1">
      <alignment horizontal="center" vertical="center" wrapText="1"/>
    </xf>
    <xf numFmtId="0" fontId="77" fillId="0" borderId="45" xfId="17" applyNumberFormat="1" applyFont="1" applyFill="1" applyBorder="1" applyAlignment="1">
      <alignment horizontal="center" vertical="center" wrapText="1"/>
    </xf>
    <xf numFmtId="0" fontId="78" fillId="13" borderId="43" xfId="17" applyFont="1" applyFill="1" applyBorder="1" applyAlignment="1">
      <alignment horizontal="center" textRotation="90" wrapText="1"/>
    </xf>
    <xf numFmtId="0" fontId="78" fillId="0" borderId="46" xfId="17" applyFont="1" applyFill="1" applyBorder="1" applyAlignment="1">
      <alignment horizontal="center" textRotation="90" wrapText="1"/>
    </xf>
  </cellXfs>
  <cellStyles count="21">
    <cellStyle name="Excel Built-in Normal" xfId="2"/>
    <cellStyle name="Excel Built-in Normal 2" xfId="3"/>
    <cellStyle name="Excel_BuiltIn_Плохой" xfId="4"/>
    <cellStyle name="TableStyleLight1" xfId="5"/>
    <cellStyle name="TableStyleLight1 2" xfId="6"/>
    <cellStyle name="Обычный" xfId="0" builtinId="0"/>
    <cellStyle name="Обычный 2" xfId="7"/>
    <cellStyle name="Обычный 2 2" xfId="8"/>
    <cellStyle name="Обычный 2 3" xfId="9"/>
    <cellStyle name="Обычный 3" xfId="10"/>
    <cellStyle name="Обычный 4" xfId="11"/>
    <cellStyle name="Обычный 4 2" xfId="12"/>
    <cellStyle name="Обычный_103-1" xfId="13"/>
    <cellStyle name="Обычный_104-2" xfId="14"/>
    <cellStyle name="Обычный_1-2курс,6-7" xfId="15"/>
    <cellStyle name="Обычный_400" xfId="16"/>
    <cellStyle name="Обычный_Новый заоч." xfId="17"/>
    <cellStyle name="Обычный_плани_заоч_10-11-рабочии" xfId="18"/>
    <cellStyle name="Процентный" xfId="1" builtinId="5"/>
    <cellStyle name="Процентный 2" xfId="19"/>
    <cellStyle name="Процентный 3" xfId="20"/>
  </cellStyles>
  <dxfs count="86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ont>
        <color rgb="FFC00000"/>
      </font>
    </dxf>
    <dxf>
      <font>
        <color theme="7" tint="-0.499984740745262"/>
      </font>
      <fill>
        <patternFill>
          <bgColor theme="5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CH140"/>
  <sheetViews>
    <sheetView showZeros="0" zoomScale="55" zoomScaleNormal="55" workbookViewId="0">
      <selection activeCell="D10" sqref="D10"/>
    </sheetView>
  </sheetViews>
  <sheetFormatPr defaultRowHeight="25.5" x14ac:dyDescent="0.35"/>
  <cols>
    <col min="1" max="1" width="10.5703125" style="77" customWidth="1"/>
    <col min="2" max="2" width="14.42578125" style="18" customWidth="1"/>
    <col min="3" max="3" width="17.28515625" style="78" customWidth="1"/>
    <col min="4" max="4" width="7.7109375" style="79" customWidth="1"/>
    <col min="5" max="5" width="8.28515625" style="80" customWidth="1"/>
    <col min="6" max="6" width="9.140625" style="18"/>
    <col min="7" max="7" width="6.7109375" style="81" customWidth="1"/>
    <col min="8" max="8" width="12.85546875" style="82" customWidth="1"/>
    <col min="9" max="9" width="10.85546875" style="18" customWidth="1"/>
    <col min="10" max="10" width="5.28515625" style="83" customWidth="1"/>
    <col min="11" max="11" width="9.140625" style="18"/>
    <col min="12" max="12" width="9.140625" style="84"/>
    <col min="13" max="13" width="13" style="18" customWidth="1"/>
    <col min="14" max="14" width="7.85546875" style="85" customWidth="1"/>
    <col min="15" max="15" width="67.140625" style="18" customWidth="1"/>
    <col min="16" max="16" width="9" style="18" customWidth="1"/>
    <col min="17" max="17" width="9.140625" style="18"/>
    <col min="18" max="18" width="6.28515625" style="86" customWidth="1"/>
    <col min="19" max="20" width="6.28515625" style="18" customWidth="1"/>
    <col min="21" max="38" width="9.140625" style="18"/>
    <col min="39" max="39" width="11.85546875" style="18" customWidth="1"/>
    <col min="40" max="40" width="9.140625" style="18"/>
    <col min="41" max="42" width="10.140625" style="18" customWidth="1"/>
    <col min="43" max="43" width="6.5703125" style="18" customWidth="1"/>
    <col min="44" max="44" width="6" style="18" customWidth="1"/>
    <col min="45" max="45" width="5.140625" style="18" customWidth="1"/>
    <col min="46" max="46" width="2" style="18" customWidth="1"/>
    <col min="47" max="60" width="7.7109375" style="18" customWidth="1"/>
    <col min="61" max="62" width="11" style="18" customWidth="1"/>
    <col min="63" max="63" width="4.5703125" style="18" customWidth="1"/>
    <col min="64" max="64" width="9.7109375" style="18" customWidth="1"/>
    <col min="65" max="65" width="3.7109375" style="18" customWidth="1"/>
    <col min="66" max="79" width="7.7109375" style="18" customWidth="1"/>
    <col min="80" max="81" width="11" style="18" customWidth="1"/>
    <col min="82" max="82" width="1.140625" style="18" customWidth="1"/>
    <col min="83" max="83" width="5.5703125" style="18" customWidth="1"/>
    <col min="84" max="84" width="1.140625" style="18" customWidth="1"/>
    <col min="85" max="86" width="11" style="18" customWidth="1"/>
    <col min="87" max="16384" width="9.140625" style="18"/>
  </cols>
  <sheetData>
    <row r="1" spans="1:86" s="6" customFormat="1" ht="27" customHeight="1" thickBot="1" x14ac:dyDescent="0.35">
      <c r="A1" s="372" t="s">
        <v>0</v>
      </c>
      <c r="B1" s="373" t="s">
        <v>1</v>
      </c>
      <c r="C1" s="374" t="s">
        <v>2</v>
      </c>
      <c r="D1" s="375" t="s">
        <v>3</v>
      </c>
      <c r="E1" s="376" t="s">
        <v>4</v>
      </c>
      <c r="F1" s="357" t="s">
        <v>5</v>
      </c>
      <c r="G1" s="355" t="s">
        <v>6</v>
      </c>
      <c r="H1" s="356" t="s">
        <v>7</v>
      </c>
      <c r="I1" s="357" t="s">
        <v>8</v>
      </c>
      <c r="J1" s="358" t="s">
        <v>9</v>
      </c>
      <c r="K1" s="359" t="s">
        <v>10</v>
      </c>
      <c r="L1" s="360" t="s">
        <v>11</v>
      </c>
      <c r="M1" s="361" t="s">
        <v>12</v>
      </c>
      <c r="N1" s="362" t="s">
        <v>13</v>
      </c>
      <c r="O1" s="363" t="s">
        <v>14</v>
      </c>
      <c r="P1" s="366" t="s">
        <v>15</v>
      </c>
      <c r="Q1" s="369" t="s">
        <v>16</v>
      </c>
      <c r="R1" s="352" t="s">
        <v>17</v>
      </c>
      <c r="S1" s="339" t="s">
        <v>18</v>
      </c>
      <c r="T1" s="340"/>
      <c r="U1" s="343" t="s">
        <v>19</v>
      </c>
      <c r="V1" s="344"/>
      <c r="W1" s="344"/>
      <c r="X1" s="344"/>
      <c r="Y1" s="344"/>
      <c r="Z1" s="344"/>
      <c r="AA1" s="344"/>
      <c r="AB1" s="344"/>
      <c r="AC1" s="345"/>
      <c r="AD1" s="343" t="s">
        <v>20</v>
      </c>
      <c r="AE1" s="344"/>
      <c r="AF1" s="344"/>
      <c r="AG1" s="344"/>
      <c r="AH1" s="344"/>
      <c r="AI1" s="344"/>
      <c r="AJ1" s="344"/>
      <c r="AK1" s="344"/>
      <c r="AL1" s="345"/>
      <c r="AM1" s="346" t="s">
        <v>21</v>
      </c>
      <c r="AN1" s="349" t="s">
        <v>22</v>
      </c>
      <c r="AO1" s="1"/>
      <c r="AP1" s="2"/>
      <c r="AQ1" s="336" t="s">
        <v>23</v>
      </c>
      <c r="AR1" s="337"/>
      <c r="AS1" s="338"/>
      <c r="AT1" s="2"/>
      <c r="AU1" s="322" t="s">
        <v>24</v>
      </c>
      <c r="AV1" s="323"/>
      <c r="AW1" s="323"/>
      <c r="AX1" s="323"/>
      <c r="AY1" s="323"/>
      <c r="AZ1" s="323"/>
      <c r="BA1" s="323"/>
      <c r="BB1" s="323"/>
      <c r="BC1" s="323"/>
      <c r="BD1" s="323"/>
      <c r="BE1" s="323"/>
      <c r="BF1" s="323"/>
      <c r="BG1" s="323"/>
      <c r="BH1" s="323"/>
      <c r="BI1" s="3"/>
      <c r="BJ1" s="4"/>
      <c r="BK1" s="5"/>
      <c r="BL1" s="321" t="s">
        <v>25</v>
      </c>
      <c r="BM1" s="2"/>
      <c r="BN1" s="322" t="s">
        <v>26</v>
      </c>
      <c r="BO1" s="323"/>
      <c r="BP1" s="323"/>
      <c r="BQ1" s="323"/>
      <c r="BR1" s="323"/>
      <c r="BS1" s="323"/>
      <c r="BT1" s="323"/>
      <c r="BU1" s="323"/>
      <c r="BV1" s="323"/>
      <c r="BW1" s="323"/>
      <c r="BX1" s="323"/>
      <c r="BY1" s="323"/>
      <c r="BZ1" s="323"/>
      <c r="CA1" s="323"/>
      <c r="CB1" s="3"/>
      <c r="CC1" s="4"/>
      <c r="CD1" s="5"/>
      <c r="CE1" s="321" t="s">
        <v>25</v>
      </c>
      <c r="CF1" s="2"/>
      <c r="CG1" s="324" t="s">
        <v>27</v>
      </c>
      <c r="CH1" s="325"/>
    </row>
    <row r="2" spans="1:86" s="6" customFormat="1" ht="20.25" customHeight="1" x14ac:dyDescent="0.3">
      <c r="A2" s="372"/>
      <c r="B2" s="373"/>
      <c r="C2" s="374"/>
      <c r="D2" s="375"/>
      <c r="E2" s="376"/>
      <c r="F2" s="357"/>
      <c r="G2" s="355"/>
      <c r="H2" s="356"/>
      <c r="I2" s="357"/>
      <c r="J2" s="358"/>
      <c r="K2" s="359"/>
      <c r="L2" s="360"/>
      <c r="M2" s="361"/>
      <c r="N2" s="362"/>
      <c r="O2" s="364"/>
      <c r="P2" s="367"/>
      <c r="Q2" s="370"/>
      <c r="R2" s="353"/>
      <c r="S2" s="341"/>
      <c r="T2" s="342"/>
      <c r="U2" s="326" t="s">
        <v>28</v>
      </c>
      <c r="V2" s="329" t="s">
        <v>29</v>
      </c>
      <c r="W2" s="329"/>
      <c r="X2" s="329"/>
      <c r="Y2" s="329"/>
      <c r="Z2" s="330" t="s">
        <v>30</v>
      </c>
      <c r="AA2" s="333" t="s">
        <v>31</v>
      </c>
      <c r="AB2" s="300" t="s">
        <v>32</v>
      </c>
      <c r="AC2" s="301"/>
      <c r="AD2" s="326" t="s">
        <v>28</v>
      </c>
      <c r="AE2" s="329" t="s">
        <v>29</v>
      </c>
      <c r="AF2" s="329"/>
      <c r="AG2" s="329"/>
      <c r="AH2" s="329"/>
      <c r="AI2" s="330" t="s">
        <v>30</v>
      </c>
      <c r="AJ2" s="333" t="s">
        <v>31</v>
      </c>
      <c r="AK2" s="300" t="s">
        <v>32</v>
      </c>
      <c r="AL2" s="301"/>
      <c r="AM2" s="347"/>
      <c r="AN2" s="350"/>
      <c r="AO2" s="1"/>
      <c r="AP2" s="7"/>
      <c r="AQ2" s="304" t="s">
        <v>33</v>
      </c>
      <c r="AR2" s="306" t="s">
        <v>34</v>
      </c>
      <c r="AS2" s="309" t="s">
        <v>35</v>
      </c>
      <c r="AT2" s="7"/>
      <c r="AU2" s="294" t="s">
        <v>36</v>
      </c>
      <c r="AV2" s="295"/>
      <c r="AW2" s="295"/>
      <c r="AX2" s="295"/>
      <c r="AY2" s="295"/>
      <c r="AZ2" s="312" t="s">
        <v>37</v>
      </c>
      <c r="BA2" s="313"/>
      <c r="BB2" s="312" t="s">
        <v>38</v>
      </c>
      <c r="BC2" s="313"/>
      <c r="BD2" s="316" t="s">
        <v>39</v>
      </c>
      <c r="BE2" s="290" t="s">
        <v>40</v>
      </c>
      <c r="BF2" s="290"/>
      <c r="BG2" s="290"/>
      <c r="BH2" s="291" t="s">
        <v>41</v>
      </c>
      <c r="BI2" s="278" t="s">
        <v>42</v>
      </c>
      <c r="BJ2" s="281" t="s">
        <v>43</v>
      </c>
      <c r="BK2" s="8"/>
      <c r="BL2" s="321"/>
      <c r="BM2" s="7"/>
      <c r="BN2" s="294" t="s">
        <v>36</v>
      </c>
      <c r="BO2" s="295"/>
      <c r="BP2" s="295"/>
      <c r="BQ2" s="295"/>
      <c r="BR2" s="295"/>
      <c r="BS2" s="312" t="s">
        <v>37</v>
      </c>
      <c r="BT2" s="313"/>
      <c r="BU2" s="312" t="s">
        <v>38</v>
      </c>
      <c r="BV2" s="313"/>
      <c r="BW2" s="316" t="s">
        <v>39</v>
      </c>
      <c r="BX2" s="290" t="s">
        <v>40</v>
      </c>
      <c r="BY2" s="290"/>
      <c r="BZ2" s="290"/>
      <c r="CA2" s="291" t="s">
        <v>41</v>
      </c>
      <c r="CB2" s="278" t="s">
        <v>44</v>
      </c>
      <c r="CC2" s="281" t="s">
        <v>43</v>
      </c>
      <c r="CD2" s="8"/>
      <c r="CE2" s="321"/>
      <c r="CF2" s="7"/>
      <c r="CG2" s="284" t="s">
        <v>45</v>
      </c>
      <c r="CH2" s="287" t="s">
        <v>43</v>
      </c>
    </row>
    <row r="3" spans="1:86" s="6" customFormat="1" ht="20.25" customHeight="1" x14ac:dyDescent="0.3">
      <c r="A3" s="372"/>
      <c r="B3" s="373"/>
      <c r="C3" s="374"/>
      <c r="D3" s="375"/>
      <c r="E3" s="376"/>
      <c r="F3" s="357"/>
      <c r="G3" s="355"/>
      <c r="H3" s="356"/>
      <c r="I3" s="357"/>
      <c r="J3" s="358"/>
      <c r="K3" s="359"/>
      <c r="L3" s="360"/>
      <c r="M3" s="361"/>
      <c r="N3" s="362"/>
      <c r="O3" s="364"/>
      <c r="P3" s="367"/>
      <c r="Q3" s="370"/>
      <c r="R3" s="353"/>
      <c r="S3" s="341"/>
      <c r="T3" s="342"/>
      <c r="U3" s="327"/>
      <c r="V3" s="296" t="s">
        <v>46</v>
      </c>
      <c r="W3" s="290" t="s">
        <v>47</v>
      </c>
      <c r="X3" s="290"/>
      <c r="Y3" s="290"/>
      <c r="Z3" s="331"/>
      <c r="AA3" s="334"/>
      <c r="AB3" s="302"/>
      <c r="AC3" s="303"/>
      <c r="AD3" s="327"/>
      <c r="AE3" s="296" t="s">
        <v>46</v>
      </c>
      <c r="AF3" s="290" t="s">
        <v>47</v>
      </c>
      <c r="AG3" s="290"/>
      <c r="AH3" s="290"/>
      <c r="AI3" s="331"/>
      <c r="AJ3" s="334"/>
      <c r="AK3" s="302"/>
      <c r="AL3" s="303"/>
      <c r="AM3" s="347"/>
      <c r="AN3" s="350"/>
      <c r="AO3" s="1"/>
      <c r="AP3" s="7"/>
      <c r="AQ3" s="304"/>
      <c r="AR3" s="307"/>
      <c r="AS3" s="310"/>
      <c r="AT3" s="7"/>
      <c r="AU3" s="298" t="s">
        <v>48</v>
      </c>
      <c r="AV3" s="319" t="s">
        <v>49</v>
      </c>
      <c r="AW3" s="319" t="s">
        <v>50</v>
      </c>
      <c r="AX3" s="319" t="s">
        <v>51</v>
      </c>
      <c r="AY3" s="319" t="s">
        <v>52</v>
      </c>
      <c r="AZ3" s="314"/>
      <c r="BA3" s="315"/>
      <c r="BB3" s="314"/>
      <c r="BC3" s="315"/>
      <c r="BD3" s="317"/>
      <c r="BE3" s="290"/>
      <c r="BF3" s="290"/>
      <c r="BG3" s="290"/>
      <c r="BH3" s="292"/>
      <c r="BI3" s="279"/>
      <c r="BJ3" s="282"/>
      <c r="BK3" s="8"/>
      <c r="BL3" s="321"/>
      <c r="BM3" s="7"/>
      <c r="BN3" s="298" t="s">
        <v>48</v>
      </c>
      <c r="BO3" s="319" t="s">
        <v>49</v>
      </c>
      <c r="BP3" s="319" t="s">
        <v>50</v>
      </c>
      <c r="BQ3" s="319" t="s">
        <v>51</v>
      </c>
      <c r="BR3" s="319" t="s">
        <v>52</v>
      </c>
      <c r="BS3" s="314"/>
      <c r="BT3" s="315"/>
      <c r="BU3" s="314"/>
      <c r="BV3" s="315"/>
      <c r="BW3" s="317"/>
      <c r="BX3" s="290"/>
      <c r="BY3" s="290"/>
      <c r="BZ3" s="290"/>
      <c r="CA3" s="292"/>
      <c r="CB3" s="279"/>
      <c r="CC3" s="282"/>
      <c r="CD3" s="8"/>
      <c r="CE3" s="321"/>
      <c r="CF3" s="7"/>
      <c r="CG3" s="285"/>
      <c r="CH3" s="288"/>
    </row>
    <row r="4" spans="1:86" s="6" customFormat="1" ht="93" customHeight="1" thickBot="1" x14ac:dyDescent="0.35">
      <c r="A4" s="372"/>
      <c r="B4" s="373"/>
      <c r="C4" s="374"/>
      <c r="D4" s="375"/>
      <c r="E4" s="376"/>
      <c r="F4" s="357"/>
      <c r="G4" s="355"/>
      <c r="H4" s="356"/>
      <c r="I4" s="357"/>
      <c r="J4" s="358"/>
      <c r="K4" s="359"/>
      <c r="L4" s="360"/>
      <c r="M4" s="361"/>
      <c r="N4" s="362"/>
      <c r="O4" s="365"/>
      <c r="P4" s="368"/>
      <c r="Q4" s="371"/>
      <c r="R4" s="354"/>
      <c r="S4" s="9" t="s">
        <v>53</v>
      </c>
      <c r="T4" s="10" t="s">
        <v>54</v>
      </c>
      <c r="U4" s="328"/>
      <c r="V4" s="297"/>
      <c r="W4" s="11" t="s">
        <v>55</v>
      </c>
      <c r="X4" s="11" t="s">
        <v>56</v>
      </c>
      <c r="Y4" s="11" t="s">
        <v>57</v>
      </c>
      <c r="Z4" s="332"/>
      <c r="AA4" s="335"/>
      <c r="AB4" s="12" t="s">
        <v>58</v>
      </c>
      <c r="AC4" s="13" t="s">
        <v>59</v>
      </c>
      <c r="AD4" s="328"/>
      <c r="AE4" s="297"/>
      <c r="AF4" s="11" t="s">
        <v>55</v>
      </c>
      <c r="AG4" s="11" t="s">
        <v>56</v>
      </c>
      <c r="AH4" s="11" t="s">
        <v>57</v>
      </c>
      <c r="AI4" s="332"/>
      <c r="AJ4" s="335"/>
      <c r="AK4" s="12" t="s">
        <v>58</v>
      </c>
      <c r="AL4" s="13" t="s">
        <v>59</v>
      </c>
      <c r="AM4" s="348"/>
      <c r="AN4" s="351"/>
      <c r="AO4" s="1"/>
      <c r="AP4" s="7"/>
      <c r="AQ4" s="305"/>
      <c r="AR4" s="308"/>
      <c r="AS4" s="311"/>
      <c r="AT4" s="7"/>
      <c r="AU4" s="299"/>
      <c r="AV4" s="320"/>
      <c r="AW4" s="320"/>
      <c r="AX4" s="320"/>
      <c r="AY4" s="320"/>
      <c r="AZ4" s="14" t="s">
        <v>60</v>
      </c>
      <c r="BA4" s="15" t="s">
        <v>61</v>
      </c>
      <c r="BB4" s="15" t="s">
        <v>62</v>
      </c>
      <c r="BC4" s="15" t="s">
        <v>63</v>
      </c>
      <c r="BD4" s="318"/>
      <c r="BE4" s="16" t="s">
        <v>64</v>
      </c>
      <c r="BF4" s="17" t="s">
        <v>65</v>
      </c>
      <c r="BG4" s="17" t="s">
        <v>66</v>
      </c>
      <c r="BH4" s="293"/>
      <c r="BI4" s="280"/>
      <c r="BJ4" s="283"/>
      <c r="BK4" s="18"/>
      <c r="BL4" s="321"/>
      <c r="BM4" s="7"/>
      <c r="BN4" s="299"/>
      <c r="BO4" s="320"/>
      <c r="BP4" s="320"/>
      <c r="BQ4" s="320"/>
      <c r="BR4" s="320"/>
      <c r="BS4" s="14" t="s">
        <v>60</v>
      </c>
      <c r="BT4" s="15" t="s">
        <v>61</v>
      </c>
      <c r="BU4" s="15" t="s">
        <v>62</v>
      </c>
      <c r="BV4" s="15" t="s">
        <v>63</v>
      </c>
      <c r="BW4" s="318"/>
      <c r="BX4" s="16" t="s">
        <v>64</v>
      </c>
      <c r="BY4" s="17" t="s">
        <v>65</v>
      </c>
      <c r="BZ4" s="17" t="s">
        <v>66</v>
      </c>
      <c r="CA4" s="293"/>
      <c r="CB4" s="280"/>
      <c r="CC4" s="283"/>
      <c r="CD4" s="18"/>
      <c r="CE4" s="321"/>
      <c r="CF4" s="7"/>
      <c r="CG4" s="286"/>
      <c r="CH4" s="289"/>
    </row>
    <row r="5" spans="1:86" s="20" customFormat="1" ht="23.25" customHeight="1" x14ac:dyDescent="0.35">
      <c r="A5" s="19"/>
      <c r="C5" s="21"/>
      <c r="D5" s="22"/>
      <c r="E5" s="23"/>
      <c r="G5" s="24"/>
      <c r="H5" s="25"/>
      <c r="L5" s="26"/>
      <c r="M5" s="26"/>
      <c r="N5" s="27"/>
      <c r="O5" s="28"/>
      <c r="P5" s="28"/>
      <c r="Q5" s="28"/>
      <c r="R5" s="29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30"/>
      <c r="AQ5" s="30"/>
      <c r="AR5" s="30"/>
      <c r="AS5" s="30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</row>
    <row r="6" spans="1:86" s="61" customFormat="1" ht="36.75" customHeight="1" x14ac:dyDescent="0.25">
      <c r="A6" s="31" t="s">
        <v>67</v>
      </c>
      <c r="B6" s="69" t="s">
        <v>104</v>
      </c>
      <c r="C6" s="33">
        <v>52</v>
      </c>
      <c r="D6" s="34">
        <v>1</v>
      </c>
      <c r="E6" s="35" t="s">
        <v>68</v>
      </c>
      <c r="F6" s="70">
        <v>50</v>
      </c>
      <c r="G6" s="71"/>
      <c r="H6" s="72" t="s">
        <v>99</v>
      </c>
      <c r="I6" s="70">
        <v>2</v>
      </c>
      <c r="J6" s="39">
        <f t="shared" ref="J6:J11" si="0">ROUND(F6/25,0)</f>
        <v>2</v>
      </c>
      <c r="K6" s="40">
        <v>4</v>
      </c>
      <c r="L6" s="41">
        <f t="shared" ref="L6:L28" si="1">IF(OR((W6+AF6)=0,F6=0),0,IF(F6&lt;130,1,IF(F6&gt;160,3,2)))</f>
        <v>1</v>
      </c>
      <c r="M6" s="42"/>
      <c r="N6" s="43" t="s">
        <v>69</v>
      </c>
      <c r="O6" s="44" t="s">
        <v>129</v>
      </c>
      <c r="P6" s="45">
        <f t="shared" ref="P6:P24" si="2">IF(OR(D6=3,D6=4),Q6/36,Q6/30)</f>
        <v>5</v>
      </c>
      <c r="Q6" s="46">
        <f t="shared" ref="Q6:Q68" si="3">U6+AD6</f>
        <v>150</v>
      </c>
      <c r="R6" s="47"/>
      <c r="S6" s="48">
        <v>17</v>
      </c>
      <c r="T6" s="49"/>
      <c r="U6" s="50">
        <f t="shared" ref="U6:U68" si="4">V6+Z6</f>
        <v>150</v>
      </c>
      <c r="V6" s="51">
        <f t="shared" ref="V6:V48" si="5">SUM(W6:Y6)</f>
        <v>64</v>
      </c>
      <c r="W6" s="52">
        <v>26</v>
      </c>
      <c r="X6" s="52">
        <v>38</v>
      </c>
      <c r="Y6" s="52"/>
      <c r="Z6" s="53">
        <v>86</v>
      </c>
      <c r="AA6" s="42"/>
      <c r="AB6" s="42" t="s">
        <v>105</v>
      </c>
      <c r="AC6" s="54"/>
      <c r="AD6" s="50">
        <f t="shared" ref="AD6:AD68" si="6">AE6+AI6</f>
        <v>0</v>
      </c>
      <c r="AE6" s="51">
        <f t="shared" ref="AE6:AE68" si="7">SUM(AF6:AH6)</f>
        <v>0</v>
      </c>
      <c r="AF6" s="52"/>
      <c r="AG6" s="52"/>
      <c r="AH6" s="52"/>
      <c r="AI6" s="53">
        <v>0</v>
      </c>
      <c r="AJ6" s="42"/>
      <c r="AK6" s="42"/>
      <c r="AL6" s="55"/>
      <c r="AM6" s="48" t="s">
        <v>130</v>
      </c>
      <c r="AN6" s="49">
        <v>401</v>
      </c>
      <c r="AO6" s="56">
        <f t="shared" ref="AO6:AO68" si="8">IFERROR(IF(AB6="ЕКЗ",IF(OR(D6=4,D6=3),V6/(U6/36*30),V6/U6),0),0)</f>
        <v>0.42666666666666669</v>
      </c>
      <c r="AP6" s="57">
        <f t="shared" ref="AP6:AP68" si="9">IFERROR(IF(AK6="ЕКЗ",IF(OR(D6=4,D6=3),AE6/(AD6/36*30),AE6/AD6),0),0)</f>
        <v>0</v>
      </c>
      <c r="AQ6" s="58"/>
      <c r="AR6" s="59"/>
      <c r="AS6" s="60"/>
      <c r="AU6" s="62">
        <f t="shared" ref="AU6:AU68" si="10">L6*W6</f>
        <v>26</v>
      </c>
      <c r="AV6" s="45">
        <f t="shared" ref="AV6:AV68" si="11">I6*Y6</f>
        <v>0</v>
      </c>
      <c r="AW6" s="45">
        <f t="shared" ref="AW6:AW68" si="12">K6*X6</f>
        <v>152</v>
      </c>
      <c r="AX6" s="52">
        <f t="shared" ref="AX6:AX68" si="13">IF(AND(V6&gt;0,OR(N6="Н",N6="В")),ROUNDUP(I6*0.02,0),0)</f>
        <v>1</v>
      </c>
      <c r="AY6" s="45">
        <f t="shared" ref="AY6:AY68" si="14">IF(OR(AB6="ЕКЗ",AB6="ДЕ"),I6*2,0)</f>
        <v>4</v>
      </c>
      <c r="AZ6" s="52">
        <f t="shared" ref="AZ6:AZ68" si="15">IF(AND(OR(N6="Н",N6="В"),V6&gt;0),ROUNDUP(ROUND(U6/(Q6/P6)*0.05,2)*F6,0),0)</f>
        <v>13</v>
      </c>
      <c r="BA6" s="52">
        <f t="shared" ref="BA6:BA68" si="16">IF(OR(AA6="КР",AA6="КП"),F6*AQ6,0)</f>
        <v>0</v>
      </c>
      <c r="BB6" s="52">
        <f t="shared" ref="BB6:BB68" si="17">IF(AC6="ЗАЛІК",2*I6,0)</f>
        <v>0</v>
      </c>
      <c r="BC6" s="52">
        <f t="shared" ref="BC6:BC68" si="18">IF(AB6="ЕКЗ",ROUNDUP(F6*0.25,0),0)</f>
        <v>13</v>
      </c>
      <c r="BD6" s="52">
        <f t="shared" ref="BD6:BD34" si="19">IF(AND(U6&gt;0,V6=0,N6="П"),ROUNDUP(F6*AR6,0),0)+IF(AND(U6&gt;0,N6="НДП"),F6*2,0)</f>
        <v>0</v>
      </c>
      <c r="BE6" s="45">
        <f t="shared" ref="BE6:BE68" si="20">IF(OR(AA6="ДР",AA6="ДП"),ROUNDUP(0.5*AS6*F6,0),IF(AB6="ДЕ",AS6*3,0))</f>
        <v>0</v>
      </c>
      <c r="BF6" s="52">
        <f t="shared" ref="BF6:BF68" si="21">IF(AB6="ДЕ",ROUNDUP(F6*0.5,0),0)</f>
        <v>0</v>
      </c>
      <c r="BG6" s="52">
        <f t="shared" ref="BG6:BG68" si="22">IF(OR(AA6="ДР",AA6="ДП"),ROUNDUP(F6*AQ6,0),0)</f>
        <v>0</v>
      </c>
      <c r="BH6" s="52"/>
      <c r="BI6" s="63">
        <f t="shared" ref="BI6:BI68" si="23">SUM(AU6:BH6)</f>
        <v>209</v>
      </c>
      <c r="BJ6" s="64">
        <f t="shared" ref="BJ6:BJ68" si="24">SUM(AU6:AW6)+AY6+BE6</f>
        <v>182</v>
      </c>
      <c r="BK6" s="65"/>
      <c r="BL6" s="52">
        <f t="shared" ref="BL6:BL68" si="25">IF(R6="А",ROUND(BJ6*0.3,0),0)</f>
        <v>0</v>
      </c>
      <c r="BM6" s="65"/>
      <c r="BN6" s="62">
        <f t="shared" ref="BN6:BN68" si="26">L6*AF6</f>
        <v>0</v>
      </c>
      <c r="BO6" s="45">
        <f t="shared" ref="BO6:BO68" si="27">I6*AH6</f>
        <v>0</v>
      </c>
      <c r="BP6" s="45">
        <f t="shared" ref="BP6:BP68" si="28">K6*AG6</f>
        <v>0</v>
      </c>
      <c r="BQ6" s="52">
        <f t="shared" ref="BQ6:BQ68" si="29">IF(AND(AE6&gt;0,OR(N6="Н",N6="В")),ROUNDUP(I6*0.02,0),0)</f>
        <v>0</v>
      </c>
      <c r="BR6" s="45">
        <f t="shared" ref="BR6:BR68" si="30">IF(OR(AK6="ЕКЗ",AK6="ДЕ"),I6*2,0)</f>
        <v>0</v>
      </c>
      <c r="BS6" s="52">
        <f t="shared" ref="BS6:BS68" si="31">IF(AND(OR(N6="Н",N6="В"),AE6&gt;0),ROUNDUP(ROUND(AD6/(Q6/P6)*0.05,2)*F6,0),0)</f>
        <v>0</v>
      </c>
      <c r="BT6" s="52">
        <f t="shared" ref="BT6:BT68" si="32">IF(OR(AJ6="КР",AJ6="КП"),F6*AQ6,0)</f>
        <v>0</v>
      </c>
      <c r="BU6" s="52">
        <f t="shared" ref="BU6:BU68" si="33">IF(AL6="ЗАЛІК",2*I6,0)</f>
        <v>0</v>
      </c>
      <c r="BV6" s="52">
        <f t="shared" ref="BV6:BV68" si="34">IF(AK6="ЕКЗ",ROUNDUP(F6*0.25,0),0)</f>
        <v>0</v>
      </c>
      <c r="BW6" s="52">
        <f t="shared" ref="BW6:BW68" si="35">IF(AND(AD6&gt;0,AE6=0,N6="П"),ROUNDUP(F6*AR6,0),0)+IF(AND(AD6&gt;0,N6="НДП"),F6*2,0)</f>
        <v>0</v>
      </c>
      <c r="BX6" s="45">
        <f t="shared" ref="BX6:BX68" si="36">IF(OR(AJ6="ДР",AA6="ДП"),ROUNDUP(0.5*AS6*F6,0),IF(AK6="ДЕ",AS6*3,0))</f>
        <v>0</v>
      </c>
      <c r="BY6" s="52">
        <f t="shared" ref="BY6:BY68" si="37">IF(AK6="ДЕ",ROUNDUP(F6*0.5,0),0)</f>
        <v>0</v>
      </c>
      <c r="BZ6" s="52">
        <f t="shared" ref="BZ6:BZ68" si="38">IF(OR(AJ6="ДР",AA6="ДП"),ROUNDUP(F6*AQ6,0),0)</f>
        <v>0</v>
      </c>
      <c r="CA6" s="52"/>
      <c r="CB6" s="63">
        <f t="shared" ref="CB6:CB68" si="39">SUM(BN6:CA6)</f>
        <v>0</v>
      </c>
      <c r="CC6" s="64">
        <f t="shared" ref="CC6:CC68" si="40">SUM(BN6:BP6)+BR6+BX6</f>
        <v>0</v>
      </c>
      <c r="CD6" s="65"/>
      <c r="CE6" s="52">
        <f t="shared" ref="CE6:CE68" si="41">IF(R6="А",ROUND(CC6*0.3,0),0)</f>
        <v>0</v>
      </c>
      <c r="CF6" s="65"/>
      <c r="CG6" s="66">
        <f t="shared" ref="CG6:CH68" si="42">BI6+CB6</f>
        <v>209</v>
      </c>
      <c r="CH6" s="67">
        <f t="shared" si="42"/>
        <v>182</v>
      </c>
    </row>
    <row r="7" spans="1:86" s="61" customFormat="1" ht="36.75" customHeight="1" x14ac:dyDescent="0.25">
      <c r="A7" s="31" t="s">
        <v>67</v>
      </c>
      <c r="B7" s="69" t="s">
        <v>104</v>
      </c>
      <c r="C7" s="33">
        <v>51</v>
      </c>
      <c r="D7" s="34">
        <v>1</v>
      </c>
      <c r="E7" s="35" t="s">
        <v>68</v>
      </c>
      <c r="F7" s="36">
        <v>50</v>
      </c>
      <c r="G7" s="37"/>
      <c r="H7" s="38" t="s">
        <v>106</v>
      </c>
      <c r="I7" s="36">
        <v>2</v>
      </c>
      <c r="J7" s="39">
        <f t="shared" si="0"/>
        <v>2</v>
      </c>
      <c r="K7" s="40">
        <v>4</v>
      </c>
      <c r="L7" s="41">
        <f t="shared" si="1"/>
        <v>1</v>
      </c>
      <c r="M7" s="42"/>
      <c r="N7" s="43" t="s">
        <v>69</v>
      </c>
      <c r="O7" s="44" t="s">
        <v>131</v>
      </c>
      <c r="P7" s="45">
        <f t="shared" si="2"/>
        <v>4</v>
      </c>
      <c r="Q7" s="46">
        <f t="shared" si="3"/>
        <v>120</v>
      </c>
      <c r="R7" s="47"/>
      <c r="S7" s="48"/>
      <c r="T7" s="49">
        <v>17</v>
      </c>
      <c r="U7" s="50">
        <f t="shared" si="4"/>
        <v>0</v>
      </c>
      <c r="V7" s="51">
        <f t="shared" si="5"/>
        <v>0</v>
      </c>
      <c r="W7" s="52"/>
      <c r="X7" s="52"/>
      <c r="Y7" s="52"/>
      <c r="Z7" s="53"/>
      <c r="AA7" s="42"/>
      <c r="AB7" s="42"/>
      <c r="AC7" s="54"/>
      <c r="AD7" s="50">
        <f t="shared" si="6"/>
        <v>120</v>
      </c>
      <c r="AE7" s="51">
        <f t="shared" si="7"/>
        <v>60</v>
      </c>
      <c r="AF7" s="52">
        <v>30</v>
      </c>
      <c r="AG7" s="52">
        <v>30</v>
      </c>
      <c r="AH7" s="52"/>
      <c r="AI7" s="53">
        <v>60</v>
      </c>
      <c r="AJ7" s="42"/>
      <c r="AK7" s="42"/>
      <c r="AL7" s="55" t="s">
        <v>59</v>
      </c>
      <c r="AM7" s="48" t="s">
        <v>130</v>
      </c>
      <c r="AN7" s="49">
        <v>401</v>
      </c>
      <c r="AO7" s="56">
        <f t="shared" si="8"/>
        <v>0</v>
      </c>
      <c r="AP7" s="57">
        <f t="shared" si="9"/>
        <v>0</v>
      </c>
      <c r="AQ7" s="58"/>
      <c r="AR7" s="59"/>
      <c r="AS7" s="60"/>
      <c r="AU7" s="62">
        <f t="shared" si="10"/>
        <v>0</v>
      </c>
      <c r="AV7" s="45">
        <f t="shared" si="11"/>
        <v>0</v>
      </c>
      <c r="AW7" s="45">
        <f t="shared" si="12"/>
        <v>0</v>
      </c>
      <c r="AX7" s="52">
        <f t="shared" si="13"/>
        <v>0</v>
      </c>
      <c r="AY7" s="45">
        <f t="shared" si="14"/>
        <v>0</v>
      </c>
      <c r="AZ7" s="52">
        <f t="shared" si="15"/>
        <v>0</v>
      </c>
      <c r="BA7" s="52">
        <f t="shared" si="16"/>
        <v>0</v>
      </c>
      <c r="BB7" s="52">
        <f t="shared" si="17"/>
        <v>0</v>
      </c>
      <c r="BC7" s="52">
        <f t="shared" si="18"/>
        <v>0</v>
      </c>
      <c r="BD7" s="52">
        <f t="shared" si="19"/>
        <v>0</v>
      </c>
      <c r="BE7" s="45">
        <f t="shared" si="20"/>
        <v>0</v>
      </c>
      <c r="BF7" s="52">
        <f t="shared" si="21"/>
        <v>0</v>
      </c>
      <c r="BG7" s="52">
        <f t="shared" si="22"/>
        <v>0</v>
      </c>
      <c r="BH7" s="52"/>
      <c r="BI7" s="63">
        <f t="shared" si="23"/>
        <v>0</v>
      </c>
      <c r="BJ7" s="64">
        <f t="shared" si="24"/>
        <v>0</v>
      </c>
      <c r="BK7" s="65"/>
      <c r="BL7" s="52">
        <f t="shared" si="25"/>
        <v>0</v>
      </c>
      <c r="BM7" s="65"/>
      <c r="BN7" s="62">
        <f t="shared" si="26"/>
        <v>30</v>
      </c>
      <c r="BO7" s="45">
        <f t="shared" si="27"/>
        <v>0</v>
      </c>
      <c r="BP7" s="45">
        <f t="shared" si="28"/>
        <v>120</v>
      </c>
      <c r="BQ7" s="52">
        <f t="shared" si="29"/>
        <v>1</v>
      </c>
      <c r="BR7" s="45">
        <f t="shared" si="30"/>
        <v>0</v>
      </c>
      <c r="BS7" s="52">
        <f t="shared" si="31"/>
        <v>10</v>
      </c>
      <c r="BT7" s="52">
        <f t="shared" si="32"/>
        <v>0</v>
      </c>
      <c r="BU7" s="52">
        <f t="shared" si="33"/>
        <v>4</v>
      </c>
      <c r="BV7" s="52">
        <f t="shared" si="34"/>
        <v>0</v>
      </c>
      <c r="BW7" s="52">
        <f t="shared" si="35"/>
        <v>0</v>
      </c>
      <c r="BX7" s="45">
        <f t="shared" si="36"/>
        <v>0</v>
      </c>
      <c r="BY7" s="52">
        <f t="shared" si="37"/>
        <v>0</v>
      </c>
      <c r="BZ7" s="52">
        <f t="shared" si="38"/>
        <v>0</v>
      </c>
      <c r="CA7" s="52"/>
      <c r="CB7" s="63">
        <f t="shared" si="39"/>
        <v>165</v>
      </c>
      <c r="CC7" s="64">
        <f t="shared" si="40"/>
        <v>150</v>
      </c>
      <c r="CD7" s="65"/>
      <c r="CE7" s="52">
        <f t="shared" si="41"/>
        <v>0</v>
      </c>
      <c r="CF7" s="65"/>
      <c r="CG7" s="66">
        <f t="shared" si="42"/>
        <v>165</v>
      </c>
      <c r="CH7" s="67">
        <f t="shared" si="42"/>
        <v>150</v>
      </c>
    </row>
    <row r="8" spans="1:86" s="61" customFormat="1" ht="36.75" customHeight="1" x14ac:dyDescent="0.25">
      <c r="A8" s="31" t="s">
        <v>67</v>
      </c>
      <c r="B8" s="69" t="s">
        <v>104</v>
      </c>
      <c r="C8" s="33" t="s">
        <v>109</v>
      </c>
      <c r="D8" s="34">
        <v>1</v>
      </c>
      <c r="E8" s="35" t="s">
        <v>68</v>
      </c>
      <c r="F8" s="36">
        <v>15</v>
      </c>
      <c r="G8" s="37"/>
      <c r="H8" s="38" t="s">
        <v>98</v>
      </c>
      <c r="I8" s="36">
        <v>1</v>
      </c>
      <c r="J8" s="39">
        <f t="shared" si="0"/>
        <v>1</v>
      </c>
      <c r="K8" s="40">
        <v>1</v>
      </c>
      <c r="L8" s="41">
        <f t="shared" si="1"/>
        <v>1</v>
      </c>
      <c r="M8" s="42"/>
      <c r="N8" s="43" t="s">
        <v>69</v>
      </c>
      <c r="O8" s="44" t="s">
        <v>131</v>
      </c>
      <c r="P8" s="45">
        <f t="shared" si="2"/>
        <v>4</v>
      </c>
      <c r="Q8" s="46">
        <f t="shared" si="3"/>
        <v>120</v>
      </c>
      <c r="R8" s="47" t="s">
        <v>78</v>
      </c>
      <c r="S8" s="48"/>
      <c r="T8" s="49">
        <v>17</v>
      </c>
      <c r="U8" s="50">
        <f t="shared" si="4"/>
        <v>0</v>
      </c>
      <c r="V8" s="51">
        <f t="shared" si="5"/>
        <v>0</v>
      </c>
      <c r="W8" s="52"/>
      <c r="X8" s="52"/>
      <c r="Y8" s="52"/>
      <c r="Z8" s="53"/>
      <c r="AA8" s="42"/>
      <c r="AB8" s="42"/>
      <c r="AC8" s="54"/>
      <c r="AD8" s="50">
        <f t="shared" si="6"/>
        <v>120</v>
      </c>
      <c r="AE8" s="51">
        <f t="shared" si="7"/>
        <v>60</v>
      </c>
      <c r="AF8" s="52">
        <v>30</v>
      </c>
      <c r="AG8" s="52">
        <v>30</v>
      </c>
      <c r="AH8" s="52"/>
      <c r="AI8" s="53">
        <v>60</v>
      </c>
      <c r="AJ8" s="42"/>
      <c r="AK8" s="42"/>
      <c r="AL8" s="55" t="s">
        <v>59</v>
      </c>
      <c r="AM8" s="48" t="s">
        <v>130</v>
      </c>
      <c r="AN8" s="49">
        <v>401</v>
      </c>
      <c r="AO8" s="56">
        <f t="shared" si="8"/>
        <v>0</v>
      </c>
      <c r="AP8" s="57">
        <f t="shared" si="9"/>
        <v>0</v>
      </c>
      <c r="AQ8" s="58"/>
      <c r="AR8" s="59"/>
      <c r="AS8" s="60"/>
      <c r="AU8" s="62">
        <f t="shared" si="10"/>
        <v>0</v>
      </c>
      <c r="AV8" s="45">
        <f t="shared" si="11"/>
        <v>0</v>
      </c>
      <c r="AW8" s="45">
        <f t="shared" si="12"/>
        <v>0</v>
      </c>
      <c r="AX8" s="52">
        <f t="shared" si="13"/>
        <v>0</v>
      </c>
      <c r="AY8" s="45">
        <f t="shared" si="14"/>
        <v>0</v>
      </c>
      <c r="AZ8" s="52">
        <f t="shared" si="15"/>
        <v>0</v>
      </c>
      <c r="BA8" s="52">
        <f t="shared" si="16"/>
        <v>0</v>
      </c>
      <c r="BB8" s="52">
        <f t="shared" si="17"/>
        <v>0</v>
      </c>
      <c r="BC8" s="52">
        <f t="shared" si="18"/>
        <v>0</v>
      </c>
      <c r="BD8" s="52">
        <f t="shared" si="19"/>
        <v>0</v>
      </c>
      <c r="BE8" s="45">
        <f t="shared" si="20"/>
        <v>0</v>
      </c>
      <c r="BF8" s="52">
        <f t="shared" si="21"/>
        <v>0</v>
      </c>
      <c r="BG8" s="52">
        <f t="shared" si="22"/>
        <v>0</v>
      </c>
      <c r="BH8" s="52"/>
      <c r="BI8" s="63">
        <f t="shared" si="23"/>
        <v>0</v>
      </c>
      <c r="BJ8" s="64">
        <f t="shared" si="24"/>
        <v>0</v>
      </c>
      <c r="BK8" s="65"/>
      <c r="BL8" s="52">
        <f t="shared" si="25"/>
        <v>0</v>
      </c>
      <c r="BM8" s="65"/>
      <c r="BN8" s="62">
        <f t="shared" si="26"/>
        <v>30</v>
      </c>
      <c r="BO8" s="45">
        <f t="shared" si="27"/>
        <v>0</v>
      </c>
      <c r="BP8" s="45">
        <f t="shared" si="28"/>
        <v>30</v>
      </c>
      <c r="BQ8" s="52">
        <f t="shared" si="29"/>
        <v>1</v>
      </c>
      <c r="BR8" s="45">
        <f t="shared" si="30"/>
        <v>0</v>
      </c>
      <c r="BS8" s="52">
        <f t="shared" si="31"/>
        <v>3</v>
      </c>
      <c r="BT8" s="52">
        <f t="shared" si="32"/>
        <v>0</v>
      </c>
      <c r="BU8" s="52">
        <f t="shared" si="33"/>
        <v>2</v>
      </c>
      <c r="BV8" s="52">
        <f t="shared" si="34"/>
        <v>0</v>
      </c>
      <c r="BW8" s="52">
        <f t="shared" si="35"/>
        <v>0</v>
      </c>
      <c r="BX8" s="45">
        <f t="shared" si="36"/>
        <v>0</v>
      </c>
      <c r="BY8" s="52">
        <f t="shared" si="37"/>
        <v>0</v>
      </c>
      <c r="BZ8" s="52">
        <f t="shared" si="38"/>
        <v>0</v>
      </c>
      <c r="CA8" s="52"/>
      <c r="CB8" s="63">
        <f t="shared" si="39"/>
        <v>66</v>
      </c>
      <c r="CC8" s="64">
        <f t="shared" si="40"/>
        <v>60</v>
      </c>
      <c r="CD8" s="65"/>
      <c r="CE8" s="52">
        <f t="shared" si="41"/>
        <v>18</v>
      </c>
      <c r="CF8" s="65"/>
      <c r="CG8" s="66">
        <f t="shared" si="42"/>
        <v>66</v>
      </c>
      <c r="CH8" s="67">
        <f t="shared" si="42"/>
        <v>60</v>
      </c>
    </row>
    <row r="9" spans="1:86" s="61" customFormat="1" ht="36.75" customHeight="1" x14ac:dyDescent="0.25">
      <c r="A9" s="31" t="s">
        <v>67</v>
      </c>
      <c r="B9" s="32" t="s">
        <v>82</v>
      </c>
      <c r="C9" s="33">
        <v>51</v>
      </c>
      <c r="D9" s="34">
        <v>2</v>
      </c>
      <c r="E9" s="35" t="s">
        <v>68</v>
      </c>
      <c r="F9" s="36">
        <v>47</v>
      </c>
      <c r="G9" s="37"/>
      <c r="H9" s="38" t="s">
        <v>106</v>
      </c>
      <c r="I9" s="36">
        <v>2</v>
      </c>
      <c r="J9" s="39">
        <f t="shared" si="0"/>
        <v>2</v>
      </c>
      <c r="K9" s="40">
        <v>3</v>
      </c>
      <c r="L9" s="41">
        <f t="shared" si="1"/>
        <v>1</v>
      </c>
      <c r="M9" s="42"/>
      <c r="N9" s="43" t="s">
        <v>69</v>
      </c>
      <c r="O9" s="44" t="s">
        <v>131</v>
      </c>
      <c r="P9" s="45">
        <f t="shared" si="2"/>
        <v>7</v>
      </c>
      <c r="Q9" s="46">
        <f t="shared" si="3"/>
        <v>210</v>
      </c>
      <c r="R9" s="47"/>
      <c r="S9" s="48">
        <v>17</v>
      </c>
      <c r="T9" s="49"/>
      <c r="U9" s="50">
        <f t="shared" si="4"/>
        <v>210</v>
      </c>
      <c r="V9" s="51">
        <f t="shared" si="5"/>
        <v>102</v>
      </c>
      <c r="W9" s="52">
        <v>34</v>
      </c>
      <c r="X9" s="52">
        <v>68</v>
      </c>
      <c r="Y9" s="52"/>
      <c r="Z9" s="53">
        <v>108</v>
      </c>
      <c r="AA9" s="42"/>
      <c r="AB9" s="42" t="s">
        <v>105</v>
      </c>
      <c r="AC9" s="54"/>
      <c r="AD9" s="50">
        <f t="shared" si="6"/>
        <v>0</v>
      </c>
      <c r="AE9" s="51">
        <f t="shared" si="7"/>
        <v>0</v>
      </c>
      <c r="AF9" s="52"/>
      <c r="AG9" s="52"/>
      <c r="AH9" s="52"/>
      <c r="AI9" s="53">
        <v>0</v>
      </c>
      <c r="AJ9" s="42"/>
      <c r="AK9" s="42"/>
      <c r="AL9" s="55"/>
      <c r="AM9" s="48" t="s">
        <v>130</v>
      </c>
      <c r="AN9" s="49">
        <v>401</v>
      </c>
      <c r="AO9" s="56">
        <f t="shared" si="8"/>
        <v>0.48571428571428571</v>
      </c>
      <c r="AP9" s="57">
        <f t="shared" si="9"/>
        <v>0</v>
      </c>
      <c r="AQ9" s="58"/>
      <c r="AR9" s="59"/>
      <c r="AS9" s="60"/>
      <c r="AU9" s="62">
        <f t="shared" si="10"/>
        <v>34</v>
      </c>
      <c r="AV9" s="45">
        <f t="shared" si="11"/>
        <v>0</v>
      </c>
      <c r="AW9" s="45">
        <f t="shared" si="12"/>
        <v>204</v>
      </c>
      <c r="AX9" s="52">
        <f t="shared" si="13"/>
        <v>1</v>
      </c>
      <c r="AY9" s="45">
        <f t="shared" si="14"/>
        <v>4</v>
      </c>
      <c r="AZ9" s="52">
        <f t="shared" si="15"/>
        <v>17</v>
      </c>
      <c r="BA9" s="52">
        <f t="shared" si="16"/>
        <v>0</v>
      </c>
      <c r="BB9" s="52">
        <f t="shared" si="17"/>
        <v>0</v>
      </c>
      <c r="BC9" s="52">
        <f t="shared" si="18"/>
        <v>12</v>
      </c>
      <c r="BD9" s="52">
        <f t="shared" si="19"/>
        <v>0</v>
      </c>
      <c r="BE9" s="45">
        <f t="shared" si="20"/>
        <v>0</v>
      </c>
      <c r="BF9" s="52">
        <f t="shared" si="21"/>
        <v>0</v>
      </c>
      <c r="BG9" s="52">
        <f t="shared" si="22"/>
        <v>0</v>
      </c>
      <c r="BH9" s="52"/>
      <c r="BI9" s="63">
        <f t="shared" si="23"/>
        <v>272</v>
      </c>
      <c r="BJ9" s="64">
        <f t="shared" si="24"/>
        <v>242</v>
      </c>
      <c r="BK9" s="65"/>
      <c r="BL9" s="52">
        <f t="shared" si="25"/>
        <v>0</v>
      </c>
      <c r="BM9" s="65"/>
      <c r="BN9" s="62">
        <f t="shared" si="26"/>
        <v>0</v>
      </c>
      <c r="BO9" s="45">
        <f t="shared" si="27"/>
        <v>0</v>
      </c>
      <c r="BP9" s="45">
        <f t="shared" si="28"/>
        <v>0</v>
      </c>
      <c r="BQ9" s="52">
        <f t="shared" si="29"/>
        <v>0</v>
      </c>
      <c r="BR9" s="45">
        <f t="shared" si="30"/>
        <v>0</v>
      </c>
      <c r="BS9" s="52">
        <f t="shared" si="31"/>
        <v>0</v>
      </c>
      <c r="BT9" s="52">
        <f t="shared" si="32"/>
        <v>0</v>
      </c>
      <c r="BU9" s="52">
        <f t="shared" si="33"/>
        <v>0</v>
      </c>
      <c r="BV9" s="52">
        <f t="shared" si="34"/>
        <v>0</v>
      </c>
      <c r="BW9" s="52">
        <f t="shared" si="35"/>
        <v>0</v>
      </c>
      <c r="BX9" s="45">
        <f t="shared" si="36"/>
        <v>0</v>
      </c>
      <c r="BY9" s="52">
        <f t="shared" si="37"/>
        <v>0</v>
      </c>
      <c r="BZ9" s="52">
        <f t="shared" si="38"/>
        <v>0</v>
      </c>
      <c r="CA9" s="52"/>
      <c r="CB9" s="63">
        <f t="shared" si="39"/>
        <v>0</v>
      </c>
      <c r="CC9" s="64">
        <f t="shared" si="40"/>
        <v>0</v>
      </c>
      <c r="CD9" s="65"/>
      <c r="CE9" s="52">
        <f t="shared" si="41"/>
        <v>0</v>
      </c>
      <c r="CF9" s="65"/>
      <c r="CG9" s="66">
        <f t="shared" si="42"/>
        <v>272</v>
      </c>
      <c r="CH9" s="67">
        <f t="shared" si="42"/>
        <v>242</v>
      </c>
    </row>
    <row r="10" spans="1:86" s="61" customFormat="1" ht="36.75" customHeight="1" x14ac:dyDescent="0.25">
      <c r="A10" s="31" t="s">
        <v>67</v>
      </c>
      <c r="B10" s="32" t="s">
        <v>82</v>
      </c>
      <c r="C10" s="33" t="s">
        <v>109</v>
      </c>
      <c r="D10" s="34">
        <v>2</v>
      </c>
      <c r="E10" s="35" t="s">
        <v>68</v>
      </c>
      <c r="F10" s="36">
        <v>10</v>
      </c>
      <c r="G10" s="37"/>
      <c r="H10" s="38" t="s">
        <v>98</v>
      </c>
      <c r="I10" s="36">
        <v>1</v>
      </c>
      <c r="J10" s="39">
        <f t="shared" si="0"/>
        <v>0</v>
      </c>
      <c r="K10" s="40">
        <v>1</v>
      </c>
      <c r="L10" s="41">
        <f t="shared" si="1"/>
        <v>1</v>
      </c>
      <c r="M10" s="42"/>
      <c r="N10" s="43" t="s">
        <v>69</v>
      </c>
      <c r="O10" s="44" t="s">
        <v>131</v>
      </c>
      <c r="P10" s="45">
        <f t="shared" si="2"/>
        <v>7</v>
      </c>
      <c r="Q10" s="46">
        <f t="shared" si="3"/>
        <v>210</v>
      </c>
      <c r="R10" s="47" t="s">
        <v>78</v>
      </c>
      <c r="S10" s="48">
        <v>17</v>
      </c>
      <c r="T10" s="49"/>
      <c r="U10" s="50">
        <f t="shared" si="4"/>
        <v>210</v>
      </c>
      <c r="V10" s="51">
        <f t="shared" si="5"/>
        <v>102</v>
      </c>
      <c r="W10" s="52">
        <v>34</v>
      </c>
      <c r="X10" s="52">
        <v>68</v>
      </c>
      <c r="Y10" s="52"/>
      <c r="Z10" s="53">
        <v>108</v>
      </c>
      <c r="AA10" s="42"/>
      <c r="AB10" s="42" t="s">
        <v>105</v>
      </c>
      <c r="AC10" s="54"/>
      <c r="AD10" s="50">
        <f t="shared" si="6"/>
        <v>0</v>
      </c>
      <c r="AE10" s="51">
        <f t="shared" si="7"/>
        <v>0</v>
      </c>
      <c r="AF10" s="52"/>
      <c r="AG10" s="52"/>
      <c r="AH10" s="52"/>
      <c r="AI10" s="53">
        <v>0</v>
      </c>
      <c r="AJ10" s="42"/>
      <c r="AK10" s="42"/>
      <c r="AL10" s="55"/>
      <c r="AM10" s="48" t="s">
        <v>130</v>
      </c>
      <c r="AN10" s="49">
        <v>401</v>
      </c>
      <c r="AO10" s="56">
        <f t="shared" si="8"/>
        <v>0.48571428571428571</v>
      </c>
      <c r="AP10" s="57">
        <f t="shared" si="9"/>
        <v>0</v>
      </c>
      <c r="AQ10" s="58"/>
      <c r="AR10" s="59"/>
      <c r="AS10" s="60"/>
      <c r="AU10" s="62">
        <f t="shared" si="10"/>
        <v>34</v>
      </c>
      <c r="AV10" s="45">
        <f t="shared" si="11"/>
        <v>0</v>
      </c>
      <c r="AW10" s="45">
        <f t="shared" si="12"/>
        <v>68</v>
      </c>
      <c r="AX10" s="52">
        <f t="shared" si="13"/>
        <v>1</v>
      </c>
      <c r="AY10" s="45">
        <f t="shared" si="14"/>
        <v>2</v>
      </c>
      <c r="AZ10" s="52">
        <f t="shared" si="15"/>
        <v>4</v>
      </c>
      <c r="BA10" s="52">
        <f t="shared" si="16"/>
        <v>0</v>
      </c>
      <c r="BB10" s="52">
        <f t="shared" si="17"/>
        <v>0</v>
      </c>
      <c r="BC10" s="52">
        <f t="shared" si="18"/>
        <v>3</v>
      </c>
      <c r="BD10" s="52">
        <f t="shared" si="19"/>
        <v>0</v>
      </c>
      <c r="BE10" s="45">
        <f t="shared" si="20"/>
        <v>0</v>
      </c>
      <c r="BF10" s="52">
        <f t="shared" si="21"/>
        <v>0</v>
      </c>
      <c r="BG10" s="52">
        <f t="shared" si="22"/>
        <v>0</v>
      </c>
      <c r="BH10" s="52"/>
      <c r="BI10" s="63">
        <f t="shared" si="23"/>
        <v>112</v>
      </c>
      <c r="BJ10" s="64">
        <f t="shared" si="24"/>
        <v>104</v>
      </c>
      <c r="BK10" s="65"/>
      <c r="BL10" s="52">
        <f t="shared" si="25"/>
        <v>31</v>
      </c>
      <c r="BM10" s="65"/>
      <c r="BN10" s="62">
        <f t="shared" si="26"/>
        <v>0</v>
      </c>
      <c r="BO10" s="45">
        <f t="shared" si="27"/>
        <v>0</v>
      </c>
      <c r="BP10" s="45">
        <f t="shared" si="28"/>
        <v>0</v>
      </c>
      <c r="BQ10" s="52">
        <f t="shared" si="29"/>
        <v>0</v>
      </c>
      <c r="BR10" s="45">
        <f t="shared" si="30"/>
        <v>0</v>
      </c>
      <c r="BS10" s="52">
        <f t="shared" si="31"/>
        <v>0</v>
      </c>
      <c r="BT10" s="52">
        <f t="shared" si="32"/>
        <v>0</v>
      </c>
      <c r="BU10" s="52">
        <f t="shared" si="33"/>
        <v>0</v>
      </c>
      <c r="BV10" s="52">
        <f t="shared" si="34"/>
        <v>0</v>
      </c>
      <c r="BW10" s="52">
        <f t="shared" si="35"/>
        <v>0</v>
      </c>
      <c r="BX10" s="45">
        <f t="shared" si="36"/>
        <v>0</v>
      </c>
      <c r="BY10" s="52">
        <f t="shared" si="37"/>
        <v>0</v>
      </c>
      <c r="BZ10" s="52">
        <f t="shared" si="38"/>
        <v>0</v>
      </c>
      <c r="CA10" s="52"/>
      <c r="CB10" s="63">
        <f t="shared" si="39"/>
        <v>0</v>
      </c>
      <c r="CC10" s="64">
        <f t="shared" si="40"/>
        <v>0</v>
      </c>
      <c r="CD10" s="65"/>
      <c r="CE10" s="52">
        <f t="shared" si="41"/>
        <v>0</v>
      </c>
      <c r="CF10" s="65"/>
      <c r="CG10" s="66">
        <f t="shared" si="42"/>
        <v>112</v>
      </c>
      <c r="CH10" s="67">
        <f t="shared" si="42"/>
        <v>104</v>
      </c>
    </row>
    <row r="11" spans="1:86" s="61" customFormat="1" ht="36.75" customHeight="1" x14ac:dyDescent="0.25">
      <c r="A11" s="31" t="s">
        <v>67</v>
      </c>
      <c r="B11" s="69" t="s">
        <v>104</v>
      </c>
      <c r="C11" s="33" t="s">
        <v>132</v>
      </c>
      <c r="D11" s="34" t="s">
        <v>102</v>
      </c>
      <c r="E11" s="35" t="s">
        <v>101</v>
      </c>
      <c r="F11" s="36">
        <v>25</v>
      </c>
      <c r="G11" s="37"/>
      <c r="H11" s="38" t="s">
        <v>98</v>
      </c>
      <c r="I11" s="36">
        <v>1</v>
      </c>
      <c r="J11" s="39">
        <f t="shared" si="0"/>
        <v>1</v>
      </c>
      <c r="K11" s="40">
        <v>1</v>
      </c>
      <c r="L11" s="41">
        <f t="shared" si="1"/>
        <v>1</v>
      </c>
      <c r="M11" s="42"/>
      <c r="N11" s="43" t="s">
        <v>77</v>
      </c>
      <c r="O11" s="44" t="s">
        <v>133</v>
      </c>
      <c r="P11" s="45">
        <f t="shared" si="2"/>
        <v>10</v>
      </c>
      <c r="Q11" s="46">
        <f t="shared" si="3"/>
        <v>300</v>
      </c>
      <c r="R11" s="47"/>
      <c r="S11" s="48">
        <v>0</v>
      </c>
      <c r="T11" s="49"/>
      <c r="U11" s="50">
        <f t="shared" si="4"/>
        <v>150</v>
      </c>
      <c r="V11" s="51">
        <f t="shared" si="5"/>
        <v>40</v>
      </c>
      <c r="W11" s="52">
        <v>12</v>
      </c>
      <c r="X11" s="52">
        <v>28</v>
      </c>
      <c r="Y11" s="52"/>
      <c r="Z11" s="53">
        <v>110</v>
      </c>
      <c r="AA11" s="42"/>
      <c r="AB11" s="42" t="s">
        <v>105</v>
      </c>
      <c r="AC11" s="54"/>
      <c r="AD11" s="50">
        <f t="shared" si="6"/>
        <v>150</v>
      </c>
      <c r="AE11" s="51">
        <f t="shared" si="7"/>
        <v>40</v>
      </c>
      <c r="AF11" s="52">
        <v>12</v>
      </c>
      <c r="AG11" s="52">
        <v>28</v>
      </c>
      <c r="AH11" s="52"/>
      <c r="AI11" s="53">
        <v>110</v>
      </c>
      <c r="AJ11" s="42"/>
      <c r="AK11" s="42" t="s">
        <v>105</v>
      </c>
      <c r="AL11" s="55"/>
      <c r="AM11" s="48" t="s">
        <v>130</v>
      </c>
      <c r="AN11" s="49">
        <v>401</v>
      </c>
      <c r="AO11" s="56">
        <f t="shared" si="8"/>
        <v>0.26666666666666666</v>
      </c>
      <c r="AP11" s="57">
        <f t="shared" si="9"/>
        <v>0.26666666666666666</v>
      </c>
      <c r="AQ11" s="58"/>
      <c r="AR11" s="59"/>
      <c r="AS11" s="60"/>
      <c r="AU11" s="62">
        <f t="shared" si="10"/>
        <v>12</v>
      </c>
      <c r="AV11" s="45">
        <f t="shared" si="11"/>
        <v>0</v>
      </c>
      <c r="AW11" s="45">
        <f t="shared" si="12"/>
        <v>28</v>
      </c>
      <c r="AX11" s="52">
        <f t="shared" si="13"/>
        <v>1</v>
      </c>
      <c r="AY11" s="45">
        <f t="shared" si="14"/>
        <v>2</v>
      </c>
      <c r="AZ11" s="52">
        <f t="shared" si="15"/>
        <v>7</v>
      </c>
      <c r="BA11" s="52">
        <f t="shared" si="16"/>
        <v>0</v>
      </c>
      <c r="BB11" s="52">
        <f t="shared" si="17"/>
        <v>0</v>
      </c>
      <c r="BC11" s="52">
        <f t="shared" si="18"/>
        <v>7</v>
      </c>
      <c r="BD11" s="52">
        <f t="shared" si="19"/>
        <v>0</v>
      </c>
      <c r="BE11" s="45">
        <f t="shared" si="20"/>
        <v>0</v>
      </c>
      <c r="BF11" s="52">
        <f t="shared" si="21"/>
        <v>0</v>
      </c>
      <c r="BG11" s="52">
        <f t="shared" si="22"/>
        <v>0</v>
      </c>
      <c r="BH11" s="52"/>
      <c r="BI11" s="63">
        <f t="shared" si="23"/>
        <v>57</v>
      </c>
      <c r="BJ11" s="64">
        <f t="shared" si="24"/>
        <v>42</v>
      </c>
      <c r="BK11" s="65"/>
      <c r="BL11" s="52">
        <f t="shared" si="25"/>
        <v>0</v>
      </c>
      <c r="BM11" s="65"/>
      <c r="BN11" s="62">
        <f t="shared" si="26"/>
        <v>12</v>
      </c>
      <c r="BO11" s="45">
        <f t="shared" si="27"/>
        <v>0</v>
      </c>
      <c r="BP11" s="45">
        <f t="shared" si="28"/>
        <v>28</v>
      </c>
      <c r="BQ11" s="52">
        <f t="shared" si="29"/>
        <v>1</v>
      </c>
      <c r="BR11" s="45">
        <f t="shared" si="30"/>
        <v>2</v>
      </c>
      <c r="BS11" s="52">
        <f t="shared" si="31"/>
        <v>7</v>
      </c>
      <c r="BT11" s="52">
        <f t="shared" si="32"/>
        <v>0</v>
      </c>
      <c r="BU11" s="52">
        <f t="shared" si="33"/>
        <v>0</v>
      </c>
      <c r="BV11" s="52">
        <f t="shared" si="34"/>
        <v>7</v>
      </c>
      <c r="BW11" s="52">
        <f t="shared" si="35"/>
        <v>0</v>
      </c>
      <c r="BX11" s="45">
        <f t="shared" si="36"/>
        <v>0</v>
      </c>
      <c r="BY11" s="52">
        <f t="shared" si="37"/>
        <v>0</v>
      </c>
      <c r="BZ11" s="52">
        <f t="shared" si="38"/>
        <v>0</v>
      </c>
      <c r="CA11" s="52"/>
      <c r="CB11" s="63">
        <f t="shared" si="39"/>
        <v>57</v>
      </c>
      <c r="CC11" s="64">
        <f t="shared" si="40"/>
        <v>42</v>
      </c>
      <c r="CD11" s="65"/>
      <c r="CE11" s="52">
        <f t="shared" si="41"/>
        <v>0</v>
      </c>
      <c r="CF11" s="65"/>
      <c r="CG11" s="66">
        <f t="shared" si="42"/>
        <v>114</v>
      </c>
      <c r="CH11" s="67">
        <f t="shared" si="42"/>
        <v>84</v>
      </c>
    </row>
    <row r="12" spans="1:86" s="61" customFormat="1" ht="36.75" customHeight="1" x14ac:dyDescent="0.25">
      <c r="A12" s="31" t="s">
        <v>75</v>
      </c>
      <c r="B12" s="32" t="s">
        <v>76</v>
      </c>
      <c r="C12" s="33"/>
      <c r="D12" s="34" t="s">
        <v>102</v>
      </c>
      <c r="E12" s="35" t="s">
        <v>101</v>
      </c>
      <c r="F12" s="36">
        <v>44</v>
      </c>
      <c r="G12" s="37"/>
      <c r="H12" s="38"/>
      <c r="I12" s="36">
        <v>2</v>
      </c>
      <c r="J12" s="39"/>
      <c r="K12" s="40">
        <v>2</v>
      </c>
      <c r="L12" s="41">
        <f t="shared" si="1"/>
        <v>1</v>
      </c>
      <c r="M12" s="42" t="s">
        <v>103</v>
      </c>
      <c r="N12" s="43" t="s">
        <v>77</v>
      </c>
      <c r="O12" s="44" t="s">
        <v>133</v>
      </c>
      <c r="P12" s="45">
        <f t="shared" si="2"/>
        <v>5</v>
      </c>
      <c r="Q12" s="46">
        <f t="shared" si="3"/>
        <v>150</v>
      </c>
      <c r="R12" s="47"/>
      <c r="S12" s="48"/>
      <c r="T12" s="49">
        <v>17</v>
      </c>
      <c r="U12" s="50">
        <f t="shared" si="4"/>
        <v>0</v>
      </c>
      <c r="V12" s="51">
        <f t="shared" si="5"/>
        <v>0</v>
      </c>
      <c r="W12" s="52"/>
      <c r="X12" s="52"/>
      <c r="Y12" s="52"/>
      <c r="Z12" s="53"/>
      <c r="AA12" s="42"/>
      <c r="AB12" s="42"/>
      <c r="AC12" s="54"/>
      <c r="AD12" s="50">
        <f t="shared" si="6"/>
        <v>150</v>
      </c>
      <c r="AE12" s="51">
        <f t="shared" si="7"/>
        <v>40</v>
      </c>
      <c r="AF12" s="52">
        <v>20</v>
      </c>
      <c r="AG12" s="52"/>
      <c r="AH12" s="52">
        <v>20</v>
      </c>
      <c r="AI12" s="53">
        <v>110</v>
      </c>
      <c r="AJ12" s="42"/>
      <c r="AK12" s="42"/>
      <c r="AL12" s="55" t="s">
        <v>59</v>
      </c>
      <c r="AM12" s="48" t="s">
        <v>130</v>
      </c>
      <c r="AN12" s="49">
        <v>401</v>
      </c>
      <c r="AO12" s="56">
        <f t="shared" si="8"/>
        <v>0</v>
      </c>
      <c r="AP12" s="57">
        <f t="shared" si="9"/>
        <v>0</v>
      </c>
      <c r="AQ12" s="58"/>
      <c r="AR12" s="59"/>
      <c r="AS12" s="60"/>
      <c r="AU12" s="62">
        <f t="shared" si="10"/>
        <v>0</v>
      </c>
      <c r="AV12" s="45">
        <f t="shared" si="11"/>
        <v>0</v>
      </c>
      <c r="AW12" s="45">
        <f t="shared" si="12"/>
        <v>0</v>
      </c>
      <c r="AX12" s="52">
        <f t="shared" si="13"/>
        <v>0</v>
      </c>
      <c r="AY12" s="45">
        <f t="shared" si="14"/>
        <v>0</v>
      </c>
      <c r="AZ12" s="52">
        <f t="shared" si="15"/>
        <v>0</v>
      </c>
      <c r="BA12" s="52">
        <f t="shared" si="16"/>
        <v>0</v>
      </c>
      <c r="BB12" s="52">
        <f t="shared" si="17"/>
        <v>0</v>
      </c>
      <c r="BC12" s="52">
        <f t="shared" si="18"/>
        <v>0</v>
      </c>
      <c r="BD12" s="52">
        <f t="shared" si="19"/>
        <v>0</v>
      </c>
      <c r="BE12" s="45">
        <f t="shared" si="20"/>
        <v>0</v>
      </c>
      <c r="BF12" s="52">
        <f t="shared" si="21"/>
        <v>0</v>
      </c>
      <c r="BG12" s="52">
        <f t="shared" si="22"/>
        <v>0</v>
      </c>
      <c r="BH12" s="52"/>
      <c r="BI12" s="63">
        <f t="shared" si="23"/>
        <v>0</v>
      </c>
      <c r="BJ12" s="64">
        <f t="shared" si="24"/>
        <v>0</v>
      </c>
      <c r="BK12" s="65"/>
      <c r="BL12" s="52">
        <f t="shared" si="25"/>
        <v>0</v>
      </c>
      <c r="BM12" s="65"/>
      <c r="BN12" s="62">
        <f t="shared" si="26"/>
        <v>20</v>
      </c>
      <c r="BO12" s="45">
        <f t="shared" si="27"/>
        <v>40</v>
      </c>
      <c r="BP12" s="45">
        <f t="shared" si="28"/>
        <v>0</v>
      </c>
      <c r="BQ12" s="52">
        <f t="shared" si="29"/>
        <v>1</v>
      </c>
      <c r="BR12" s="45">
        <f t="shared" si="30"/>
        <v>0</v>
      </c>
      <c r="BS12" s="52">
        <f t="shared" si="31"/>
        <v>11</v>
      </c>
      <c r="BT12" s="52">
        <f t="shared" si="32"/>
        <v>0</v>
      </c>
      <c r="BU12" s="52">
        <f t="shared" si="33"/>
        <v>4</v>
      </c>
      <c r="BV12" s="52">
        <f t="shared" si="34"/>
        <v>0</v>
      </c>
      <c r="BW12" s="52">
        <f t="shared" si="35"/>
        <v>0</v>
      </c>
      <c r="BX12" s="45">
        <f t="shared" si="36"/>
        <v>0</v>
      </c>
      <c r="BY12" s="52">
        <f t="shared" si="37"/>
        <v>0</v>
      </c>
      <c r="BZ12" s="52">
        <f t="shared" si="38"/>
        <v>0</v>
      </c>
      <c r="CA12" s="52"/>
      <c r="CB12" s="63">
        <f t="shared" si="39"/>
        <v>76</v>
      </c>
      <c r="CC12" s="64">
        <f t="shared" si="40"/>
        <v>60</v>
      </c>
      <c r="CD12" s="65"/>
      <c r="CE12" s="52">
        <f t="shared" si="41"/>
        <v>0</v>
      </c>
      <c r="CF12" s="65"/>
      <c r="CG12" s="66">
        <f t="shared" si="42"/>
        <v>76</v>
      </c>
      <c r="CH12" s="67">
        <f t="shared" si="42"/>
        <v>60</v>
      </c>
    </row>
    <row r="13" spans="1:86" s="61" customFormat="1" ht="36.75" customHeight="1" x14ac:dyDescent="0.25">
      <c r="A13" s="31" t="s">
        <v>67</v>
      </c>
      <c r="B13" s="69" t="s">
        <v>104</v>
      </c>
      <c r="C13" s="33" t="s">
        <v>132</v>
      </c>
      <c r="D13" s="34" t="s">
        <v>102</v>
      </c>
      <c r="E13" s="35" t="s">
        <v>101</v>
      </c>
      <c r="F13" s="36">
        <v>25</v>
      </c>
      <c r="G13" s="37"/>
      <c r="H13" s="38" t="s">
        <v>98</v>
      </c>
      <c r="I13" s="36">
        <v>1</v>
      </c>
      <c r="J13" s="39">
        <f t="shared" ref="J13:J29" si="43">ROUND(F13/25,0)</f>
        <v>1</v>
      </c>
      <c r="K13" s="40">
        <v>1</v>
      </c>
      <c r="L13" s="41">
        <f t="shared" si="1"/>
        <v>1</v>
      </c>
      <c r="M13" s="42"/>
      <c r="N13" s="43" t="s">
        <v>77</v>
      </c>
      <c r="O13" s="44" t="s">
        <v>134</v>
      </c>
      <c r="P13" s="45">
        <f t="shared" si="2"/>
        <v>5</v>
      </c>
      <c r="Q13" s="46">
        <f t="shared" si="3"/>
        <v>150</v>
      </c>
      <c r="R13" s="47"/>
      <c r="S13" s="48">
        <v>0</v>
      </c>
      <c r="T13" s="49"/>
      <c r="U13" s="50">
        <f t="shared" si="4"/>
        <v>0</v>
      </c>
      <c r="V13" s="51">
        <f t="shared" si="5"/>
        <v>0</v>
      </c>
      <c r="W13" s="52"/>
      <c r="X13" s="52"/>
      <c r="Y13" s="52"/>
      <c r="Z13" s="53">
        <v>0</v>
      </c>
      <c r="AA13" s="42"/>
      <c r="AB13" s="42"/>
      <c r="AC13" s="54"/>
      <c r="AD13" s="50">
        <f t="shared" si="6"/>
        <v>150</v>
      </c>
      <c r="AE13" s="51">
        <f t="shared" si="7"/>
        <v>40</v>
      </c>
      <c r="AF13" s="52">
        <v>12</v>
      </c>
      <c r="AG13" s="52">
        <v>28</v>
      </c>
      <c r="AH13" s="52"/>
      <c r="AI13" s="53">
        <v>110</v>
      </c>
      <c r="AJ13" s="42"/>
      <c r="AK13" s="42" t="s">
        <v>105</v>
      </c>
      <c r="AL13" s="55"/>
      <c r="AM13" s="48" t="s">
        <v>130</v>
      </c>
      <c r="AN13" s="49">
        <v>401</v>
      </c>
      <c r="AO13" s="56">
        <f t="shared" si="8"/>
        <v>0</v>
      </c>
      <c r="AP13" s="57">
        <f t="shared" si="9"/>
        <v>0.26666666666666666</v>
      </c>
      <c r="AQ13" s="58"/>
      <c r="AR13" s="59"/>
      <c r="AS13" s="60"/>
      <c r="AU13" s="62">
        <f t="shared" si="10"/>
        <v>0</v>
      </c>
      <c r="AV13" s="45">
        <f t="shared" si="11"/>
        <v>0</v>
      </c>
      <c r="AW13" s="45">
        <f t="shared" si="12"/>
        <v>0</v>
      </c>
      <c r="AX13" s="52">
        <f t="shared" si="13"/>
        <v>0</v>
      </c>
      <c r="AY13" s="45">
        <f t="shared" si="14"/>
        <v>0</v>
      </c>
      <c r="AZ13" s="52">
        <f t="shared" si="15"/>
        <v>0</v>
      </c>
      <c r="BA13" s="52">
        <f t="shared" si="16"/>
        <v>0</v>
      </c>
      <c r="BB13" s="52">
        <f t="shared" si="17"/>
        <v>0</v>
      </c>
      <c r="BC13" s="52">
        <f t="shared" si="18"/>
        <v>0</v>
      </c>
      <c r="BD13" s="52">
        <f t="shared" si="19"/>
        <v>0</v>
      </c>
      <c r="BE13" s="45">
        <f t="shared" si="20"/>
        <v>0</v>
      </c>
      <c r="BF13" s="52">
        <f t="shared" si="21"/>
        <v>0</v>
      </c>
      <c r="BG13" s="52">
        <f t="shared" si="22"/>
        <v>0</v>
      </c>
      <c r="BH13" s="52"/>
      <c r="BI13" s="63">
        <f t="shared" si="23"/>
        <v>0</v>
      </c>
      <c r="BJ13" s="64">
        <f t="shared" si="24"/>
        <v>0</v>
      </c>
      <c r="BK13" s="65"/>
      <c r="BL13" s="52">
        <f t="shared" si="25"/>
        <v>0</v>
      </c>
      <c r="BM13" s="65"/>
      <c r="BN13" s="62">
        <f t="shared" si="26"/>
        <v>12</v>
      </c>
      <c r="BO13" s="45">
        <f t="shared" si="27"/>
        <v>0</v>
      </c>
      <c r="BP13" s="45">
        <f t="shared" si="28"/>
        <v>28</v>
      </c>
      <c r="BQ13" s="52">
        <f t="shared" si="29"/>
        <v>1</v>
      </c>
      <c r="BR13" s="45">
        <f t="shared" si="30"/>
        <v>2</v>
      </c>
      <c r="BS13" s="52">
        <f t="shared" si="31"/>
        <v>7</v>
      </c>
      <c r="BT13" s="52">
        <f t="shared" si="32"/>
        <v>0</v>
      </c>
      <c r="BU13" s="52">
        <f t="shared" si="33"/>
        <v>0</v>
      </c>
      <c r="BV13" s="52">
        <f t="shared" si="34"/>
        <v>7</v>
      </c>
      <c r="BW13" s="52">
        <f t="shared" si="35"/>
        <v>0</v>
      </c>
      <c r="BX13" s="45">
        <f t="shared" si="36"/>
        <v>0</v>
      </c>
      <c r="BY13" s="52">
        <f t="shared" si="37"/>
        <v>0</v>
      </c>
      <c r="BZ13" s="52">
        <f t="shared" si="38"/>
        <v>0</v>
      </c>
      <c r="CA13" s="52"/>
      <c r="CB13" s="63">
        <f t="shared" si="39"/>
        <v>57</v>
      </c>
      <c r="CC13" s="64">
        <f t="shared" si="40"/>
        <v>42</v>
      </c>
      <c r="CD13" s="65"/>
      <c r="CE13" s="52">
        <f t="shared" si="41"/>
        <v>0</v>
      </c>
      <c r="CF13" s="65"/>
      <c r="CG13" s="66">
        <f t="shared" si="42"/>
        <v>57</v>
      </c>
      <c r="CH13" s="67">
        <f t="shared" si="42"/>
        <v>42</v>
      </c>
    </row>
    <row r="14" spans="1:86" s="61" customFormat="1" ht="36.75" customHeight="1" x14ac:dyDescent="0.25">
      <c r="A14" s="31" t="s">
        <v>67</v>
      </c>
      <c r="B14" s="69" t="s">
        <v>104</v>
      </c>
      <c r="C14" s="33">
        <v>52</v>
      </c>
      <c r="D14" s="34">
        <v>1</v>
      </c>
      <c r="E14" s="35" t="s">
        <v>68</v>
      </c>
      <c r="F14" s="70">
        <v>50</v>
      </c>
      <c r="G14" s="71"/>
      <c r="H14" s="72" t="s">
        <v>99</v>
      </c>
      <c r="I14" s="70">
        <v>2</v>
      </c>
      <c r="J14" s="39">
        <f t="shared" si="43"/>
        <v>2</v>
      </c>
      <c r="K14" s="40">
        <v>4</v>
      </c>
      <c r="L14" s="41">
        <f t="shared" si="1"/>
        <v>1</v>
      </c>
      <c r="M14" s="42"/>
      <c r="N14" s="43" t="s">
        <v>69</v>
      </c>
      <c r="O14" s="44" t="s">
        <v>135</v>
      </c>
      <c r="P14" s="45">
        <f t="shared" si="2"/>
        <v>5</v>
      </c>
      <c r="Q14" s="46">
        <f t="shared" si="3"/>
        <v>150</v>
      </c>
      <c r="R14" s="47"/>
      <c r="S14" s="48">
        <v>17</v>
      </c>
      <c r="T14" s="49"/>
      <c r="U14" s="50">
        <f t="shared" si="4"/>
        <v>150</v>
      </c>
      <c r="V14" s="51">
        <f t="shared" si="5"/>
        <v>64</v>
      </c>
      <c r="W14" s="52">
        <v>24</v>
      </c>
      <c r="X14" s="52">
        <v>40</v>
      </c>
      <c r="Y14" s="52"/>
      <c r="Z14" s="53">
        <v>86</v>
      </c>
      <c r="AA14" s="42"/>
      <c r="AB14" s="42" t="s">
        <v>105</v>
      </c>
      <c r="AC14" s="54"/>
      <c r="AD14" s="50">
        <f t="shared" si="6"/>
        <v>0</v>
      </c>
      <c r="AE14" s="51">
        <f t="shared" si="7"/>
        <v>0</v>
      </c>
      <c r="AF14" s="52"/>
      <c r="AG14" s="52"/>
      <c r="AH14" s="52"/>
      <c r="AI14" s="53">
        <v>0</v>
      </c>
      <c r="AJ14" s="42"/>
      <c r="AK14" s="42"/>
      <c r="AL14" s="55"/>
      <c r="AM14" s="48" t="s">
        <v>130</v>
      </c>
      <c r="AN14" s="49">
        <v>401</v>
      </c>
      <c r="AO14" s="56">
        <f t="shared" si="8"/>
        <v>0.42666666666666669</v>
      </c>
      <c r="AP14" s="57">
        <f t="shared" si="9"/>
        <v>0</v>
      </c>
      <c r="AQ14" s="58"/>
      <c r="AR14" s="59"/>
      <c r="AS14" s="60"/>
      <c r="AU14" s="62">
        <f t="shared" si="10"/>
        <v>24</v>
      </c>
      <c r="AV14" s="45">
        <f t="shared" si="11"/>
        <v>0</v>
      </c>
      <c r="AW14" s="45">
        <f t="shared" si="12"/>
        <v>160</v>
      </c>
      <c r="AX14" s="52">
        <f t="shared" si="13"/>
        <v>1</v>
      </c>
      <c r="AY14" s="45">
        <f t="shared" si="14"/>
        <v>4</v>
      </c>
      <c r="AZ14" s="52">
        <f t="shared" si="15"/>
        <v>13</v>
      </c>
      <c r="BA14" s="52">
        <f t="shared" si="16"/>
        <v>0</v>
      </c>
      <c r="BB14" s="52">
        <f t="shared" si="17"/>
        <v>0</v>
      </c>
      <c r="BC14" s="52">
        <f t="shared" si="18"/>
        <v>13</v>
      </c>
      <c r="BD14" s="52">
        <f t="shared" si="19"/>
        <v>0</v>
      </c>
      <c r="BE14" s="45">
        <f t="shared" si="20"/>
        <v>0</v>
      </c>
      <c r="BF14" s="52">
        <f t="shared" si="21"/>
        <v>0</v>
      </c>
      <c r="BG14" s="52">
        <f t="shared" si="22"/>
        <v>0</v>
      </c>
      <c r="BH14" s="52"/>
      <c r="BI14" s="63">
        <f t="shared" si="23"/>
        <v>215</v>
      </c>
      <c r="BJ14" s="64">
        <f t="shared" si="24"/>
        <v>188</v>
      </c>
      <c r="BK14" s="65"/>
      <c r="BL14" s="52">
        <f t="shared" si="25"/>
        <v>0</v>
      </c>
      <c r="BM14" s="65"/>
      <c r="BN14" s="62">
        <f t="shared" si="26"/>
        <v>0</v>
      </c>
      <c r="BO14" s="45">
        <f t="shared" si="27"/>
        <v>0</v>
      </c>
      <c r="BP14" s="45">
        <f t="shared" si="28"/>
        <v>0</v>
      </c>
      <c r="BQ14" s="52">
        <f t="shared" si="29"/>
        <v>0</v>
      </c>
      <c r="BR14" s="45">
        <f t="shared" si="30"/>
        <v>0</v>
      </c>
      <c r="BS14" s="52">
        <f t="shared" si="31"/>
        <v>0</v>
      </c>
      <c r="BT14" s="52">
        <f t="shared" si="32"/>
        <v>0</v>
      </c>
      <c r="BU14" s="52">
        <f t="shared" si="33"/>
        <v>0</v>
      </c>
      <c r="BV14" s="52">
        <f t="shared" si="34"/>
        <v>0</v>
      </c>
      <c r="BW14" s="52">
        <f t="shared" si="35"/>
        <v>0</v>
      </c>
      <c r="BX14" s="45">
        <f t="shared" si="36"/>
        <v>0</v>
      </c>
      <c r="BY14" s="52">
        <f t="shared" si="37"/>
        <v>0</v>
      </c>
      <c r="BZ14" s="52">
        <f t="shared" si="38"/>
        <v>0</v>
      </c>
      <c r="CA14" s="52"/>
      <c r="CB14" s="63">
        <f t="shared" si="39"/>
        <v>0</v>
      </c>
      <c r="CC14" s="64">
        <f t="shared" si="40"/>
        <v>0</v>
      </c>
      <c r="CD14" s="65"/>
      <c r="CE14" s="52">
        <f t="shared" si="41"/>
        <v>0</v>
      </c>
      <c r="CF14" s="65"/>
      <c r="CG14" s="66">
        <f t="shared" si="42"/>
        <v>215</v>
      </c>
      <c r="CH14" s="67">
        <f t="shared" si="42"/>
        <v>188</v>
      </c>
    </row>
    <row r="15" spans="1:86" s="61" customFormat="1" ht="36.75" customHeight="1" x14ac:dyDescent="0.25">
      <c r="A15" s="31" t="s">
        <v>67</v>
      </c>
      <c r="B15" s="32" t="s">
        <v>82</v>
      </c>
      <c r="C15" s="33">
        <v>51</v>
      </c>
      <c r="D15" s="34">
        <v>2</v>
      </c>
      <c r="E15" s="35" t="s">
        <v>68</v>
      </c>
      <c r="F15" s="36">
        <v>47</v>
      </c>
      <c r="G15" s="37"/>
      <c r="H15" s="38" t="s">
        <v>106</v>
      </c>
      <c r="I15" s="36">
        <v>2</v>
      </c>
      <c r="J15" s="39">
        <f t="shared" si="43"/>
        <v>2</v>
      </c>
      <c r="K15" s="40">
        <v>3</v>
      </c>
      <c r="L15" s="41">
        <f t="shared" si="1"/>
        <v>1</v>
      </c>
      <c r="M15" s="42"/>
      <c r="N15" s="43" t="s">
        <v>69</v>
      </c>
      <c r="O15" s="44" t="s">
        <v>135</v>
      </c>
      <c r="P15" s="45">
        <f t="shared" si="2"/>
        <v>5</v>
      </c>
      <c r="Q15" s="46">
        <f t="shared" si="3"/>
        <v>150</v>
      </c>
      <c r="R15" s="47"/>
      <c r="S15" s="48"/>
      <c r="T15" s="49">
        <v>17</v>
      </c>
      <c r="U15" s="50">
        <f t="shared" si="4"/>
        <v>0</v>
      </c>
      <c r="V15" s="51">
        <f t="shared" si="5"/>
        <v>0</v>
      </c>
      <c r="W15" s="52"/>
      <c r="X15" s="52"/>
      <c r="Y15" s="52"/>
      <c r="Z15" s="53">
        <v>0</v>
      </c>
      <c r="AA15" s="42"/>
      <c r="AB15" s="42"/>
      <c r="AC15" s="54"/>
      <c r="AD15" s="50">
        <f t="shared" si="6"/>
        <v>150</v>
      </c>
      <c r="AE15" s="51">
        <f t="shared" si="7"/>
        <v>68</v>
      </c>
      <c r="AF15" s="52">
        <v>34</v>
      </c>
      <c r="AG15" s="52">
        <v>34</v>
      </c>
      <c r="AH15" s="52"/>
      <c r="AI15" s="53">
        <v>82</v>
      </c>
      <c r="AJ15" s="42"/>
      <c r="AK15" s="42" t="s">
        <v>105</v>
      </c>
      <c r="AL15" s="55"/>
      <c r="AM15" s="48" t="s">
        <v>130</v>
      </c>
      <c r="AN15" s="49">
        <v>401</v>
      </c>
      <c r="AO15" s="56">
        <f t="shared" si="8"/>
        <v>0</v>
      </c>
      <c r="AP15" s="57">
        <f t="shared" si="9"/>
        <v>0.45333333333333331</v>
      </c>
      <c r="AQ15" s="58"/>
      <c r="AR15" s="59"/>
      <c r="AS15" s="60"/>
      <c r="AU15" s="62">
        <f t="shared" si="10"/>
        <v>0</v>
      </c>
      <c r="AV15" s="45">
        <f t="shared" si="11"/>
        <v>0</v>
      </c>
      <c r="AW15" s="45">
        <f t="shared" si="12"/>
        <v>0</v>
      </c>
      <c r="AX15" s="52">
        <f t="shared" si="13"/>
        <v>0</v>
      </c>
      <c r="AY15" s="45">
        <f t="shared" si="14"/>
        <v>0</v>
      </c>
      <c r="AZ15" s="52">
        <f t="shared" si="15"/>
        <v>0</v>
      </c>
      <c r="BA15" s="52">
        <f t="shared" si="16"/>
        <v>0</v>
      </c>
      <c r="BB15" s="52">
        <f t="shared" si="17"/>
        <v>0</v>
      </c>
      <c r="BC15" s="52">
        <f t="shared" si="18"/>
        <v>0</v>
      </c>
      <c r="BD15" s="52">
        <f t="shared" si="19"/>
        <v>0</v>
      </c>
      <c r="BE15" s="45">
        <f t="shared" si="20"/>
        <v>0</v>
      </c>
      <c r="BF15" s="52">
        <f t="shared" si="21"/>
        <v>0</v>
      </c>
      <c r="BG15" s="52">
        <f t="shared" si="22"/>
        <v>0</v>
      </c>
      <c r="BH15" s="52"/>
      <c r="BI15" s="63">
        <f t="shared" si="23"/>
        <v>0</v>
      </c>
      <c r="BJ15" s="64">
        <f t="shared" si="24"/>
        <v>0</v>
      </c>
      <c r="BK15" s="65"/>
      <c r="BL15" s="52">
        <f t="shared" si="25"/>
        <v>0</v>
      </c>
      <c r="BM15" s="65"/>
      <c r="BN15" s="62">
        <f t="shared" si="26"/>
        <v>34</v>
      </c>
      <c r="BO15" s="45">
        <f t="shared" si="27"/>
        <v>0</v>
      </c>
      <c r="BP15" s="45">
        <f t="shared" si="28"/>
        <v>102</v>
      </c>
      <c r="BQ15" s="52">
        <f t="shared" si="29"/>
        <v>1</v>
      </c>
      <c r="BR15" s="45">
        <f t="shared" si="30"/>
        <v>4</v>
      </c>
      <c r="BS15" s="52">
        <f t="shared" si="31"/>
        <v>12</v>
      </c>
      <c r="BT15" s="52">
        <f t="shared" si="32"/>
        <v>0</v>
      </c>
      <c r="BU15" s="52">
        <f t="shared" si="33"/>
        <v>0</v>
      </c>
      <c r="BV15" s="52">
        <f t="shared" si="34"/>
        <v>12</v>
      </c>
      <c r="BW15" s="52">
        <f t="shared" si="35"/>
        <v>0</v>
      </c>
      <c r="BX15" s="45">
        <f t="shared" si="36"/>
        <v>0</v>
      </c>
      <c r="BY15" s="52">
        <f t="shared" si="37"/>
        <v>0</v>
      </c>
      <c r="BZ15" s="52">
        <f t="shared" si="38"/>
        <v>0</v>
      </c>
      <c r="CA15" s="52"/>
      <c r="CB15" s="63">
        <f t="shared" si="39"/>
        <v>165</v>
      </c>
      <c r="CC15" s="64">
        <f t="shared" si="40"/>
        <v>140</v>
      </c>
      <c r="CD15" s="65"/>
      <c r="CE15" s="52">
        <f t="shared" si="41"/>
        <v>0</v>
      </c>
      <c r="CF15" s="65"/>
      <c r="CG15" s="66">
        <f t="shared" si="42"/>
        <v>165</v>
      </c>
      <c r="CH15" s="67">
        <f t="shared" si="42"/>
        <v>140</v>
      </c>
    </row>
    <row r="16" spans="1:86" s="61" customFormat="1" ht="36.75" customHeight="1" x14ac:dyDescent="0.25">
      <c r="A16" s="31" t="s">
        <v>67</v>
      </c>
      <c r="B16" s="32" t="s">
        <v>82</v>
      </c>
      <c r="C16" s="33" t="s">
        <v>109</v>
      </c>
      <c r="D16" s="34">
        <v>2</v>
      </c>
      <c r="E16" s="35" t="s">
        <v>68</v>
      </c>
      <c r="F16" s="36">
        <v>10</v>
      </c>
      <c r="G16" s="37"/>
      <c r="H16" s="38" t="s">
        <v>98</v>
      </c>
      <c r="I16" s="36">
        <v>1</v>
      </c>
      <c r="J16" s="39">
        <f t="shared" si="43"/>
        <v>0</v>
      </c>
      <c r="K16" s="40">
        <v>1</v>
      </c>
      <c r="L16" s="41">
        <f t="shared" si="1"/>
        <v>1</v>
      </c>
      <c r="M16" s="42"/>
      <c r="N16" s="43" t="s">
        <v>69</v>
      </c>
      <c r="O16" s="44" t="s">
        <v>135</v>
      </c>
      <c r="P16" s="45">
        <f t="shared" si="2"/>
        <v>5</v>
      </c>
      <c r="Q16" s="46">
        <f t="shared" si="3"/>
        <v>150</v>
      </c>
      <c r="R16" s="47" t="s">
        <v>78</v>
      </c>
      <c r="S16" s="48"/>
      <c r="T16" s="49">
        <v>17</v>
      </c>
      <c r="U16" s="50">
        <f t="shared" si="4"/>
        <v>0</v>
      </c>
      <c r="V16" s="51">
        <f t="shared" si="5"/>
        <v>0</v>
      </c>
      <c r="W16" s="52"/>
      <c r="X16" s="52"/>
      <c r="Y16" s="52"/>
      <c r="Z16" s="53">
        <v>0</v>
      </c>
      <c r="AA16" s="42"/>
      <c r="AB16" s="42"/>
      <c r="AC16" s="54"/>
      <c r="AD16" s="50">
        <f t="shared" si="6"/>
        <v>150</v>
      </c>
      <c r="AE16" s="51">
        <f t="shared" si="7"/>
        <v>68</v>
      </c>
      <c r="AF16" s="52">
        <v>34</v>
      </c>
      <c r="AG16" s="52">
        <v>34</v>
      </c>
      <c r="AH16" s="52"/>
      <c r="AI16" s="53">
        <v>82</v>
      </c>
      <c r="AJ16" s="42"/>
      <c r="AK16" s="42" t="s">
        <v>105</v>
      </c>
      <c r="AL16" s="55"/>
      <c r="AM16" s="48" t="s">
        <v>130</v>
      </c>
      <c r="AN16" s="49">
        <v>401</v>
      </c>
      <c r="AO16" s="56">
        <f t="shared" si="8"/>
        <v>0</v>
      </c>
      <c r="AP16" s="57">
        <f t="shared" si="9"/>
        <v>0.45333333333333331</v>
      </c>
      <c r="AQ16" s="58"/>
      <c r="AR16" s="59"/>
      <c r="AS16" s="60"/>
      <c r="AU16" s="62">
        <f t="shared" si="10"/>
        <v>0</v>
      </c>
      <c r="AV16" s="45">
        <f t="shared" si="11"/>
        <v>0</v>
      </c>
      <c r="AW16" s="45">
        <f t="shared" si="12"/>
        <v>0</v>
      </c>
      <c r="AX16" s="52">
        <f t="shared" si="13"/>
        <v>0</v>
      </c>
      <c r="AY16" s="45">
        <f t="shared" si="14"/>
        <v>0</v>
      </c>
      <c r="AZ16" s="52">
        <f t="shared" si="15"/>
        <v>0</v>
      </c>
      <c r="BA16" s="52">
        <f t="shared" si="16"/>
        <v>0</v>
      </c>
      <c r="BB16" s="52">
        <f t="shared" si="17"/>
        <v>0</v>
      </c>
      <c r="BC16" s="52">
        <f t="shared" si="18"/>
        <v>0</v>
      </c>
      <c r="BD16" s="52">
        <f t="shared" si="19"/>
        <v>0</v>
      </c>
      <c r="BE16" s="45">
        <f t="shared" si="20"/>
        <v>0</v>
      </c>
      <c r="BF16" s="52">
        <f t="shared" si="21"/>
        <v>0</v>
      </c>
      <c r="BG16" s="52">
        <f t="shared" si="22"/>
        <v>0</v>
      </c>
      <c r="BH16" s="52"/>
      <c r="BI16" s="63">
        <f t="shared" si="23"/>
        <v>0</v>
      </c>
      <c r="BJ16" s="64">
        <f t="shared" si="24"/>
        <v>0</v>
      </c>
      <c r="BK16" s="65"/>
      <c r="BL16" s="52">
        <f t="shared" si="25"/>
        <v>0</v>
      </c>
      <c r="BM16" s="65"/>
      <c r="BN16" s="62">
        <f t="shared" si="26"/>
        <v>34</v>
      </c>
      <c r="BO16" s="45">
        <f t="shared" si="27"/>
        <v>0</v>
      </c>
      <c r="BP16" s="45">
        <f t="shared" si="28"/>
        <v>34</v>
      </c>
      <c r="BQ16" s="52">
        <f t="shared" si="29"/>
        <v>1</v>
      </c>
      <c r="BR16" s="45">
        <f t="shared" si="30"/>
        <v>2</v>
      </c>
      <c r="BS16" s="52">
        <f t="shared" si="31"/>
        <v>3</v>
      </c>
      <c r="BT16" s="52">
        <f t="shared" si="32"/>
        <v>0</v>
      </c>
      <c r="BU16" s="52">
        <f t="shared" si="33"/>
        <v>0</v>
      </c>
      <c r="BV16" s="52">
        <f t="shared" si="34"/>
        <v>3</v>
      </c>
      <c r="BW16" s="52">
        <f t="shared" si="35"/>
        <v>0</v>
      </c>
      <c r="BX16" s="45">
        <f t="shared" si="36"/>
        <v>0</v>
      </c>
      <c r="BY16" s="52">
        <f t="shared" si="37"/>
        <v>0</v>
      </c>
      <c r="BZ16" s="52">
        <f t="shared" si="38"/>
        <v>0</v>
      </c>
      <c r="CA16" s="52"/>
      <c r="CB16" s="63">
        <f t="shared" si="39"/>
        <v>77</v>
      </c>
      <c r="CC16" s="64">
        <f t="shared" si="40"/>
        <v>70</v>
      </c>
      <c r="CD16" s="65"/>
      <c r="CE16" s="52">
        <f t="shared" si="41"/>
        <v>21</v>
      </c>
      <c r="CF16" s="65"/>
      <c r="CG16" s="66">
        <f t="shared" si="42"/>
        <v>77</v>
      </c>
      <c r="CH16" s="67">
        <f t="shared" si="42"/>
        <v>70</v>
      </c>
    </row>
    <row r="17" spans="1:86" s="61" customFormat="1" ht="36.75" customHeight="1" x14ac:dyDescent="0.25">
      <c r="A17" s="31" t="s">
        <v>67</v>
      </c>
      <c r="B17" s="69" t="s">
        <v>104</v>
      </c>
      <c r="C17" s="33">
        <v>52</v>
      </c>
      <c r="D17" s="34">
        <v>1</v>
      </c>
      <c r="E17" s="35" t="s">
        <v>68</v>
      </c>
      <c r="F17" s="70">
        <v>50</v>
      </c>
      <c r="G17" s="71"/>
      <c r="H17" s="72" t="s">
        <v>99</v>
      </c>
      <c r="I17" s="70">
        <v>2</v>
      </c>
      <c r="J17" s="39">
        <f t="shared" si="43"/>
        <v>2</v>
      </c>
      <c r="K17" s="40">
        <v>4</v>
      </c>
      <c r="L17" s="41">
        <f t="shared" si="1"/>
        <v>1</v>
      </c>
      <c r="M17" s="42"/>
      <c r="N17" s="43" t="s">
        <v>69</v>
      </c>
      <c r="O17" s="44" t="s">
        <v>136</v>
      </c>
      <c r="P17" s="45">
        <f t="shared" si="2"/>
        <v>5</v>
      </c>
      <c r="Q17" s="46">
        <f t="shared" si="3"/>
        <v>150</v>
      </c>
      <c r="R17" s="47"/>
      <c r="S17" s="48">
        <v>0</v>
      </c>
      <c r="T17" s="49">
        <v>14</v>
      </c>
      <c r="U17" s="50">
        <f t="shared" si="4"/>
        <v>0</v>
      </c>
      <c r="V17" s="51">
        <f t="shared" si="5"/>
        <v>0</v>
      </c>
      <c r="W17" s="52"/>
      <c r="X17" s="52"/>
      <c r="Y17" s="52"/>
      <c r="Z17" s="53">
        <v>0</v>
      </c>
      <c r="AA17" s="42"/>
      <c r="AB17" s="42"/>
      <c r="AC17" s="54"/>
      <c r="AD17" s="50">
        <f t="shared" si="6"/>
        <v>150</v>
      </c>
      <c r="AE17" s="51">
        <f t="shared" si="7"/>
        <v>64</v>
      </c>
      <c r="AF17" s="52">
        <v>18</v>
      </c>
      <c r="AG17" s="52">
        <v>46</v>
      </c>
      <c r="AH17" s="52"/>
      <c r="AI17" s="53">
        <v>86</v>
      </c>
      <c r="AJ17" s="42"/>
      <c r="AK17" s="42" t="s">
        <v>105</v>
      </c>
      <c r="AL17" s="55"/>
      <c r="AM17" s="48" t="s">
        <v>130</v>
      </c>
      <c r="AN17" s="49">
        <v>401</v>
      </c>
      <c r="AO17" s="56">
        <f t="shared" si="8"/>
        <v>0</v>
      </c>
      <c r="AP17" s="57">
        <f t="shared" si="9"/>
        <v>0.42666666666666669</v>
      </c>
      <c r="AQ17" s="58"/>
      <c r="AR17" s="59"/>
      <c r="AS17" s="60"/>
      <c r="AU17" s="62">
        <f t="shared" si="10"/>
        <v>0</v>
      </c>
      <c r="AV17" s="45">
        <f t="shared" si="11"/>
        <v>0</v>
      </c>
      <c r="AW17" s="45">
        <f t="shared" si="12"/>
        <v>0</v>
      </c>
      <c r="AX17" s="52">
        <f t="shared" si="13"/>
        <v>0</v>
      </c>
      <c r="AY17" s="45">
        <f t="shared" si="14"/>
        <v>0</v>
      </c>
      <c r="AZ17" s="52">
        <f t="shared" si="15"/>
        <v>0</v>
      </c>
      <c r="BA17" s="52">
        <f t="shared" si="16"/>
        <v>0</v>
      </c>
      <c r="BB17" s="52">
        <f t="shared" si="17"/>
        <v>0</v>
      </c>
      <c r="BC17" s="52">
        <f t="shared" si="18"/>
        <v>0</v>
      </c>
      <c r="BD17" s="52">
        <f t="shared" si="19"/>
        <v>0</v>
      </c>
      <c r="BE17" s="45">
        <f t="shared" si="20"/>
        <v>0</v>
      </c>
      <c r="BF17" s="52">
        <f t="shared" si="21"/>
        <v>0</v>
      </c>
      <c r="BG17" s="52">
        <f t="shared" si="22"/>
        <v>0</v>
      </c>
      <c r="BH17" s="52"/>
      <c r="BI17" s="63">
        <f t="shared" si="23"/>
        <v>0</v>
      </c>
      <c r="BJ17" s="64">
        <f t="shared" si="24"/>
        <v>0</v>
      </c>
      <c r="BK17" s="65"/>
      <c r="BL17" s="52">
        <f t="shared" si="25"/>
        <v>0</v>
      </c>
      <c r="BM17" s="65"/>
      <c r="BN17" s="62">
        <f t="shared" si="26"/>
        <v>18</v>
      </c>
      <c r="BO17" s="45">
        <f t="shared" si="27"/>
        <v>0</v>
      </c>
      <c r="BP17" s="45">
        <f t="shared" si="28"/>
        <v>184</v>
      </c>
      <c r="BQ17" s="52">
        <f t="shared" si="29"/>
        <v>1</v>
      </c>
      <c r="BR17" s="45">
        <f t="shared" si="30"/>
        <v>4</v>
      </c>
      <c r="BS17" s="52">
        <f t="shared" si="31"/>
        <v>13</v>
      </c>
      <c r="BT17" s="52">
        <f t="shared" si="32"/>
        <v>0</v>
      </c>
      <c r="BU17" s="52">
        <f t="shared" si="33"/>
        <v>0</v>
      </c>
      <c r="BV17" s="52">
        <f t="shared" si="34"/>
        <v>13</v>
      </c>
      <c r="BW17" s="52">
        <f t="shared" si="35"/>
        <v>0</v>
      </c>
      <c r="BX17" s="45">
        <f t="shared" si="36"/>
        <v>0</v>
      </c>
      <c r="BY17" s="52">
        <f t="shared" si="37"/>
        <v>0</v>
      </c>
      <c r="BZ17" s="52">
        <f t="shared" si="38"/>
        <v>0</v>
      </c>
      <c r="CA17" s="52"/>
      <c r="CB17" s="63">
        <f t="shared" si="39"/>
        <v>233</v>
      </c>
      <c r="CC17" s="64">
        <f t="shared" si="40"/>
        <v>206</v>
      </c>
      <c r="CD17" s="65"/>
      <c r="CE17" s="52">
        <f t="shared" si="41"/>
        <v>0</v>
      </c>
      <c r="CF17" s="65"/>
      <c r="CG17" s="66">
        <f t="shared" si="42"/>
        <v>233</v>
      </c>
      <c r="CH17" s="67">
        <f t="shared" si="42"/>
        <v>206</v>
      </c>
    </row>
    <row r="18" spans="1:86" s="61" customFormat="1" ht="36.75" customHeight="1" x14ac:dyDescent="0.25">
      <c r="A18" s="31" t="s">
        <v>67</v>
      </c>
      <c r="B18" s="32" t="s">
        <v>82</v>
      </c>
      <c r="C18" s="33">
        <v>51</v>
      </c>
      <c r="D18" s="34">
        <v>3</v>
      </c>
      <c r="E18" s="35" t="s">
        <v>68</v>
      </c>
      <c r="F18" s="36">
        <v>53</v>
      </c>
      <c r="G18" s="37">
        <v>8</v>
      </c>
      <c r="H18" s="38" t="s">
        <v>83</v>
      </c>
      <c r="I18" s="36">
        <v>3</v>
      </c>
      <c r="J18" s="39">
        <f t="shared" si="43"/>
        <v>2</v>
      </c>
      <c r="K18" s="40">
        <v>3</v>
      </c>
      <c r="L18" s="41">
        <f t="shared" si="1"/>
        <v>1</v>
      </c>
      <c r="M18" s="42"/>
      <c r="N18" s="43" t="s">
        <v>69</v>
      </c>
      <c r="O18" s="44" t="s">
        <v>136</v>
      </c>
      <c r="P18" s="45">
        <f t="shared" si="2"/>
        <v>7.5</v>
      </c>
      <c r="Q18" s="46">
        <f t="shared" si="3"/>
        <v>270</v>
      </c>
      <c r="R18" s="47"/>
      <c r="S18" s="48">
        <v>17</v>
      </c>
      <c r="T18" s="49">
        <v>14</v>
      </c>
      <c r="U18" s="50">
        <f t="shared" si="4"/>
        <v>126</v>
      </c>
      <c r="V18" s="51">
        <f t="shared" si="5"/>
        <v>52</v>
      </c>
      <c r="W18" s="52">
        <v>18</v>
      </c>
      <c r="X18" s="52">
        <v>34</v>
      </c>
      <c r="Y18" s="52"/>
      <c r="Z18" s="53">
        <v>74</v>
      </c>
      <c r="AA18" s="42"/>
      <c r="AB18" s="42"/>
      <c r="AC18" s="54" t="s">
        <v>59</v>
      </c>
      <c r="AD18" s="50">
        <f t="shared" si="6"/>
        <v>144</v>
      </c>
      <c r="AE18" s="51">
        <f t="shared" si="7"/>
        <v>60</v>
      </c>
      <c r="AF18" s="52">
        <v>16</v>
      </c>
      <c r="AG18" s="52">
        <v>44</v>
      </c>
      <c r="AH18" s="52"/>
      <c r="AI18" s="53">
        <v>84</v>
      </c>
      <c r="AJ18" s="42"/>
      <c r="AK18" s="42"/>
      <c r="AL18" s="55" t="s">
        <v>59</v>
      </c>
      <c r="AM18" s="48" t="s">
        <v>130</v>
      </c>
      <c r="AN18" s="49">
        <v>401</v>
      </c>
      <c r="AO18" s="56">
        <f t="shared" si="8"/>
        <v>0</v>
      </c>
      <c r="AP18" s="57">
        <f t="shared" si="9"/>
        <v>0</v>
      </c>
      <c r="AQ18" s="58"/>
      <c r="AR18" s="59"/>
      <c r="AS18" s="60"/>
      <c r="AU18" s="62">
        <f t="shared" si="10"/>
        <v>18</v>
      </c>
      <c r="AV18" s="45">
        <f t="shared" si="11"/>
        <v>0</v>
      </c>
      <c r="AW18" s="45">
        <f t="shared" si="12"/>
        <v>102</v>
      </c>
      <c r="AX18" s="52">
        <f t="shared" si="13"/>
        <v>1</v>
      </c>
      <c r="AY18" s="45">
        <f t="shared" si="14"/>
        <v>0</v>
      </c>
      <c r="AZ18" s="52">
        <f t="shared" si="15"/>
        <v>10</v>
      </c>
      <c r="BA18" s="52">
        <f t="shared" si="16"/>
        <v>0</v>
      </c>
      <c r="BB18" s="52">
        <f t="shared" si="17"/>
        <v>6</v>
      </c>
      <c r="BC18" s="52">
        <f t="shared" si="18"/>
        <v>0</v>
      </c>
      <c r="BD18" s="52">
        <f t="shared" si="19"/>
        <v>0</v>
      </c>
      <c r="BE18" s="45">
        <f t="shared" si="20"/>
        <v>0</v>
      </c>
      <c r="BF18" s="52">
        <f t="shared" si="21"/>
        <v>0</v>
      </c>
      <c r="BG18" s="52">
        <f t="shared" si="22"/>
        <v>0</v>
      </c>
      <c r="BH18" s="52"/>
      <c r="BI18" s="63">
        <f t="shared" si="23"/>
        <v>137</v>
      </c>
      <c r="BJ18" s="64">
        <f t="shared" si="24"/>
        <v>120</v>
      </c>
      <c r="BK18" s="65"/>
      <c r="BL18" s="52">
        <f t="shared" si="25"/>
        <v>0</v>
      </c>
      <c r="BM18" s="65"/>
      <c r="BN18" s="62">
        <f t="shared" si="26"/>
        <v>16</v>
      </c>
      <c r="BO18" s="45">
        <f t="shared" si="27"/>
        <v>0</v>
      </c>
      <c r="BP18" s="45">
        <f t="shared" si="28"/>
        <v>132</v>
      </c>
      <c r="BQ18" s="52">
        <f t="shared" si="29"/>
        <v>1</v>
      </c>
      <c r="BR18" s="45">
        <f t="shared" si="30"/>
        <v>0</v>
      </c>
      <c r="BS18" s="52">
        <f t="shared" si="31"/>
        <v>11</v>
      </c>
      <c r="BT18" s="52">
        <f t="shared" si="32"/>
        <v>0</v>
      </c>
      <c r="BU18" s="52">
        <f t="shared" si="33"/>
        <v>6</v>
      </c>
      <c r="BV18" s="52">
        <f t="shared" si="34"/>
        <v>0</v>
      </c>
      <c r="BW18" s="52">
        <f t="shared" si="35"/>
        <v>0</v>
      </c>
      <c r="BX18" s="45">
        <f t="shared" si="36"/>
        <v>0</v>
      </c>
      <c r="BY18" s="52">
        <f t="shared" si="37"/>
        <v>0</v>
      </c>
      <c r="BZ18" s="52">
        <f t="shared" si="38"/>
        <v>0</v>
      </c>
      <c r="CA18" s="52"/>
      <c r="CB18" s="63">
        <f t="shared" si="39"/>
        <v>166</v>
      </c>
      <c r="CC18" s="64">
        <f t="shared" si="40"/>
        <v>148</v>
      </c>
      <c r="CD18" s="65"/>
      <c r="CE18" s="52">
        <f t="shared" si="41"/>
        <v>0</v>
      </c>
      <c r="CF18" s="65"/>
      <c r="CG18" s="66">
        <f t="shared" si="42"/>
        <v>303</v>
      </c>
      <c r="CH18" s="67">
        <f t="shared" si="42"/>
        <v>268</v>
      </c>
    </row>
    <row r="19" spans="1:86" s="61" customFormat="1" ht="36.75" customHeight="1" x14ac:dyDescent="0.25">
      <c r="A19" s="31" t="s">
        <v>67</v>
      </c>
      <c r="B19" s="32" t="s">
        <v>82</v>
      </c>
      <c r="C19" s="33">
        <v>51</v>
      </c>
      <c r="D19" s="34">
        <v>4</v>
      </c>
      <c r="E19" s="35" t="s">
        <v>68</v>
      </c>
      <c r="F19" s="36">
        <v>62</v>
      </c>
      <c r="G19" s="37">
        <v>14</v>
      </c>
      <c r="H19" s="38" t="s">
        <v>83</v>
      </c>
      <c r="I19" s="36">
        <v>3</v>
      </c>
      <c r="J19" s="39">
        <f t="shared" si="43"/>
        <v>2</v>
      </c>
      <c r="K19" s="40">
        <v>3</v>
      </c>
      <c r="L19" s="41">
        <f t="shared" si="1"/>
        <v>1</v>
      </c>
      <c r="M19" s="42"/>
      <c r="N19" s="43" t="s">
        <v>69</v>
      </c>
      <c r="O19" s="44" t="s">
        <v>136</v>
      </c>
      <c r="P19" s="45">
        <f t="shared" si="2"/>
        <v>3.5</v>
      </c>
      <c r="Q19" s="46">
        <f t="shared" si="3"/>
        <v>126</v>
      </c>
      <c r="R19" s="47"/>
      <c r="S19" s="48">
        <v>17</v>
      </c>
      <c r="T19" s="49"/>
      <c r="U19" s="50">
        <f t="shared" si="4"/>
        <v>126</v>
      </c>
      <c r="V19" s="51">
        <f t="shared" si="5"/>
        <v>50</v>
      </c>
      <c r="W19" s="52">
        <v>16</v>
      </c>
      <c r="X19" s="52">
        <v>34</v>
      </c>
      <c r="Y19" s="52"/>
      <c r="Z19" s="53">
        <v>76</v>
      </c>
      <c r="AA19" s="42"/>
      <c r="AB19" s="42" t="s">
        <v>105</v>
      </c>
      <c r="AC19" s="54"/>
      <c r="AD19" s="50">
        <f t="shared" si="6"/>
        <v>0</v>
      </c>
      <c r="AE19" s="51">
        <f t="shared" si="7"/>
        <v>0</v>
      </c>
      <c r="AF19" s="52"/>
      <c r="AG19" s="52"/>
      <c r="AH19" s="52"/>
      <c r="AI19" s="53">
        <v>0</v>
      </c>
      <c r="AJ19" s="42"/>
      <c r="AK19" s="42"/>
      <c r="AL19" s="55"/>
      <c r="AM19" s="48" t="s">
        <v>130</v>
      </c>
      <c r="AN19" s="49">
        <v>401</v>
      </c>
      <c r="AO19" s="56">
        <f t="shared" si="8"/>
        <v>0.47619047619047616</v>
      </c>
      <c r="AP19" s="57">
        <f t="shared" si="9"/>
        <v>0</v>
      </c>
      <c r="AQ19" s="58"/>
      <c r="AR19" s="59"/>
      <c r="AS19" s="60"/>
      <c r="AU19" s="62">
        <f t="shared" si="10"/>
        <v>16</v>
      </c>
      <c r="AV19" s="45">
        <f t="shared" si="11"/>
        <v>0</v>
      </c>
      <c r="AW19" s="45">
        <f t="shared" si="12"/>
        <v>102</v>
      </c>
      <c r="AX19" s="52">
        <f t="shared" si="13"/>
        <v>1</v>
      </c>
      <c r="AY19" s="45">
        <f t="shared" si="14"/>
        <v>6</v>
      </c>
      <c r="AZ19" s="52">
        <f t="shared" si="15"/>
        <v>12</v>
      </c>
      <c r="BA19" s="52">
        <f t="shared" si="16"/>
        <v>0</v>
      </c>
      <c r="BB19" s="52">
        <f t="shared" si="17"/>
        <v>0</v>
      </c>
      <c r="BC19" s="52">
        <f t="shared" si="18"/>
        <v>16</v>
      </c>
      <c r="BD19" s="52">
        <f t="shared" si="19"/>
        <v>0</v>
      </c>
      <c r="BE19" s="45">
        <f t="shared" si="20"/>
        <v>0</v>
      </c>
      <c r="BF19" s="52">
        <f t="shared" si="21"/>
        <v>0</v>
      </c>
      <c r="BG19" s="52">
        <f t="shared" si="22"/>
        <v>0</v>
      </c>
      <c r="BH19" s="52"/>
      <c r="BI19" s="63">
        <f t="shared" si="23"/>
        <v>153</v>
      </c>
      <c r="BJ19" s="64">
        <f t="shared" si="24"/>
        <v>124</v>
      </c>
      <c r="BK19" s="65"/>
      <c r="BL19" s="52">
        <f t="shared" si="25"/>
        <v>0</v>
      </c>
      <c r="BM19" s="65"/>
      <c r="BN19" s="62">
        <f t="shared" si="26"/>
        <v>0</v>
      </c>
      <c r="BO19" s="45">
        <f t="shared" si="27"/>
        <v>0</v>
      </c>
      <c r="BP19" s="45">
        <f t="shared" si="28"/>
        <v>0</v>
      </c>
      <c r="BQ19" s="52">
        <f t="shared" si="29"/>
        <v>0</v>
      </c>
      <c r="BR19" s="45">
        <f t="shared" si="30"/>
        <v>0</v>
      </c>
      <c r="BS19" s="52">
        <f t="shared" si="31"/>
        <v>0</v>
      </c>
      <c r="BT19" s="52">
        <f t="shared" si="32"/>
        <v>0</v>
      </c>
      <c r="BU19" s="52">
        <f t="shared" si="33"/>
        <v>0</v>
      </c>
      <c r="BV19" s="52">
        <f t="shared" si="34"/>
        <v>0</v>
      </c>
      <c r="BW19" s="52">
        <f t="shared" si="35"/>
        <v>0</v>
      </c>
      <c r="BX19" s="45">
        <f t="shared" si="36"/>
        <v>0</v>
      </c>
      <c r="BY19" s="52">
        <f t="shared" si="37"/>
        <v>0</v>
      </c>
      <c r="BZ19" s="52">
        <f t="shared" si="38"/>
        <v>0</v>
      </c>
      <c r="CA19" s="52"/>
      <c r="CB19" s="63">
        <f t="shared" si="39"/>
        <v>0</v>
      </c>
      <c r="CC19" s="64">
        <f t="shared" si="40"/>
        <v>0</v>
      </c>
      <c r="CD19" s="65"/>
      <c r="CE19" s="52">
        <f t="shared" si="41"/>
        <v>0</v>
      </c>
      <c r="CF19" s="65"/>
      <c r="CG19" s="66">
        <f t="shared" si="42"/>
        <v>153</v>
      </c>
      <c r="CH19" s="67">
        <f t="shared" si="42"/>
        <v>124</v>
      </c>
    </row>
    <row r="20" spans="1:86" s="61" customFormat="1" ht="36.75" customHeight="1" x14ac:dyDescent="0.25">
      <c r="A20" s="31" t="s">
        <v>67</v>
      </c>
      <c r="B20" s="32" t="s">
        <v>82</v>
      </c>
      <c r="C20" s="33">
        <v>52</v>
      </c>
      <c r="D20" s="34">
        <v>4</v>
      </c>
      <c r="E20" s="35" t="s">
        <v>68</v>
      </c>
      <c r="F20" s="36">
        <v>31</v>
      </c>
      <c r="G20" s="37"/>
      <c r="H20" s="38" t="s">
        <v>84</v>
      </c>
      <c r="I20" s="36">
        <v>1</v>
      </c>
      <c r="J20" s="39">
        <f t="shared" si="43"/>
        <v>1</v>
      </c>
      <c r="K20" s="40">
        <v>2</v>
      </c>
      <c r="L20" s="41">
        <f t="shared" si="1"/>
        <v>1</v>
      </c>
      <c r="M20" s="42"/>
      <c r="N20" s="43" t="s">
        <v>69</v>
      </c>
      <c r="O20" s="44" t="s">
        <v>136</v>
      </c>
      <c r="P20" s="45">
        <f>Q20/30</f>
        <v>3</v>
      </c>
      <c r="Q20" s="46">
        <f t="shared" si="3"/>
        <v>90</v>
      </c>
      <c r="R20" s="47"/>
      <c r="S20" s="48">
        <v>17</v>
      </c>
      <c r="T20" s="49"/>
      <c r="U20" s="50">
        <f t="shared" si="4"/>
        <v>90</v>
      </c>
      <c r="V20" s="51">
        <f t="shared" si="5"/>
        <v>44</v>
      </c>
      <c r="W20" s="52">
        <v>14</v>
      </c>
      <c r="X20" s="52">
        <v>30</v>
      </c>
      <c r="Y20" s="52"/>
      <c r="Z20" s="53">
        <v>46</v>
      </c>
      <c r="AA20" s="42"/>
      <c r="AB20" s="42" t="s">
        <v>105</v>
      </c>
      <c r="AC20" s="54"/>
      <c r="AD20" s="50">
        <f t="shared" si="6"/>
        <v>0</v>
      </c>
      <c r="AE20" s="51">
        <f t="shared" si="7"/>
        <v>0</v>
      </c>
      <c r="AF20" s="52"/>
      <c r="AG20" s="52"/>
      <c r="AH20" s="52"/>
      <c r="AI20" s="53">
        <v>0</v>
      </c>
      <c r="AJ20" s="42"/>
      <c r="AK20" s="42"/>
      <c r="AL20" s="55"/>
      <c r="AM20" s="48" t="s">
        <v>130</v>
      </c>
      <c r="AN20" s="49">
        <v>401</v>
      </c>
      <c r="AO20" s="56">
        <f t="shared" si="8"/>
        <v>0.58666666666666667</v>
      </c>
      <c r="AP20" s="57">
        <f t="shared" si="9"/>
        <v>0</v>
      </c>
      <c r="AQ20" s="58"/>
      <c r="AR20" s="59"/>
      <c r="AS20" s="60"/>
      <c r="AU20" s="62">
        <f t="shared" si="10"/>
        <v>14</v>
      </c>
      <c r="AV20" s="45">
        <f t="shared" si="11"/>
        <v>0</v>
      </c>
      <c r="AW20" s="45">
        <f t="shared" si="12"/>
        <v>60</v>
      </c>
      <c r="AX20" s="52">
        <f t="shared" si="13"/>
        <v>1</v>
      </c>
      <c r="AY20" s="45">
        <f t="shared" si="14"/>
        <v>2</v>
      </c>
      <c r="AZ20" s="52">
        <f t="shared" si="15"/>
        <v>5</v>
      </c>
      <c r="BA20" s="52">
        <f t="shared" si="16"/>
        <v>0</v>
      </c>
      <c r="BB20" s="52">
        <f t="shared" si="17"/>
        <v>0</v>
      </c>
      <c r="BC20" s="52">
        <f t="shared" si="18"/>
        <v>8</v>
      </c>
      <c r="BD20" s="52">
        <f t="shared" si="19"/>
        <v>0</v>
      </c>
      <c r="BE20" s="45">
        <f t="shared" si="20"/>
        <v>0</v>
      </c>
      <c r="BF20" s="52">
        <f t="shared" si="21"/>
        <v>0</v>
      </c>
      <c r="BG20" s="52">
        <f t="shared" si="22"/>
        <v>0</v>
      </c>
      <c r="BH20" s="52"/>
      <c r="BI20" s="63">
        <f t="shared" si="23"/>
        <v>90</v>
      </c>
      <c r="BJ20" s="64">
        <f t="shared" si="24"/>
        <v>76</v>
      </c>
      <c r="BK20" s="65"/>
      <c r="BL20" s="52">
        <f t="shared" si="25"/>
        <v>0</v>
      </c>
      <c r="BM20" s="65"/>
      <c r="BN20" s="62">
        <f t="shared" si="26"/>
        <v>0</v>
      </c>
      <c r="BO20" s="45">
        <f t="shared" si="27"/>
        <v>0</v>
      </c>
      <c r="BP20" s="45">
        <f t="shared" si="28"/>
        <v>0</v>
      </c>
      <c r="BQ20" s="52">
        <f t="shared" si="29"/>
        <v>0</v>
      </c>
      <c r="BR20" s="45">
        <f t="shared" si="30"/>
        <v>0</v>
      </c>
      <c r="BS20" s="52">
        <f t="shared" si="31"/>
        <v>0</v>
      </c>
      <c r="BT20" s="52">
        <f t="shared" si="32"/>
        <v>0</v>
      </c>
      <c r="BU20" s="52">
        <f t="shared" si="33"/>
        <v>0</v>
      </c>
      <c r="BV20" s="52">
        <f t="shared" si="34"/>
        <v>0</v>
      </c>
      <c r="BW20" s="52">
        <f t="shared" si="35"/>
        <v>0</v>
      </c>
      <c r="BX20" s="45">
        <f t="shared" si="36"/>
        <v>0</v>
      </c>
      <c r="BY20" s="52">
        <f t="shared" si="37"/>
        <v>0</v>
      </c>
      <c r="BZ20" s="52">
        <f t="shared" si="38"/>
        <v>0</v>
      </c>
      <c r="CA20" s="52"/>
      <c r="CB20" s="63">
        <f t="shared" si="39"/>
        <v>0</v>
      </c>
      <c r="CC20" s="64">
        <f t="shared" si="40"/>
        <v>0</v>
      </c>
      <c r="CD20" s="65"/>
      <c r="CE20" s="52">
        <f t="shared" si="41"/>
        <v>0</v>
      </c>
      <c r="CF20" s="65"/>
      <c r="CG20" s="66">
        <f t="shared" si="42"/>
        <v>90</v>
      </c>
      <c r="CH20" s="67">
        <f t="shared" si="42"/>
        <v>76</v>
      </c>
    </row>
    <row r="21" spans="1:86" s="61" customFormat="1" ht="36.75" customHeight="1" x14ac:dyDescent="0.25">
      <c r="A21" s="31" t="s">
        <v>67</v>
      </c>
      <c r="B21" s="32" t="s">
        <v>82</v>
      </c>
      <c r="C21" s="33">
        <v>51</v>
      </c>
      <c r="D21" s="34">
        <v>3</v>
      </c>
      <c r="E21" s="35" t="s">
        <v>68</v>
      </c>
      <c r="F21" s="36">
        <v>53</v>
      </c>
      <c r="G21" s="37">
        <v>8</v>
      </c>
      <c r="H21" s="38" t="s">
        <v>83</v>
      </c>
      <c r="I21" s="36">
        <v>3</v>
      </c>
      <c r="J21" s="39">
        <f t="shared" si="43"/>
        <v>2</v>
      </c>
      <c r="K21" s="40">
        <v>3</v>
      </c>
      <c r="L21" s="41">
        <f t="shared" si="1"/>
        <v>0</v>
      </c>
      <c r="M21" s="42"/>
      <c r="N21" s="43" t="s">
        <v>73</v>
      </c>
      <c r="O21" s="44" t="s">
        <v>137</v>
      </c>
      <c r="P21" s="45">
        <f t="shared" si="2"/>
        <v>4.5</v>
      </c>
      <c r="Q21" s="46">
        <f t="shared" si="3"/>
        <v>162</v>
      </c>
      <c r="R21" s="47"/>
      <c r="S21" s="48"/>
      <c r="T21" s="49">
        <v>3</v>
      </c>
      <c r="U21" s="50">
        <f t="shared" si="4"/>
        <v>0</v>
      </c>
      <c r="V21" s="51">
        <f t="shared" si="5"/>
        <v>0</v>
      </c>
      <c r="W21" s="52"/>
      <c r="X21" s="52"/>
      <c r="Y21" s="52"/>
      <c r="Z21" s="53">
        <v>0</v>
      </c>
      <c r="AA21" s="42"/>
      <c r="AB21" s="42"/>
      <c r="AC21" s="54"/>
      <c r="AD21" s="50">
        <f t="shared" si="6"/>
        <v>162</v>
      </c>
      <c r="AE21" s="51">
        <f t="shared" si="7"/>
        <v>0</v>
      </c>
      <c r="AF21" s="52"/>
      <c r="AG21" s="52"/>
      <c r="AH21" s="52"/>
      <c r="AI21" s="53">
        <v>162</v>
      </c>
      <c r="AJ21" s="42" t="s">
        <v>74</v>
      </c>
      <c r="AK21" s="42"/>
      <c r="AL21" s="55"/>
      <c r="AM21" s="48" t="s">
        <v>130</v>
      </c>
      <c r="AN21" s="49">
        <v>401</v>
      </c>
      <c r="AO21" s="56">
        <f t="shared" si="8"/>
        <v>0</v>
      </c>
      <c r="AP21" s="57">
        <f t="shared" si="9"/>
        <v>0</v>
      </c>
      <c r="AQ21" s="58"/>
      <c r="AR21" s="59">
        <v>3</v>
      </c>
      <c r="AS21" s="60"/>
      <c r="AU21" s="62">
        <f t="shared" si="10"/>
        <v>0</v>
      </c>
      <c r="AV21" s="45">
        <f t="shared" si="11"/>
        <v>0</v>
      </c>
      <c r="AW21" s="45">
        <f t="shared" si="12"/>
        <v>0</v>
      </c>
      <c r="AX21" s="52">
        <f t="shared" si="13"/>
        <v>0</v>
      </c>
      <c r="AY21" s="45">
        <f t="shared" si="14"/>
        <v>0</v>
      </c>
      <c r="AZ21" s="52">
        <f t="shared" si="15"/>
        <v>0</v>
      </c>
      <c r="BA21" s="52">
        <f t="shared" si="16"/>
        <v>0</v>
      </c>
      <c r="BB21" s="52">
        <f t="shared" si="17"/>
        <v>0</v>
      </c>
      <c r="BC21" s="52">
        <f t="shared" si="18"/>
        <v>0</v>
      </c>
      <c r="BD21" s="52">
        <f t="shared" si="19"/>
        <v>0</v>
      </c>
      <c r="BE21" s="45">
        <f t="shared" si="20"/>
        <v>0</v>
      </c>
      <c r="BF21" s="52">
        <f t="shared" si="21"/>
        <v>0</v>
      </c>
      <c r="BG21" s="52">
        <f t="shared" si="22"/>
        <v>0</v>
      </c>
      <c r="BH21" s="52"/>
      <c r="BI21" s="63">
        <f t="shared" si="23"/>
        <v>0</v>
      </c>
      <c r="BJ21" s="64">
        <f t="shared" si="24"/>
        <v>0</v>
      </c>
      <c r="BK21" s="65"/>
      <c r="BL21" s="52">
        <f t="shared" si="25"/>
        <v>0</v>
      </c>
      <c r="BM21" s="65"/>
      <c r="BN21" s="62">
        <f t="shared" si="26"/>
        <v>0</v>
      </c>
      <c r="BO21" s="45">
        <f t="shared" si="27"/>
        <v>0</v>
      </c>
      <c r="BP21" s="45">
        <f t="shared" si="28"/>
        <v>0</v>
      </c>
      <c r="BQ21" s="52">
        <f t="shared" si="29"/>
        <v>0</v>
      </c>
      <c r="BR21" s="45">
        <f t="shared" si="30"/>
        <v>0</v>
      </c>
      <c r="BS21" s="52">
        <f t="shared" si="31"/>
        <v>0</v>
      </c>
      <c r="BT21" s="52">
        <f t="shared" si="32"/>
        <v>0</v>
      </c>
      <c r="BU21" s="52">
        <f t="shared" si="33"/>
        <v>0</v>
      </c>
      <c r="BV21" s="52">
        <f t="shared" si="34"/>
        <v>0</v>
      </c>
      <c r="BW21" s="52">
        <f t="shared" si="35"/>
        <v>159</v>
      </c>
      <c r="BX21" s="45">
        <f t="shared" si="36"/>
        <v>0</v>
      </c>
      <c r="BY21" s="52">
        <f t="shared" si="37"/>
        <v>0</v>
      </c>
      <c r="BZ21" s="52">
        <f t="shared" si="38"/>
        <v>0</v>
      </c>
      <c r="CA21" s="52"/>
      <c r="CB21" s="63">
        <f t="shared" si="39"/>
        <v>159</v>
      </c>
      <c r="CC21" s="64">
        <f t="shared" si="40"/>
        <v>0</v>
      </c>
      <c r="CD21" s="65"/>
      <c r="CE21" s="52">
        <f t="shared" si="41"/>
        <v>0</v>
      </c>
      <c r="CF21" s="65"/>
      <c r="CG21" s="66">
        <f t="shared" si="42"/>
        <v>159</v>
      </c>
      <c r="CH21" s="67">
        <f t="shared" si="42"/>
        <v>0</v>
      </c>
    </row>
    <row r="22" spans="1:86" s="61" customFormat="1" ht="36.75" customHeight="1" x14ac:dyDescent="0.25">
      <c r="A22" s="31" t="s">
        <v>67</v>
      </c>
      <c r="B22" s="69" t="s">
        <v>104</v>
      </c>
      <c r="C22" s="33">
        <v>51</v>
      </c>
      <c r="D22" s="34">
        <v>1</v>
      </c>
      <c r="E22" s="35" t="s">
        <v>68</v>
      </c>
      <c r="F22" s="36">
        <v>50</v>
      </c>
      <c r="G22" s="37"/>
      <c r="H22" s="38" t="s">
        <v>106</v>
      </c>
      <c r="I22" s="36">
        <v>2</v>
      </c>
      <c r="J22" s="39">
        <f t="shared" si="43"/>
        <v>2</v>
      </c>
      <c r="K22" s="40">
        <v>4</v>
      </c>
      <c r="L22" s="41">
        <f t="shared" si="1"/>
        <v>1</v>
      </c>
      <c r="M22" s="42"/>
      <c r="N22" s="43" t="s">
        <v>69</v>
      </c>
      <c r="O22" s="44" t="s">
        <v>138</v>
      </c>
      <c r="P22" s="45">
        <f t="shared" si="2"/>
        <v>4</v>
      </c>
      <c r="Q22" s="46">
        <f t="shared" si="3"/>
        <v>120</v>
      </c>
      <c r="R22" s="47"/>
      <c r="S22" s="48">
        <v>16</v>
      </c>
      <c r="T22" s="49"/>
      <c r="U22" s="50">
        <f t="shared" si="4"/>
        <v>120</v>
      </c>
      <c r="V22" s="51">
        <f t="shared" si="5"/>
        <v>60</v>
      </c>
      <c r="W22" s="52">
        <v>14</v>
      </c>
      <c r="X22" s="52">
        <v>30</v>
      </c>
      <c r="Y22" s="52">
        <v>16</v>
      </c>
      <c r="Z22" s="53">
        <v>60</v>
      </c>
      <c r="AA22" s="42"/>
      <c r="AB22" s="42"/>
      <c r="AC22" s="54" t="s">
        <v>59</v>
      </c>
      <c r="AD22" s="50">
        <f t="shared" si="6"/>
        <v>0</v>
      </c>
      <c r="AE22" s="51">
        <f t="shared" si="7"/>
        <v>0</v>
      </c>
      <c r="AF22" s="52"/>
      <c r="AG22" s="52"/>
      <c r="AH22" s="52"/>
      <c r="AI22" s="53"/>
      <c r="AJ22" s="42"/>
      <c r="AK22" s="42"/>
      <c r="AL22" s="55"/>
      <c r="AM22" s="48" t="s">
        <v>130</v>
      </c>
      <c r="AN22" s="49">
        <v>401</v>
      </c>
      <c r="AO22" s="56">
        <f t="shared" si="8"/>
        <v>0</v>
      </c>
      <c r="AP22" s="57">
        <f t="shared" si="9"/>
        <v>0</v>
      </c>
      <c r="AQ22" s="58"/>
      <c r="AR22" s="59"/>
      <c r="AS22" s="60"/>
      <c r="AU22" s="62">
        <f t="shared" si="10"/>
        <v>14</v>
      </c>
      <c r="AV22" s="45">
        <f t="shared" si="11"/>
        <v>32</v>
      </c>
      <c r="AW22" s="45">
        <f t="shared" si="12"/>
        <v>120</v>
      </c>
      <c r="AX22" s="52">
        <f t="shared" si="13"/>
        <v>1</v>
      </c>
      <c r="AY22" s="45">
        <f t="shared" si="14"/>
        <v>0</v>
      </c>
      <c r="AZ22" s="52">
        <f t="shared" si="15"/>
        <v>10</v>
      </c>
      <c r="BA22" s="52">
        <f t="shared" si="16"/>
        <v>0</v>
      </c>
      <c r="BB22" s="52">
        <f t="shared" si="17"/>
        <v>4</v>
      </c>
      <c r="BC22" s="52">
        <f t="shared" si="18"/>
        <v>0</v>
      </c>
      <c r="BD22" s="52">
        <f t="shared" si="19"/>
        <v>0</v>
      </c>
      <c r="BE22" s="45">
        <f t="shared" si="20"/>
        <v>0</v>
      </c>
      <c r="BF22" s="52">
        <f t="shared" si="21"/>
        <v>0</v>
      </c>
      <c r="BG22" s="52">
        <f t="shared" si="22"/>
        <v>0</v>
      </c>
      <c r="BH22" s="52"/>
      <c r="BI22" s="63">
        <f t="shared" si="23"/>
        <v>181</v>
      </c>
      <c r="BJ22" s="64">
        <f t="shared" si="24"/>
        <v>166</v>
      </c>
      <c r="BK22" s="65"/>
      <c r="BL22" s="52">
        <f t="shared" si="25"/>
        <v>0</v>
      </c>
      <c r="BM22" s="65"/>
      <c r="BN22" s="62">
        <f t="shared" si="26"/>
        <v>0</v>
      </c>
      <c r="BO22" s="45">
        <f t="shared" si="27"/>
        <v>0</v>
      </c>
      <c r="BP22" s="45">
        <f t="shared" si="28"/>
        <v>0</v>
      </c>
      <c r="BQ22" s="52">
        <f t="shared" si="29"/>
        <v>0</v>
      </c>
      <c r="BR22" s="45">
        <f t="shared" si="30"/>
        <v>0</v>
      </c>
      <c r="BS22" s="52">
        <f t="shared" si="31"/>
        <v>0</v>
      </c>
      <c r="BT22" s="52">
        <f t="shared" si="32"/>
        <v>0</v>
      </c>
      <c r="BU22" s="52">
        <f t="shared" si="33"/>
        <v>0</v>
      </c>
      <c r="BV22" s="52">
        <f t="shared" si="34"/>
        <v>0</v>
      </c>
      <c r="BW22" s="52">
        <f t="shared" si="35"/>
        <v>0</v>
      </c>
      <c r="BX22" s="45">
        <f t="shared" si="36"/>
        <v>0</v>
      </c>
      <c r="BY22" s="52">
        <f t="shared" si="37"/>
        <v>0</v>
      </c>
      <c r="BZ22" s="52">
        <f t="shared" si="38"/>
        <v>0</v>
      </c>
      <c r="CA22" s="52"/>
      <c r="CB22" s="63">
        <f t="shared" si="39"/>
        <v>0</v>
      </c>
      <c r="CC22" s="64">
        <f t="shared" si="40"/>
        <v>0</v>
      </c>
      <c r="CD22" s="65"/>
      <c r="CE22" s="52">
        <f t="shared" si="41"/>
        <v>0</v>
      </c>
      <c r="CF22" s="65"/>
      <c r="CG22" s="66">
        <f t="shared" si="42"/>
        <v>181</v>
      </c>
      <c r="CH22" s="67">
        <f t="shared" si="42"/>
        <v>166</v>
      </c>
    </row>
    <row r="23" spans="1:86" s="61" customFormat="1" ht="36.75" customHeight="1" x14ac:dyDescent="0.25">
      <c r="A23" s="31" t="s">
        <v>67</v>
      </c>
      <c r="B23" s="69" t="s">
        <v>104</v>
      </c>
      <c r="C23" s="33" t="s">
        <v>109</v>
      </c>
      <c r="D23" s="34">
        <v>1</v>
      </c>
      <c r="E23" s="35" t="s">
        <v>68</v>
      </c>
      <c r="F23" s="36">
        <v>15</v>
      </c>
      <c r="G23" s="37"/>
      <c r="H23" s="38" t="s">
        <v>98</v>
      </c>
      <c r="I23" s="36">
        <v>1</v>
      </c>
      <c r="J23" s="39">
        <f t="shared" si="43"/>
        <v>1</v>
      </c>
      <c r="K23" s="40">
        <v>1</v>
      </c>
      <c r="L23" s="41">
        <f t="shared" si="1"/>
        <v>1</v>
      </c>
      <c r="M23" s="42"/>
      <c r="N23" s="43" t="s">
        <v>69</v>
      </c>
      <c r="O23" s="44" t="s">
        <v>138</v>
      </c>
      <c r="P23" s="45">
        <f t="shared" si="2"/>
        <v>4</v>
      </c>
      <c r="Q23" s="46">
        <f t="shared" si="3"/>
        <v>120</v>
      </c>
      <c r="R23" s="47" t="s">
        <v>78</v>
      </c>
      <c r="S23" s="48">
        <v>16</v>
      </c>
      <c r="T23" s="49"/>
      <c r="U23" s="50">
        <f t="shared" si="4"/>
        <v>120</v>
      </c>
      <c r="V23" s="51">
        <f t="shared" si="5"/>
        <v>60</v>
      </c>
      <c r="W23" s="52">
        <v>14</v>
      </c>
      <c r="X23" s="52">
        <v>30</v>
      </c>
      <c r="Y23" s="52">
        <v>16</v>
      </c>
      <c r="Z23" s="53">
        <v>60</v>
      </c>
      <c r="AA23" s="42"/>
      <c r="AB23" s="42"/>
      <c r="AC23" s="54" t="s">
        <v>59</v>
      </c>
      <c r="AD23" s="50">
        <f t="shared" si="6"/>
        <v>0</v>
      </c>
      <c r="AE23" s="51">
        <f t="shared" si="7"/>
        <v>0</v>
      </c>
      <c r="AF23" s="52"/>
      <c r="AG23" s="52"/>
      <c r="AH23" s="52"/>
      <c r="AI23" s="53"/>
      <c r="AJ23" s="42"/>
      <c r="AK23" s="42"/>
      <c r="AL23" s="55"/>
      <c r="AM23" s="48" t="s">
        <v>130</v>
      </c>
      <c r="AN23" s="49">
        <v>401</v>
      </c>
      <c r="AO23" s="56">
        <f t="shared" si="8"/>
        <v>0</v>
      </c>
      <c r="AP23" s="57">
        <f t="shared" si="9"/>
        <v>0</v>
      </c>
      <c r="AQ23" s="58"/>
      <c r="AR23" s="59"/>
      <c r="AS23" s="60"/>
      <c r="AU23" s="62">
        <f t="shared" si="10"/>
        <v>14</v>
      </c>
      <c r="AV23" s="45">
        <f t="shared" si="11"/>
        <v>16</v>
      </c>
      <c r="AW23" s="45">
        <f t="shared" si="12"/>
        <v>30</v>
      </c>
      <c r="AX23" s="52">
        <f t="shared" si="13"/>
        <v>1</v>
      </c>
      <c r="AY23" s="45">
        <f t="shared" si="14"/>
        <v>0</v>
      </c>
      <c r="AZ23" s="52">
        <f t="shared" si="15"/>
        <v>3</v>
      </c>
      <c r="BA23" s="52">
        <f t="shared" si="16"/>
        <v>0</v>
      </c>
      <c r="BB23" s="52">
        <f t="shared" si="17"/>
        <v>2</v>
      </c>
      <c r="BC23" s="52">
        <f t="shared" si="18"/>
        <v>0</v>
      </c>
      <c r="BD23" s="52">
        <f t="shared" si="19"/>
        <v>0</v>
      </c>
      <c r="BE23" s="45">
        <f t="shared" si="20"/>
        <v>0</v>
      </c>
      <c r="BF23" s="52">
        <f t="shared" si="21"/>
        <v>0</v>
      </c>
      <c r="BG23" s="52">
        <f t="shared" si="22"/>
        <v>0</v>
      </c>
      <c r="BH23" s="52"/>
      <c r="BI23" s="63">
        <f t="shared" si="23"/>
        <v>66</v>
      </c>
      <c r="BJ23" s="64">
        <f t="shared" si="24"/>
        <v>60</v>
      </c>
      <c r="BK23" s="65"/>
      <c r="BL23" s="52">
        <f t="shared" si="25"/>
        <v>18</v>
      </c>
      <c r="BM23" s="65"/>
      <c r="BN23" s="62">
        <f t="shared" si="26"/>
        <v>0</v>
      </c>
      <c r="BO23" s="45">
        <f t="shared" si="27"/>
        <v>0</v>
      </c>
      <c r="BP23" s="45">
        <f t="shared" si="28"/>
        <v>0</v>
      </c>
      <c r="BQ23" s="52">
        <f t="shared" si="29"/>
        <v>0</v>
      </c>
      <c r="BR23" s="45">
        <f t="shared" si="30"/>
        <v>0</v>
      </c>
      <c r="BS23" s="52">
        <f t="shared" si="31"/>
        <v>0</v>
      </c>
      <c r="BT23" s="52">
        <f t="shared" si="32"/>
        <v>0</v>
      </c>
      <c r="BU23" s="52">
        <f t="shared" si="33"/>
        <v>0</v>
      </c>
      <c r="BV23" s="52">
        <f t="shared" si="34"/>
        <v>0</v>
      </c>
      <c r="BW23" s="52">
        <f t="shared" si="35"/>
        <v>0</v>
      </c>
      <c r="BX23" s="45">
        <f t="shared" si="36"/>
        <v>0</v>
      </c>
      <c r="BY23" s="52">
        <f t="shared" si="37"/>
        <v>0</v>
      </c>
      <c r="BZ23" s="52">
        <f t="shared" si="38"/>
        <v>0</v>
      </c>
      <c r="CA23" s="52"/>
      <c r="CB23" s="63">
        <f t="shared" si="39"/>
        <v>0</v>
      </c>
      <c r="CC23" s="64">
        <f t="shared" si="40"/>
        <v>0</v>
      </c>
      <c r="CD23" s="65"/>
      <c r="CE23" s="52">
        <f t="shared" si="41"/>
        <v>0</v>
      </c>
      <c r="CF23" s="65"/>
      <c r="CG23" s="66">
        <f t="shared" si="42"/>
        <v>66</v>
      </c>
      <c r="CH23" s="67">
        <f t="shared" si="42"/>
        <v>60</v>
      </c>
    </row>
    <row r="24" spans="1:86" s="61" customFormat="1" ht="36.75" customHeight="1" x14ac:dyDescent="0.25">
      <c r="A24" s="31" t="s">
        <v>67</v>
      </c>
      <c r="B24" s="32" t="s">
        <v>82</v>
      </c>
      <c r="C24" s="33">
        <v>51</v>
      </c>
      <c r="D24" s="34">
        <v>4</v>
      </c>
      <c r="E24" s="35" t="s">
        <v>68</v>
      </c>
      <c r="F24" s="36">
        <v>62</v>
      </c>
      <c r="G24" s="37">
        <v>14</v>
      </c>
      <c r="H24" s="38" t="s">
        <v>83</v>
      </c>
      <c r="I24" s="36">
        <v>3</v>
      </c>
      <c r="J24" s="39">
        <f t="shared" si="43"/>
        <v>2</v>
      </c>
      <c r="K24" s="40">
        <v>3</v>
      </c>
      <c r="L24" s="41">
        <f t="shared" si="1"/>
        <v>0</v>
      </c>
      <c r="M24" s="42"/>
      <c r="N24" s="43" t="s">
        <v>80</v>
      </c>
      <c r="O24" s="44" t="s">
        <v>111</v>
      </c>
      <c r="P24" s="45">
        <f t="shared" si="2"/>
        <v>16.5</v>
      </c>
      <c r="Q24" s="46">
        <f t="shared" si="3"/>
        <v>594</v>
      </c>
      <c r="R24" s="47"/>
      <c r="S24" s="48">
        <v>0</v>
      </c>
      <c r="T24" s="49">
        <v>4</v>
      </c>
      <c r="U24" s="50">
        <f t="shared" si="4"/>
        <v>0</v>
      </c>
      <c r="V24" s="51">
        <f t="shared" si="5"/>
        <v>0</v>
      </c>
      <c r="W24" s="52"/>
      <c r="X24" s="52"/>
      <c r="Y24" s="52"/>
      <c r="Z24" s="53">
        <v>0</v>
      </c>
      <c r="AA24" s="42"/>
      <c r="AB24" s="42"/>
      <c r="AC24" s="54"/>
      <c r="AD24" s="50">
        <f t="shared" si="6"/>
        <v>594</v>
      </c>
      <c r="AE24" s="51">
        <f t="shared" si="7"/>
        <v>0</v>
      </c>
      <c r="AF24" s="52"/>
      <c r="AG24" s="52"/>
      <c r="AH24" s="52"/>
      <c r="AI24" s="53">
        <v>594</v>
      </c>
      <c r="AJ24" s="42" t="s">
        <v>81</v>
      </c>
      <c r="AK24" s="42"/>
      <c r="AL24" s="55"/>
      <c r="AM24" s="48" t="s">
        <v>130</v>
      </c>
      <c r="AN24" s="49">
        <v>401</v>
      </c>
      <c r="AO24" s="56">
        <f t="shared" si="8"/>
        <v>0</v>
      </c>
      <c r="AP24" s="57">
        <f t="shared" si="9"/>
        <v>0</v>
      </c>
      <c r="AQ24" s="58">
        <v>12</v>
      </c>
      <c r="AR24" s="59"/>
      <c r="AS24" s="60">
        <v>4</v>
      </c>
      <c r="AU24" s="62">
        <f t="shared" si="10"/>
        <v>0</v>
      </c>
      <c r="AV24" s="45">
        <f t="shared" si="11"/>
        <v>0</v>
      </c>
      <c r="AW24" s="45">
        <f t="shared" si="12"/>
        <v>0</v>
      </c>
      <c r="AX24" s="52">
        <f t="shared" si="13"/>
        <v>0</v>
      </c>
      <c r="AY24" s="45">
        <f t="shared" si="14"/>
        <v>0</v>
      </c>
      <c r="AZ24" s="52">
        <f t="shared" si="15"/>
        <v>0</v>
      </c>
      <c r="BA24" s="52">
        <f t="shared" si="16"/>
        <v>0</v>
      </c>
      <c r="BB24" s="52">
        <f t="shared" si="17"/>
        <v>0</v>
      </c>
      <c r="BC24" s="52">
        <f t="shared" si="18"/>
        <v>0</v>
      </c>
      <c r="BD24" s="52">
        <f t="shared" si="19"/>
        <v>0</v>
      </c>
      <c r="BE24" s="45">
        <f t="shared" si="20"/>
        <v>0</v>
      </c>
      <c r="BF24" s="52">
        <f t="shared" si="21"/>
        <v>0</v>
      </c>
      <c r="BG24" s="52">
        <f t="shared" si="22"/>
        <v>0</v>
      </c>
      <c r="BH24" s="52"/>
      <c r="BI24" s="63">
        <f t="shared" si="23"/>
        <v>0</v>
      </c>
      <c r="BJ24" s="64">
        <f t="shared" si="24"/>
        <v>0</v>
      </c>
      <c r="BK24" s="65"/>
      <c r="BL24" s="52">
        <f t="shared" si="25"/>
        <v>0</v>
      </c>
      <c r="BM24" s="65"/>
      <c r="BN24" s="62">
        <f t="shared" si="26"/>
        <v>0</v>
      </c>
      <c r="BO24" s="45">
        <f t="shared" si="27"/>
        <v>0</v>
      </c>
      <c r="BP24" s="45">
        <f t="shared" si="28"/>
        <v>0</v>
      </c>
      <c r="BQ24" s="52">
        <f t="shared" si="29"/>
        <v>0</v>
      </c>
      <c r="BR24" s="45">
        <f t="shared" si="30"/>
        <v>0</v>
      </c>
      <c r="BS24" s="52">
        <f t="shared" si="31"/>
        <v>0</v>
      </c>
      <c r="BT24" s="52">
        <f t="shared" si="32"/>
        <v>0</v>
      </c>
      <c r="BU24" s="52">
        <f t="shared" si="33"/>
        <v>0</v>
      </c>
      <c r="BV24" s="52">
        <f t="shared" si="34"/>
        <v>0</v>
      </c>
      <c r="BW24" s="52">
        <f t="shared" si="35"/>
        <v>0</v>
      </c>
      <c r="BX24" s="45">
        <f t="shared" si="36"/>
        <v>124</v>
      </c>
      <c r="BY24" s="52">
        <f t="shared" si="37"/>
        <v>0</v>
      </c>
      <c r="BZ24" s="52">
        <f t="shared" si="38"/>
        <v>744</v>
      </c>
      <c r="CA24" s="52"/>
      <c r="CB24" s="63">
        <f t="shared" si="39"/>
        <v>868</v>
      </c>
      <c r="CC24" s="64">
        <f t="shared" si="40"/>
        <v>124</v>
      </c>
      <c r="CD24" s="65"/>
      <c r="CE24" s="52">
        <f t="shared" si="41"/>
        <v>0</v>
      </c>
      <c r="CF24" s="65"/>
      <c r="CG24" s="66">
        <f t="shared" si="42"/>
        <v>868</v>
      </c>
      <c r="CH24" s="67">
        <f t="shared" si="42"/>
        <v>124</v>
      </c>
    </row>
    <row r="25" spans="1:86" s="61" customFormat="1" ht="36.75" customHeight="1" x14ac:dyDescent="0.25">
      <c r="A25" s="31" t="s">
        <v>67</v>
      </c>
      <c r="B25" s="32" t="s">
        <v>82</v>
      </c>
      <c r="C25" s="33">
        <v>52</v>
      </c>
      <c r="D25" s="34">
        <v>4</v>
      </c>
      <c r="E25" s="35" t="s">
        <v>68</v>
      </c>
      <c r="F25" s="36">
        <v>31</v>
      </c>
      <c r="G25" s="37"/>
      <c r="H25" s="38" t="s">
        <v>84</v>
      </c>
      <c r="I25" s="36">
        <v>1</v>
      </c>
      <c r="J25" s="39">
        <f t="shared" si="43"/>
        <v>1</v>
      </c>
      <c r="K25" s="40">
        <v>2</v>
      </c>
      <c r="L25" s="41">
        <f t="shared" si="1"/>
        <v>0</v>
      </c>
      <c r="M25" s="42"/>
      <c r="N25" s="43" t="s">
        <v>80</v>
      </c>
      <c r="O25" s="44" t="s">
        <v>111</v>
      </c>
      <c r="P25" s="45">
        <f>Q25/30</f>
        <v>19.8</v>
      </c>
      <c r="Q25" s="46">
        <f t="shared" si="3"/>
        <v>594</v>
      </c>
      <c r="R25" s="47"/>
      <c r="S25" s="48">
        <v>0</v>
      </c>
      <c r="T25" s="49">
        <v>12</v>
      </c>
      <c r="U25" s="50">
        <f t="shared" si="4"/>
        <v>0</v>
      </c>
      <c r="V25" s="51">
        <f t="shared" si="5"/>
        <v>0</v>
      </c>
      <c r="W25" s="52"/>
      <c r="X25" s="52"/>
      <c r="Y25" s="52"/>
      <c r="Z25" s="53">
        <v>0</v>
      </c>
      <c r="AA25" s="42"/>
      <c r="AB25" s="42"/>
      <c r="AC25" s="54"/>
      <c r="AD25" s="50">
        <f t="shared" si="6"/>
        <v>594</v>
      </c>
      <c r="AE25" s="51">
        <f t="shared" si="7"/>
        <v>0</v>
      </c>
      <c r="AF25" s="52"/>
      <c r="AG25" s="52"/>
      <c r="AH25" s="52"/>
      <c r="AI25" s="53">
        <v>594</v>
      </c>
      <c r="AJ25" s="42" t="s">
        <v>81</v>
      </c>
      <c r="AK25" s="42"/>
      <c r="AL25" s="55"/>
      <c r="AM25" s="48" t="s">
        <v>130</v>
      </c>
      <c r="AN25" s="49">
        <v>401</v>
      </c>
      <c r="AO25" s="56">
        <f t="shared" si="8"/>
        <v>0</v>
      </c>
      <c r="AP25" s="57">
        <f t="shared" si="9"/>
        <v>0</v>
      </c>
      <c r="AQ25" s="58">
        <v>12</v>
      </c>
      <c r="AR25" s="59"/>
      <c r="AS25" s="60">
        <v>4</v>
      </c>
      <c r="AU25" s="62">
        <f t="shared" si="10"/>
        <v>0</v>
      </c>
      <c r="AV25" s="45">
        <f t="shared" si="11"/>
        <v>0</v>
      </c>
      <c r="AW25" s="45">
        <f t="shared" si="12"/>
        <v>0</v>
      </c>
      <c r="AX25" s="52">
        <f t="shared" si="13"/>
        <v>0</v>
      </c>
      <c r="AY25" s="45">
        <f t="shared" si="14"/>
        <v>0</v>
      </c>
      <c r="AZ25" s="52">
        <f t="shared" si="15"/>
        <v>0</v>
      </c>
      <c r="BA25" s="52">
        <f t="shared" si="16"/>
        <v>0</v>
      </c>
      <c r="BB25" s="52">
        <f t="shared" si="17"/>
        <v>0</v>
      </c>
      <c r="BC25" s="52">
        <f t="shared" si="18"/>
        <v>0</v>
      </c>
      <c r="BD25" s="52">
        <f t="shared" si="19"/>
        <v>0</v>
      </c>
      <c r="BE25" s="45">
        <f t="shared" si="20"/>
        <v>0</v>
      </c>
      <c r="BF25" s="52">
        <f t="shared" si="21"/>
        <v>0</v>
      </c>
      <c r="BG25" s="52">
        <f t="shared" si="22"/>
        <v>0</v>
      </c>
      <c r="BH25" s="52"/>
      <c r="BI25" s="63">
        <f t="shared" si="23"/>
        <v>0</v>
      </c>
      <c r="BJ25" s="64">
        <f t="shared" si="24"/>
        <v>0</v>
      </c>
      <c r="BK25" s="65"/>
      <c r="BL25" s="52">
        <f t="shared" si="25"/>
        <v>0</v>
      </c>
      <c r="BM25" s="65"/>
      <c r="BN25" s="62">
        <f t="shared" si="26"/>
        <v>0</v>
      </c>
      <c r="BO25" s="45">
        <f t="shared" si="27"/>
        <v>0</v>
      </c>
      <c r="BP25" s="45">
        <f t="shared" si="28"/>
        <v>0</v>
      </c>
      <c r="BQ25" s="52">
        <f t="shared" si="29"/>
        <v>0</v>
      </c>
      <c r="BR25" s="45">
        <f t="shared" si="30"/>
        <v>0</v>
      </c>
      <c r="BS25" s="52">
        <f t="shared" si="31"/>
        <v>0</v>
      </c>
      <c r="BT25" s="52">
        <f t="shared" si="32"/>
        <v>0</v>
      </c>
      <c r="BU25" s="52">
        <f t="shared" si="33"/>
        <v>0</v>
      </c>
      <c r="BV25" s="52">
        <f t="shared" si="34"/>
        <v>0</v>
      </c>
      <c r="BW25" s="52">
        <f t="shared" si="35"/>
        <v>0</v>
      </c>
      <c r="BX25" s="45">
        <f t="shared" si="36"/>
        <v>62</v>
      </c>
      <c r="BY25" s="52">
        <f t="shared" si="37"/>
        <v>0</v>
      </c>
      <c r="BZ25" s="52">
        <f t="shared" si="38"/>
        <v>372</v>
      </c>
      <c r="CA25" s="52"/>
      <c r="CB25" s="63">
        <f t="shared" si="39"/>
        <v>434</v>
      </c>
      <c r="CC25" s="64">
        <f t="shared" si="40"/>
        <v>62</v>
      </c>
      <c r="CD25" s="65"/>
      <c r="CE25" s="52">
        <f t="shared" si="41"/>
        <v>0</v>
      </c>
      <c r="CF25" s="65"/>
      <c r="CG25" s="66">
        <f t="shared" si="42"/>
        <v>434</v>
      </c>
      <c r="CH25" s="67">
        <f t="shared" si="42"/>
        <v>62</v>
      </c>
    </row>
    <row r="26" spans="1:86" s="61" customFormat="1" ht="36.75" customHeight="1" x14ac:dyDescent="0.25">
      <c r="A26" s="31" t="s">
        <v>67</v>
      </c>
      <c r="B26" s="32" t="s">
        <v>139</v>
      </c>
      <c r="C26" s="33">
        <v>51</v>
      </c>
      <c r="D26" s="34" t="s">
        <v>100</v>
      </c>
      <c r="E26" s="35" t="s">
        <v>101</v>
      </c>
      <c r="F26" s="36">
        <v>7</v>
      </c>
      <c r="G26" s="37">
        <v>1</v>
      </c>
      <c r="H26" s="38" t="s">
        <v>122</v>
      </c>
      <c r="I26" s="36">
        <v>1</v>
      </c>
      <c r="J26" s="39">
        <f t="shared" si="43"/>
        <v>0</v>
      </c>
      <c r="K26" s="40">
        <v>1</v>
      </c>
      <c r="L26" s="41">
        <f t="shared" si="1"/>
        <v>0</v>
      </c>
      <c r="M26" s="42"/>
      <c r="N26" s="43" t="s">
        <v>80</v>
      </c>
      <c r="O26" s="44" t="s">
        <v>112</v>
      </c>
      <c r="P26" s="45">
        <f t="shared" ref="P26:P89" si="44">IF(OR(D26=3,D26=4),Q26/36,Q26/30)</f>
        <v>15</v>
      </c>
      <c r="Q26" s="46">
        <f t="shared" si="3"/>
        <v>450</v>
      </c>
      <c r="R26" s="47"/>
      <c r="S26" s="48"/>
      <c r="T26" s="49"/>
      <c r="U26" s="50">
        <f t="shared" si="4"/>
        <v>450</v>
      </c>
      <c r="V26" s="51">
        <f t="shared" si="5"/>
        <v>0</v>
      </c>
      <c r="W26" s="52"/>
      <c r="X26" s="52"/>
      <c r="Y26" s="52"/>
      <c r="Z26" s="53">
        <v>450</v>
      </c>
      <c r="AA26" s="42" t="s">
        <v>81</v>
      </c>
      <c r="AB26" s="42"/>
      <c r="AC26" s="54"/>
      <c r="AD26" s="50">
        <f t="shared" si="6"/>
        <v>0</v>
      </c>
      <c r="AE26" s="51">
        <f t="shared" si="7"/>
        <v>0</v>
      </c>
      <c r="AF26" s="52"/>
      <c r="AG26" s="52"/>
      <c r="AH26" s="52"/>
      <c r="AI26" s="53">
        <v>0</v>
      </c>
      <c r="AJ26" s="42"/>
      <c r="AK26" s="42"/>
      <c r="AL26" s="55"/>
      <c r="AM26" s="48" t="s">
        <v>130</v>
      </c>
      <c r="AN26" s="49">
        <v>401</v>
      </c>
      <c r="AO26" s="56">
        <f t="shared" si="8"/>
        <v>0</v>
      </c>
      <c r="AP26" s="57">
        <f t="shared" si="9"/>
        <v>0</v>
      </c>
      <c r="AQ26" s="58">
        <v>20</v>
      </c>
      <c r="AR26" s="59"/>
      <c r="AS26" s="60">
        <v>4</v>
      </c>
      <c r="AU26" s="62">
        <f t="shared" si="10"/>
        <v>0</v>
      </c>
      <c r="AV26" s="45">
        <f t="shared" si="11"/>
        <v>0</v>
      </c>
      <c r="AW26" s="45">
        <f t="shared" si="12"/>
        <v>0</v>
      </c>
      <c r="AX26" s="52">
        <f t="shared" si="13"/>
        <v>0</v>
      </c>
      <c r="AY26" s="45">
        <f t="shared" si="14"/>
        <v>0</v>
      </c>
      <c r="AZ26" s="52">
        <f t="shared" si="15"/>
        <v>0</v>
      </c>
      <c r="BA26" s="52">
        <f t="shared" si="16"/>
        <v>0</v>
      </c>
      <c r="BB26" s="52">
        <f t="shared" si="17"/>
        <v>0</v>
      </c>
      <c r="BC26" s="52">
        <f t="shared" si="18"/>
        <v>0</v>
      </c>
      <c r="BD26" s="52">
        <f t="shared" si="19"/>
        <v>0</v>
      </c>
      <c r="BE26" s="45">
        <f t="shared" si="20"/>
        <v>14</v>
      </c>
      <c r="BF26" s="52">
        <f t="shared" si="21"/>
        <v>0</v>
      </c>
      <c r="BG26" s="52">
        <f t="shared" si="22"/>
        <v>140</v>
      </c>
      <c r="BH26" s="52"/>
      <c r="BI26" s="63">
        <f t="shared" si="23"/>
        <v>154</v>
      </c>
      <c r="BJ26" s="64">
        <f t="shared" si="24"/>
        <v>14</v>
      </c>
      <c r="BK26" s="65"/>
      <c r="BL26" s="52">
        <f t="shared" si="25"/>
        <v>0</v>
      </c>
      <c r="BM26" s="65"/>
      <c r="BN26" s="62">
        <f t="shared" si="26"/>
        <v>0</v>
      </c>
      <c r="BO26" s="45">
        <f t="shared" si="27"/>
        <v>0</v>
      </c>
      <c r="BP26" s="45">
        <f t="shared" si="28"/>
        <v>0</v>
      </c>
      <c r="BQ26" s="52">
        <f t="shared" si="29"/>
        <v>0</v>
      </c>
      <c r="BR26" s="45">
        <f t="shared" si="30"/>
        <v>0</v>
      </c>
      <c r="BS26" s="52">
        <f t="shared" si="31"/>
        <v>0</v>
      </c>
      <c r="BT26" s="52">
        <f t="shared" si="32"/>
        <v>0</v>
      </c>
      <c r="BU26" s="52">
        <f t="shared" si="33"/>
        <v>0</v>
      </c>
      <c r="BV26" s="52">
        <f t="shared" si="34"/>
        <v>0</v>
      </c>
      <c r="BW26" s="52">
        <f t="shared" si="35"/>
        <v>0</v>
      </c>
      <c r="BX26" s="45">
        <f t="shared" si="36"/>
        <v>0</v>
      </c>
      <c r="BY26" s="52">
        <f t="shared" si="37"/>
        <v>0</v>
      </c>
      <c r="BZ26" s="52">
        <f t="shared" si="38"/>
        <v>0</v>
      </c>
      <c r="CA26" s="52"/>
      <c r="CB26" s="63">
        <f t="shared" si="39"/>
        <v>0</v>
      </c>
      <c r="CC26" s="64">
        <f t="shared" si="40"/>
        <v>0</v>
      </c>
      <c r="CD26" s="65"/>
      <c r="CE26" s="52">
        <f t="shared" si="41"/>
        <v>0</v>
      </c>
      <c r="CF26" s="65"/>
      <c r="CG26" s="66">
        <f t="shared" si="42"/>
        <v>154</v>
      </c>
      <c r="CH26" s="67">
        <f t="shared" si="42"/>
        <v>14</v>
      </c>
    </row>
    <row r="27" spans="1:86" s="61" customFormat="1" ht="36.75" customHeight="1" x14ac:dyDescent="0.25">
      <c r="A27" s="31" t="s">
        <v>67</v>
      </c>
      <c r="B27" s="32" t="s">
        <v>140</v>
      </c>
      <c r="C27" s="33">
        <v>54</v>
      </c>
      <c r="D27" s="34" t="s">
        <v>100</v>
      </c>
      <c r="E27" s="35" t="s">
        <v>101</v>
      </c>
      <c r="F27" s="36">
        <v>13</v>
      </c>
      <c r="G27" s="37"/>
      <c r="H27" s="38" t="s">
        <v>107</v>
      </c>
      <c r="I27" s="36">
        <v>1</v>
      </c>
      <c r="J27" s="39">
        <f t="shared" si="43"/>
        <v>1</v>
      </c>
      <c r="K27" s="40">
        <v>1</v>
      </c>
      <c r="L27" s="41">
        <f t="shared" si="1"/>
        <v>0</v>
      </c>
      <c r="M27" s="42"/>
      <c r="N27" s="43" t="s">
        <v>80</v>
      </c>
      <c r="O27" s="44" t="s">
        <v>112</v>
      </c>
      <c r="P27" s="45">
        <f t="shared" si="44"/>
        <v>15</v>
      </c>
      <c r="Q27" s="46">
        <f t="shared" si="3"/>
        <v>450</v>
      </c>
      <c r="R27" s="47"/>
      <c r="S27" s="48">
        <v>0</v>
      </c>
      <c r="T27" s="49"/>
      <c r="U27" s="50">
        <f t="shared" si="4"/>
        <v>450</v>
      </c>
      <c r="V27" s="51">
        <f t="shared" si="5"/>
        <v>0</v>
      </c>
      <c r="W27" s="52"/>
      <c r="X27" s="52"/>
      <c r="Y27" s="52"/>
      <c r="Z27" s="53">
        <v>450</v>
      </c>
      <c r="AA27" s="42" t="s">
        <v>81</v>
      </c>
      <c r="AB27" s="42"/>
      <c r="AC27" s="54"/>
      <c r="AD27" s="50">
        <f t="shared" si="6"/>
        <v>0</v>
      </c>
      <c r="AE27" s="51">
        <f t="shared" si="7"/>
        <v>0</v>
      </c>
      <c r="AF27" s="52"/>
      <c r="AG27" s="52"/>
      <c r="AH27" s="52"/>
      <c r="AI27" s="53">
        <v>0</v>
      </c>
      <c r="AJ27" s="42"/>
      <c r="AK27" s="42"/>
      <c r="AL27" s="55"/>
      <c r="AM27" s="48" t="s">
        <v>130</v>
      </c>
      <c r="AN27" s="49">
        <v>401</v>
      </c>
      <c r="AO27" s="56">
        <f t="shared" si="8"/>
        <v>0</v>
      </c>
      <c r="AP27" s="57">
        <f t="shared" si="9"/>
        <v>0</v>
      </c>
      <c r="AQ27" s="58">
        <v>20</v>
      </c>
      <c r="AR27" s="59"/>
      <c r="AS27" s="60">
        <v>4</v>
      </c>
      <c r="AU27" s="62">
        <f t="shared" si="10"/>
        <v>0</v>
      </c>
      <c r="AV27" s="45">
        <f t="shared" si="11"/>
        <v>0</v>
      </c>
      <c r="AW27" s="45">
        <f t="shared" si="12"/>
        <v>0</v>
      </c>
      <c r="AX27" s="52">
        <f t="shared" si="13"/>
        <v>0</v>
      </c>
      <c r="AY27" s="45">
        <f t="shared" si="14"/>
        <v>0</v>
      </c>
      <c r="AZ27" s="52">
        <f t="shared" si="15"/>
        <v>0</v>
      </c>
      <c r="BA27" s="52">
        <f t="shared" si="16"/>
        <v>0</v>
      </c>
      <c r="BB27" s="52">
        <f t="shared" si="17"/>
        <v>0</v>
      </c>
      <c r="BC27" s="52">
        <f t="shared" si="18"/>
        <v>0</v>
      </c>
      <c r="BD27" s="52">
        <f t="shared" si="19"/>
        <v>0</v>
      </c>
      <c r="BE27" s="45">
        <f t="shared" si="20"/>
        <v>26</v>
      </c>
      <c r="BF27" s="52">
        <f t="shared" si="21"/>
        <v>0</v>
      </c>
      <c r="BG27" s="52">
        <f t="shared" si="22"/>
        <v>260</v>
      </c>
      <c r="BH27" s="52"/>
      <c r="BI27" s="63">
        <f t="shared" si="23"/>
        <v>286</v>
      </c>
      <c r="BJ27" s="64">
        <f t="shared" si="24"/>
        <v>26</v>
      </c>
      <c r="BK27" s="65"/>
      <c r="BL27" s="52">
        <f t="shared" si="25"/>
        <v>0</v>
      </c>
      <c r="BM27" s="65"/>
      <c r="BN27" s="62">
        <f t="shared" si="26"/>
        <v>0</v>
      </c>
      <c r="BO27" s="45">
        <f t="shared" si="27"/>
        <v>0</v>
      </c>
      <c r="BP27" s="45">
        <f t="shared" si="28"/>
        <v>0</v>
      </c>
      <c r="BQ27" s="52">
        <f t="shared" si="29"/>
        <v>0</v>
      </c>
      <c r="BR27" s="45">
        <f t="shared" si="30"/>
        <v>0</v>
      </c>
      <c r="BS27" s="52">
        <f t="shared" si="31"/>
        <v>0</v>
      </c>
      <c r="BT27" s="52">
        <f t="shared" si="32"/>
        <v>0</v>
      </c>
      <c r="BU27" s="52">
        <f t="shared" si="33"/>
        <v>0</v>
      </c>
      <c r="BV27" s="52">
        <f t="shared" si="34"/>
        <v>0</v>
      </c>
      <c r="BW27" s="52">
        <f t="shared" si="35"/>
        <v>0</v>
      </c>
      <c r="BX27" s="45">
        <f t="shared" si="36"/>
        <v>0</v>
      </c>
      <c r="BY27" s="52">
        <f t="shared" si="37"/>
        <v>0</v>
      </c>
      <c r="BZ27" s="52">
        <f t="shared" si="38"/>
        <v>0</v>
      </c>
      <c r="CA27" s="52"/>
      <c r="CB27" s="63">
        <f t="shared" si="39"/>
        <v>0</v>
      </c>
      <c r="CC27" s="64">
        <f t="shared" si="40"/>
        <v>0</v>
      </c>
      <c r="CD27" s="65"/>
      <c r="CE27" s="52">
        <f t="shared" si="41"/>
        <v>0</v>
      </c>
      <c r="CF27" s="65"/>
      <c r="CG27" s="66">
        <f t="shared" si="42"/>
        <v>286</v>
      </c>
      <c r="CH27" s="67">
        <f t="shared" si="42"/>
        <v>26</v>
      </c>
    </row>
    <row r="28" spans="1:86" s="61" customFormat="1" ht="36.75" customHeight="1" x14ac:dyDescent="0.25">
      <c r="A28" s="31" t="s">
        <v>67</v>
      </c>
      <c r="B28" s="69" t="s">
        <v>104</v>
      </c>
      <c r="C28" s="33">
        <v>54</v>
      </c>
      <c r="D28" s="34" t="s">
        <v>102</v>
      </c>
      <c r="E28" s="35" t="s">
        <v>101</v>
      </c>
      <c r="F28" s="70">
        <v>15</v>
      </c>
      <c r="G28" s="71"/>
      <c r="H28" s="72" t="s">
        <v>84</v>
      </c>
      <c r="I28" s="70">
        <v>1</v>
      </c>
      <c r="J28" s="39">
        <f t="shared" si="43"/>
        <v>1</v>
      </c>
      <c r="K28" s="40">
        <v>1</v>
      </c>
      <c r="L28" s="41">
        <f t="shared" si="1"/>
        <v>1</v>
      </c>
      <c r="M28" s="42"/>
      <c r="N28" s="43" t="s">
        <v>77</v>
      </c>
      <c r="O28" s="44" t="s">
        <v>141</v>
      </c>
      <c r="P28" s="45">
        <f t="shared" si="44"/>
        <v>10</v>
      </c>
      <c r="Q28" s="46">
        <f t="shared" si="3"/>
        <v>300</v>
      </c>
      <c r="R28" s="47"/>
      <c r="S28" s="48">
        <v>0</v>
      </c>
      <c r="T28" s="49"/>
      <c r="U28" s="50">
        <f t="shared" si="4"/>
        <v>0</v>
      </c>
      <c r="V28" s="51">
        <f t="shared" si="5"/>
        <v>0</v>
      </c>
      <c r="W28" s="52"/>
      <c r="X28" s="52"/>
      <c r="Y28" s="52"/>
      <c r="Z28" s="53">
        <v>0</v>
      </c>
      <c r="AA28" s="42"/>
      <c r="AB28" s="42"/>
      <c r="AC28" s="54"/>
      <c r="AD28" s="50">
        <f t="shared" si="6"/>
        <v>300</v>
      </c>
      <c r="AE28" s="51">
        <f t="shared" si="7"/>
        <v>80</v>
      </c>
      <c r="AF28" s="52">
        <v>30</v>
      </c>
      <c r="AG28" s="52">
        <v>50</v>
      </c>
      <c r="AH28" s="52"/>
      <c r="AI28" s="53">
        <v>220</v>
      </c>
      <c r="AJ28" s="42"/>
      <c r="AK28" s="42" t="s">
        <v>105</v>
      </c>
      <c r="AL28" s="55"/>
      <c r="AM28" s="48" t="s">
        <v>130</v>
      </c>
      <c r="AN28" s="49">
        <v>401</v>
      </c>
      <c r="AO28" s="56">
        <f t="shared" si="8"/>
        <v>0</v>
      </c>
      <c r="AP28" s="57">
        <f t="shared" si="9"/>
        <v>0.26666666666666666</v>
      </c>
      <c r="AQ28" s="58"/>
      <c r="AR28" s="59"/>
      <c r="AS28" s="60"/>
      <c r="AU28" s="62">
        <f t="shared" si="10"/>
        <v>0</v>
      </c>
      <c r="AV28" s="45">
        <f t="shared" si="11"/>
        <v>0</v>
      </c>
      <c r="AW28" s="45">
        <f t="shared" si="12"/>
        <v>0</v>
      </c>
      <c r="AX28" s="52">
        <f t="shared" si="13"/>
        <v>0</v>
      </c>
      <c r="AY28" s="45">
        <f t="shared" si="14"/>
        <v>0</v>
      </c>
      <c r="AZ28" s="52">
        <f t="shared" si="15"/>
        <v>0</v>
      </c>
      <c r="BA28" s="52">
        <f t="shared" si="16"/>
        <v>0</v>
      </c>
      <c r="BB28" s="52">
        <f t="shared" si="17"/>
        <v>0</v>
      </c>
      <c r="BC28" s="52">
        <f t="shared" si="18"/>
        <v>0</v>
      </c>
      <c r="BD28" s="52">
        <f t="shared" si="19"/>
        <v>0</v>
      </c>
      <c r="BE28" s="45">
        <f t="shared" si="20"/>
        <v>0</v>
      </c>
      <c r="BF28" s="52">
        <f t="shared" si="21"/>
        <v>0</v>
      </c>
      <c r="BG28" s="52">
        <f t="shared" si="22"/>
        <v>0</v>
      </c>
      <c r="BH28" s="52"/>
      <c r="BI28" s="63">
        <f t="shared" si="23"/>
        <v>0</v>
      </c>
      <c r="BJ28" s="64">
        <f t="shared" si="24"/>
        <v>0</v>
      </c>
      <c r="BK28" s="65"/>
      <c r="BL28" s="52">
        <f t="shared" si="25"/>
        <v>0</v>
      </c>
      <c r="BM28" s="65"/>
      <c r="BN28" s="62">
        <f t="shared" si="26"/>
        <v>30</v>
      </c>
      <c r="BO28" s="45">
        <f t="shared" si="27"/>
        <v>0</v>
      </c>
      <c r="BP28" s="45">
        <f t="shared" si="28"/>
        <v>50</v>
      </c>
      <c r="BQ28" s="52">
        <f t="shared" si="29"/>
        <v>1</v>
      </c>
      <c r="BR28" s="45">
        <f t="shared" si="30"/>
        <v>2</v>
      </c>
      <c r="BS28" s="52">
        <f t="shared" si="31"/>
        <v>8</v>
      </c>
      <c r="BT28" s="52">
        <f t="shared" si="32"/>
        <v>0</v>
      </c>
      <c r="BU28" s="52">
        <f t="shared" si="33"/>
        <v>0</v>
      </c>
      <c r="BV28" s="52">
        <f t="shared" si="34"/>
        <v>4</v>
      </c>
      <c r="BW28" s="52">
        <f t="shared" si="35"/>
        <v>0</v>
      </c>
      <c r="BX28" s="45">
        <f t="shared" si="36"/>
        <v>0</v>
      </c>
      <c r="BY28" s="52">
        <f t="shared" si="37"/>
        <v>0</v>
      </c>
      <c r="BZ28" s="52">
        <f t="shared" si="38"/>
        <v>0</v>
      </c>
      <c r="CA28" s="52"/>
      <c r="CB28" s="63">
        <f t="shared" si="39"/>
        <v>95</v>
      </c>
      <c r="CC28" s="64">
        <f t="shared" si="40"/>
        <v>82</v>
      </c>
      <c r="CD28" s="65"/>
      <c r="CE28" s="52">
        <f t="shared" si="41"/>
        <v>0</v>
      </c>
      <c r="CF28" s="65"/>
      <c r="CG28" s="66">
        <f t="shared" si="42"/>
        <v>95</v>
      </c>
      <c r="CH28" s="67">
        <f t="shared" si="42"/>
        <v>82</v>
      </c>
    </row>
    <row r="29" spans="1:86" s="61" customFormat="1" ht="36.75" customHeight="1" x14ac:dyDescent="0.25">
      <c r="A29" s="31" t="s">
        <v>67</v>
      </c>
      <c r="B29" s="69" t="s">
        <v>104</v>
      </c>
      <c r="C29" s="33">
        <v>52</v>
      </c>
      <c r="D29" s="34">
        <v>1</v>
      </c>
      <c r="E29" s="35" t="s">
        <v>68</v>
      </c>
      <c r="F29" s="70">
        <v>50</v>
      </c>
      <c r="G29" s="71"/>
      <c r="H29" s="72" t="s">
        <v>99</v>
      </c>
      <c r="I29" s="70">
        <v>2</v>
      </c>
      <c r="J29" s="39">
        <f t="shared" si="43"/>
        <v>2</v>
      </c>
      <c r="K29" s="40">
        <v>4</v>
      </c>
      <c r="L29" s="41">
        <f t="shared" ref="L29:L33" si="45">IF(OR((W29+AF29)=0,F29=0),0,IF(F29&lt;130,1,IF(F29&gt;160,3,2)))</f>
        <v>1</v>
      </c>
      <c r="M29" s="42"/>
      <c r="N29" s="43" t="s">
        <v>69</v>
      </c>
      <c r="O29" s="44" t="s">
        <v>142</v>
      </c>
      <c r="P29" s="45">
        <f t="shared" si="44"/>
        <v>4</v>
      </c>
      <c r="Q29" s="46">
        <f t="shared" si="3"/>
        <v>120</v>
      </c>
      <c r="R29" s="47"/>
      <c r="S29" s="48">
        <v>0</v>
      </c>
      <c r="T29" s="49">
        <v>14</v>
      </c>
      <c r="U29" s="50">
        <f t="shared" si="4"/>
        <v>0</v>
      </c>
      <c r="V29" s="51">
        <f t="shared" si="5"/>
        <v>0</v>
      </c>
      <c r="W29" s="52"/>
      <c r="X29" s="52"/>
      <c r="Y29" s="52"/>
      <c r="Z29" s="53">
        <v>0</v>
      </c>
      <c r="AA29" s="42"/>
      <c r="AB29" s="42"/>
      <c r="AC29" s="54"/>
      <c r="AD29" s="50">
        <f t="shared" si="6"/>
        <v>120</v>
      </c>
      <c r="AE29" s="51">
        <f t="shared" si="7"/>
        <v>60</v>
      </c>
      <c r="AF29" s="52">
        <v>16</v>
      </c>
      <c r="AG29" s="52">
        <v>44</v>
      </c>
      <c r="AH29" s="52"/>
      <c r="AI29" s="53">
        <v>60</v>
      </c>
      <c r="AJ29" s="42"/>
      <c r="AK29" s="42"/>
      <c r="AL29" s="55" t="s">
        <v>59</v>
      </c>
      <c r="AM29" s="48" t="s">
        <v>130</v>
      </c>
      <c r="AN29" s="49">
        <v>401</v>
      </c>
      <c r="AO29" s="56">
        <f t="shared" si="8"/>
        <v>0</v>
      </c>
      <c r="AP29" s="57">
        <f t="shared" si="9"/>
        <v>0</v>
      </c>
      <c r="AQ29" s="58"/>
      <c r="AR29" s="59"/>
      <c r="AS29" s="60"/>
      <c r="AU29" s="62">
        <f t="shared" si="10"/>
        <v>0</v>
      </c>
      <c r="AV29" s="45">
        <f t="shared" si="11"/>
        <v>0</v>
      </c>
      <c r="AW29" s="45">
        <f t="shared" si="12"/>
        <v>0</v>
      </c>
      <c r="AX29" s="52">
        <f t="shared" si="13"/>
        <v>0</v>
      </c>
      <c r="AY29" s="45">
        <f t="shared" si="14"/>
        <v>0</v>
      </c>
      <c r="AZ29" s="52">
        <f t="shared" si="15"/>
        <v>0</v>
      </c>
      <c r="BA29" s="52">
        <f t="shared" si="16"/>
        <v>0</v>
      </c>
      <c r="BB29" s="52">
        <f t="shared" si="17"/>
        <v>0</v>
      </c>
      <c r="BC29" s="52">
        <f t="shared" si="18"/>
        <v>0</v>
      </c>
      <c r="BD29" s="52">
        <f t="shared" si="19"/>
        <v>0</v>
      </c>
      <c r="BE29" s="45">
        <f t="shared" si="20"/>
        <v>0</v>
      </c>
      <c r="BF29" s="52">
        <f t="shared" si="21"/>
        <v>0</v>
      </c>
      <c r="BG29" s="52">
        <f t="shared" si="22"/>
        <v>0</v>
      </c>
      <c r="BH29" s="52"/>
      <c r="BI29" s="63">
        <f t="shared" si="23"/>
        <v>0</v>
      </c>
      <c r="BJ29" s="64">
        <f t="shared" si="24"/>
        <v>0</v>
      </c>
      <c r="BK29" s="65"/>
      <c r="BL29" s="52">
        <f t="shared" si="25"/>
        <v>0</v>
      </c>
      <c r="BM29" s="65"/>
      <c r="BN29" s="62">
        <f t="shared" si="26"/>
        <v>16</v>
      </c>
      <c r="BO29" s="45">
        <f t="shared" si="27"/>
        <v>0</v>
      </c>
      <c r="BP29" s="45">
        <f t="shared" si="28"/>
        <v>176</v>
      </c>
      <c r="BQ29" s="52">
        <f t="shared" si="29"/>
        <v>1</v>
      </c>
      <c r="BR29" s="45">
        <f t="shared" si="30"/>
        <v>0</v>
      </c>
      <c r="BS29" s="52">
        <f t="shared" si="31"/>
        <v>10</v>
      </c>
      <c r="BT29" s="52">
        <f t="shared" si="32"/>
        <v>0</v>
      </c>
      <c r="BU29" s="52">
        <f t="shared" si="33"/>
        <v>4</v>
      </c>
      <c r="BV29" s="52">
        <f t="shared" si="34"/>
        <v>0</v>
      </c>
      <c r="BW29" s="52">
        <f t="shared" si="35"/>
        <v>0</v>
      </c>
      <c r="BX29" s="45">
        <f t="shared" si="36"/>
        <v>0</v>
      </c>
      <c r="BY29" s="52">
        <f t="shared" si="37"/>
        <v>0</v>
      </c>
      <c r="BZ29" s="52">
        <f t="shared" si="38"/>
        <v>0</v>
      </c>
      <c r="CA29" s="52"/>
      <c r="CB29" s="63">
        <f t="shared" si="39"/>
        <v>207</v>
      </c>
      <c r="CC29" s="64">
        <f t="shared" si="40"/>
        <v>192</v>
      </c>
      <c r="CD29" s="65"/>
      <c r="CE29" s="52">
        <f t="shared" si="41"/>
        <v>0</v>
      </c>
      <c r="CF29" s="65"/>
      <c r="CG29" s="66">
        <f t="shared" si="42"/>
        <v>207</v>
      </c>
      <c r="CH29" s="67">
        <f t="shared" si="42"/>
        <v>192</v>
      </c>
    </row>
    <row r="30" spans="1:86" s="61" customFormat="1" ht="36.75" customHeight="1" x14ac:dyDescent="0.25">
      <c r="A30" s="31" t="s">
        <v>75</v>
      </c>
      <c r="B30" s="32" t="s">
        <v>76</v>
      </c>
      <c r="C30" s="33"/>
      <c r="D30" s="34" t="s">
        <v>102</v>
      </c>
      <c r="E30" s="35" t="s">
        <v>101</v>
      </c>
      <c r="F30" s="36">
        <v>44</v>
      </c>
      <c r="G30" s="37"/>
      <c r="H30" s="38"/>
      <c r="I30" s="36">
        <v>2</v>
      </c>
      <c r="J30" s="39"/>
      <c r="K30" s="40">
        <v>2</v>
      </c>
      <c r="L30" s="41">
        <f t="shared" si="45"/>
        <v>1</v>
      </c>
      <c r="M30" s="42" t="s">
        <v>103</v>
      </c>
      <c r="N30" s="43" t="s">
        <v>77</v>
      </c>
      <c r="O30" s="44" t="s">
        <v>142</v>
      </c>
      <c r="P30" s="45">
        <f t="shared" si="44"/>
        <v>5</v>
      </c>
      <c r="Q30" s="46">
        <f t="shared" si="3"/>
        <v>150</v>
      </c>
      <c r="R30" s="47"/>
      <c r="S30" s="48">
        <v>17</v>
      </c>
      <c r="T30" s="49"/>
      <c r="U30" s="50">
        <f t="shared" si="4"/>
        <v>150</v>
      </c>
      <c r="V30" s="51">
        <f t="shared" si="5"/>
        <v>40</v>
      </c>
      <c r="W30" s="52">
        <v>20</v>
      </c>
      <c r="X30" s="52"/>
      <c r="Y30" s="52">
        <v>20</v>
      </c>
      <c r="Z30" s="53">
        <v>110</v>
      </c>
      <c r="AA30" s="42"/>
      <c r="AB30" s="42"/>
      <c r="AC30" s="54" t="s">
        <v>59</v>
      </c>
      <c r="AD30" s="50">
        <f t="shared" si="6"/>
        <v>0</v>
      </c>
      <c r="AE30" s="51">
        <f t="shared" si="7"/>
        <v>0</v>
      </c>
      <c r="AF30" s="52"/>
      <c r="AG30" s="52"/>
      <c r="AH30" s="52"/>
      <c r="AI30" s="53"/>
      <c r="AJ30" s="42"/>
      <c r="AK30" s="42"/>
      <c r="AL30" s="55"/>
      <c r="AM30" s="48" t="s">
        <v>130</v>
      </c>
      <c r="AN30" s="49">
        <v>401</v>
      </c>
      <c r="AO30" s="56">
        <f t="shared" si="8"/>
        <v>0</v>
      </c>
      <c r="AP30" s="57">
        <f t="shared" si="9"/>
        <v>0</v>
      </c>
      <c r="AQ30" s="58"/>
      <c r="AR30" s="59"/>
      <c r="AS30" s="60"/>
      <c r="AU30" s="62">
        <f t="shared" si="10"/>
        <v>20</v>
      </c>
      <c r="AV30" s="45">
        <f t="shared" si="11"/>
        <v>40</v>
      </c>
      <c r="AW30" s="45">
        <f t="shared" si="12"/>
        <v>0</v>
      </c>
      <c r="AX30" s="52">
        <f t="shared" si="13"/>
        <v>1</v>
      </c>
      <c r="AY30" s="45">
        <f t="shared" si="14"/>
        <v>0</v>
      </c>
      <c r="AZ30" s="52">
        <f t="shared" si="15"/>
        <v>11</v>
      </c>
      <c r="BA30" s="52">
        <f t="shared" si="16"/>
        <v>0</v>
      </c>
      <c r="BB30" s="52">
        <f t="shared" si="17"/>
        <v>4</v>
      </c>
      <c r="BC30" s="52">
        <f t="shared" si="18"/>
        <v>0</v>
      </c>
      <c r="BD30" s="52">
        <f t="shared" si="19"/>
        <v>0</v>
      </c>
      <c r="BE30" s="45">
        <f t="shared" si="20"/>
        <v>0</v>
      </c>
      <c r="BF30" s="52">
        <f t="shared" si="21"/>
        <v>0</v>
      </c>
      <c r="BG30" s="52">
        <f t="shared" si="22"/>
        <v>0</v>
      </c>
      <c r="BH30" s="52"/>
      <c r="BI30" s="63">
        <f t="shared" si="23"/>
        <v>76</v>
      </c>
      <c r="BJ30" s="64">
        <f t="shared" si="24"/>
        <v>60</v>
      </c>
      <c r="BK30" s="65"/>
      <c r="BL30" s="52">
        <f t="shared" si="25"/>
        <v>0</v>
      </c>
      <c r="BM30" s="65"/>
      <c r="BN30" s="62">
        <f t="shared" si="26"/>
        <v>0</v>
      </c>
      <c r="BO30" s="45">
        <f t="shared" si="27"/>
        <v>0</v>
      </c>
      <c r="BP30" s="45">
        <f t="shared" si="28"/>
        <v>0</v>
      </c>
      <c r="BQ30" s="52">
        <f t="shared" si="29"/>
        <v>0</v>
      </c>
      <c r="BR30" s="45">
        <f t="shared" si="30"/>
        <v>0</v>
      </c>
      <c r="BS30" s="52">
        <f t="shared" si="31"/>
        <v>0</v>
      </c>
      <c r="BT30" s="52">
        <f t="shared" si="32"/>
        <v>0</v>
      </c>
      <c r="BU30" s="52">
        <f t="shared" si="33"/>
        <v>0</v>
      </c>
      <c r="BV30" s="52">
        <f t="shared" si="34"/>
        <v>0</v>
      </c>
      <c r="BW30" s="52">
        <f t="shared" si="35"/>
        <v>0</v>
      </c>
      <c r="BX30" s="45">
        <f t="shared" si="36"/>
        <v>0</v>
      </c>
      <c r="BY30" s="52">
        <f t="shared" si="37"/>
        <v>0</v>
      </c>
      <c r="BZ30" s="52">
        <f t="shared" si="38"/>
        <v>0</v>
      </c>
      <c r="CA30" s="52"/>
      <c r="CB30" s="63">
        <f t="shared" si="39"/>
        <v>0</v>
      </c>
      <c r="CC30" s="64">
        <f t="shared" si="40"/>
        <v>0</v>
      </c>
      <c r="CD30" s="65"/>
      <c r="CE30" s="52">
        <f t="shared" si="41"/>
        <v>0</v>
      </c>
      <c r="CF30" s="65"/>
      <c r="CG30" s="66">
        <f t="shared" si="42"/>
        <v>76</v>
      </c>
      <c r="CH30" s="67">
        <f t="shared" si="42"/>
        <v>60</v>
      </c>
    </row>
    <row r="31" spans="1:86" s="61" customFormat="1" ht="36.75" customHeight="1" x14ac:dyDescent="0.25">
      <c r="A31" s="31" t="s">
        <v>87</v>
      </c>
      <c r="B31" s="69" t="s">
        <v>120</v>
      </c>
      <c r="C31" s="68" t="s">
        <v>94</v>
      </c>
      <c r="D31" s="34" t="s">
        <v>102</v>
      </c>
      <c r="E31" s="35" t="s">
        <v>101</v>
      </c>
      <c r="F31" s="36">
        <v>15</v>
      </c>
      <c r="G31" s="37"/>
      <c r="H31" s="38" t="s">
        <v>84</v>
      </c>
      <c r="I31" s="36">
        <v>1</v>
      </c>
      <c r="J31" s="39">
        <f t="shared" ref="J31:J39" si="46">ROUND(F31/25,0)</f>
        <v>1</v>
      </c>
      <c r="K31" s="40">
        <v>1</v>
      </c>
      <c r="L31" s="41">
        <f t="shared" si="45"/>
        <v>1</v>
      </c>
      <c r="M31" s="42"/>
      <c r="N31" s="43" t="s">
        <v>69</v>
      </c>
      <c r="O31" s="44" t="s">
        <v>143</v>
      </c>
      <c r="P31" s="45">
        <f t="shared" si="44"/>
        <v>2.5</v>
      </c>
      <c r="Q31" s="46">
        <f t="shared" si="3"/>
        <v>75</v>
      </c>
      <c r="R31" s="47" t="s">
        <v>78</v>
      </c>
      <c r="S31" s="48">
        <v>17</v>
      </c>
      <c r="T31" s="49">
        <v>0</v>
      </c>
      <c r="U31" s="50">
        <f t="shared" si="4"/>
        <v>75</v>
      </c>
      <c r="V31" s="51">
        <f t="shared" si="5"/>
        <v>26</v>
      </c>
      <c r="W31" s="52">
        <v>14</v>
      </c>
      <c r="X31" s="52">
        <v>12</v>
      </c>
      <c r="Y31" s="52"/>
      <c r="Z31" s="53">
        <v>49</v>
      </c>
      <c r="AA31" s="42"/>
      <c r="AB31" s="42"/>
      <c r="AC31" s="54"/>
      <c r="AD31" s="50">
        <f t="shared" si="6"/>
        <v>0</v>
      </c>
      <c r="AE31" s="51">
        <f t="shared" si="7"/>
        <v>0</v>
      </c>
      <c r="AF31" s="52"/>
      <c r="AG31" s="52"/>
      <c r="AH31" s="52"/>
      <c r="AI31" s="53">
        <v>0</v>
      </c>
      <c r="AJ31" s="42"/>
      <c r="AK31" s="42"/>
      <c r="AL31" s="55"/>
      <c r="AM31" s="48" t="s">
        <v>130</v>
      </c>
      <c r="AN31" s="49">
        <v>401</v>
      </c>
      <c r="AO31" s="56">
        <f t="shared" si="8"/>
        <v>0</v>
      </c>
      <c r="AP31" s="57">
        <f t="shared" si="9"/>
        <v>0</v>
      </c>
      <c r="AQ31" s="58"/>
      <c r="AR31" s="59"/>
      <c r="AS31" s="60"/>
      <c r="AU31" s="62">
        <f t="shared" si="10"/>
        <v>14</v>
      </c>
      <c r="AV31" s="45">
        <f t="shared" si="11"/>
        <v>0</v>
      </c>
      <c r="AW31" s="45">
        <f t="shared" si="12"/>
        <v>12</v>
      </c>
      <c r="AX31" s="52">
        <f t="shared" si="13"/>
        <v>1</v>
      </c>
      <c r="AY31" s="45">
        <f t="shared" si="14"/>
        <v>0</v>
      </c>
      <c r="AZ31" s="52">
        <f t="shared" si="15"/>
        <v>2</v>
      </c>
      <c r="BA31" s="52">
        <f t="shared" si="16"/>
        <v>0</v>
      </c>
      <c r="BB31" s="52">
        <f t="shared" si="17"/>
        <v>0</v>
      </c>
      <c r="BC31" s="52">
        <f t="shared" si="18"/>
        <v>0</v>
      </c>
      <c r="BD31" s="52">
        <f t="shared" si="19"/>
        <v>0</v>
      </c>
      <c r="BE31" s="45">
        <f t="shared" si="20"/>
        <v>0</v>
      </c>
      <c r="BF31" s="52">
        <f t="shared" si="21"/>
        <v>0</v>
      </c>
      <c r="BG31" s="52">
        <f t="shared" si="22"/>
        <v>0</v>
      </c>
      <c r="BH31" s="52"/>
      <c r="BI31" s="63">
        <f t="shared" si="23"/>
        <v>29</v>
      </c>
      <c r="BJ31" s="64">
        <f t="shared" si="24"/>
        <v>26</v>
      </c>
      <c r="BK31" s="65"/>
      <c r="BL31" s="52">
        <f t="shared" si="25"/>
        <v>8</v>
      </c>
      <c r="BM31" s="65"/>
      <c r="BN31" s="62">
        <f t="shared" si="26"/>
        <v>0</v>
      </c>
      <c r="BO31" s="45">
        <f t="shared" si="27"/>
        <v>0</v>
      </c>
      <c r="BP31" s="45">
        <f t="shared" si="28"/>
        <v>0</v>
      </c>
      <c r="BQ31" s="52">
        <f t="shared" si="29"/>
        <v>0</v>
      </c>
      <c r="BR31" s="45">
        <f t="shared" si="30"/>
        <v>0</v>
      </c>
      <c r="BS31" s="52">
        <f t="shared" si="31"/>
        <v>0</v>
      </c>
      <c r="BT31" s="52">
        <f t="shared" si="32"/>
        <v>0</v>
      </c>
      <c r="BU31" s="52">
        <f t="shared" si="33"/>
        <v>0</v>
      </c>
      <c r="BV31" s="52">
        <f t="shared" si="34"/>
        <v>0</v>
      </c>
      <c r="BW31" s="52">
        <f t="shared" si="35"/>
        <v>0</v>
      </c>
      <c r="BX31" s="45">
        <f t="shared" si="36"/>
        <v>0</v>
      </c>
      <c r="BY31" s="52">
        <f t="shared" si="37"/>
        <v>0</v>
      </c>
      <c r="BZ31" s="52">
        <f t="shared" si="38"/>
        <v>0</v>
      </c>
      <c r="CA31" s="52"/>
      <c r="CB31" s="63">
        <f t="shared" si="39"/>
        <v>0</v>
      </c>
      <c r="CC31" s="64">
        <f t="shared" si="40"/>
        <v>0</v>
      </c>
      <c r="CD31" s="65"/>
      <c r="CE31" s="52">
        <f t="shared" si="41"/>
        <v>0</v>
      </c>
      <c r="CF31" s="65"/>
      <c r="CG31" s="66">
        <f t="shared" si="42"/>
        <v>29</v>
      </c>
      <c r="CH31" s="67">
        <f t="shared" si="42"/>
        <v>26</v>
      </c>
    </row>
    <row r="32" spans="1:86" s="61" customFormat="1" ht="36.75" customHeight="1" x14ac:dyDescent="0.25">
      <c r="A32" s="31" t="s">
        <v>87</v>
      </c>
      <c r="B32" s="69" t="s">
        <v>120</v>
      </c>
      <c r="C32" s="68" t="s">
        <v>92</v>
      </c>
      <c r="D32" s="34" t="s">
        <v>102</v>
      </c>
      <c r="E32" s="35" t="s">
        <v>101</v>
      </c>
      <c r="F32" s="36">
        <v>10</v>
      </c>
      <c r="G32" s="37"/>
      <c r="H32" s="38" t="s">
        <v>108</v>
      </c>
      <c r="I32" s="36">
        <v>1</v>
      </c>
      <c r="J32" s="39">
        <f t="shared" si="46"/>
        <v>0</v>
      </c>
      <c r="K32" s="40">
        <v>1</v>
      </c>
      <c r="L32" s="41">
        <f t="shared" si="45"/>
        <v>1</v>
      </c>
      <c r="M32" s="42"/>
      <c r="N32" s="43" t="s">
        <v>69</v>
      </c>
      <c r="O32" s="44" t="s">
        <v>143</v>
      </c>
      <c r="P32" s="45">
        <f t="shared" si="44"/>
        <v>2.5</v>
      </c>
      <c r="Q32" s="46">
        <f t="shared" si="3"/>
        <v>75</v>
      </c>
      <c r="R32" s="47"/>
      <c r="S32" s="48">
        <v>17</v>
      </c>
      <c r="T32" s="49">
        <v>0</v>
      </c>
      <c r="U32" s="50">
        <f t="shared" si="4"/>
        <v>75</v>
      </c>
      <c r="V32" s="51">
        <f t="shared" si="5"/>
        <v>26</v>
      </c>
      <c r="W32" s="52">
        <v>14</v>
      </c>
      <c r="X32" s="52">
        <v>12</v>
      </c>
      <c r="Y32" s="52"/>
      <c r="Z32" s="53">
        <v>49</v>
      </c>
      <c r="AA32" s="42"/>
      <c r="AB32" s="42"/>
      <c r="AC32" s="54"/>
      <c r="AD32" s="50">
        <f t="shared" si="6"/>
        <v>0</v>
      </c>
      <c r="AE32" s="51">
        <f t="shared" si="7"/>
        <v>0</v>
      </c>
      <c r="AF32" s="52"/>
      <c r="AG32" s="52"/>
      <c r="AH32" s="52"/>
      <c r="AI32" s="53">
        <v>0</v>
      </c>
      <c r="AJ32" s="42"/>
      <c r="AK32" s="42"/>
      <c r="AL32" s="55"/>
      <c r="AM32" s="48" t="s">
        <v>130</v>
      </c>
      <c r="AN32" s="49">
        <v>401</v>
      </c>
      <c r="AO32" s="56">
        <f t="shared" si="8"/>
        <v>0</v>
      </c>
      <c r="AP32" s="57">
        <f t="shared" si="9"/>
        <v>0</v>
      </c>
      <c r="AQ32" s="58"/>
      <c r="AR32" s="59"/>
      <c r="AS32" s="60"/>
      <c r="AU32" s="62">
        <f t="shared" si="10"/>
        <v>14</v>
      </c>
      <c r="AV32" s="45">
        <f t="shared" si="11"/>
        <v>0</v>
      </c>
      <c r="AW32" s="45">
        <f t="shared" si="12"/>
        <v>12</v>
      </c>
      <c r="AX32" s="52">
        <f t="shared" si="13"/>
        <v>1</v>
      </c>
      <c r="AY32" s="45">
        <f t="shared" si="14"/>
        <v>0</v>
      </c>
      <c r="AZ32" s="52">
        <f t="shared" si="15"/>
        <v>2</v>
      </c>
      <c r="BA32" s="52">
        <f t="shared" si="16"/>
        <v>0</v>
      </c>
      <c r="BB32" s="52">
        <f t="shared" si="17"/>
        <v>0</v>
      </c>
      <c r="BC32" s="52">
        <f t="shared" si="18"/>
        <v>0</v>
      </c>
      <c r="BD32" s="52">
        <f t="shared" si="19"/>
        <v>0</v>
      </c>
      <c r="BE32" s="45">
        <f t="shared" si="20"/>
        <v>0</v>
      </c>
      <c r="BF32" s="52">
        <f t="shared" si="21"/>
        <v>0</v>
      </c>
      <c r="BG32" s="52">
        <f t="shared" si="22"/>
        <v>0</v>
      </c>
      <c r="BH32" s="52"/>
      <c r="BI32" s="63">
        <f t="shared" si="23"/>
        <v>29</v>
      </c>
      <c r="BJ32" s="64">
        <f t="shared" si="24"/>
        <v>26</v>
      </c>
      <c r="BK32" s="65"/>
      <c r="BL32" s="52">
        <f t="shared" si="25"/>
        <v>0</v>
      </c>
      <c r="BM32" s="65"/>
      <c r="BN32" s="62">
        <f t="shared" si="26"/>
        <v>0</v>
      </c>
      <c r="BO32" s="45">
        <f t="shared" si="27"/>
        <v>0</v>
      </c>
      <c r="BP32" s="45">
        <f t="shared" si="28"/>
        <v>0</v>
      </c>
      <c r="BQ32" s="52">
        <f t="shared" si="29"/>
        <v>0</v>
      </c>
      <c r="BR32" s="45">
        <f t="shared" si="30"/>
        <v>0</v>
      </c>
      <c r="BS32" s="52">
        <f t="shared" si="31"/>
        <v>0</v>
      </c>
      <c r="BT32" s="52">
        <f t="shared" si="32"/>
        <v>0</v>
      </c>
      <c r="BU32" s="52">
        <f t="shared" si="33"/>
        <v>0</v>
      </c>
      <c r="BV32" s="52">
        <f t="shared" si="34"/>
        <v>0</v>
      </c>
      <c r="BW32" s="52">
        <f t="shared" si="35"/>
        <v>0</v>
      </c>
      <c r="BX32" s="45">
        <f t="shared" si="36"/>
        <v>0</v>
      </c>
      <c r="BY32" s="52">
        <f t="shared" si="37"/>
        <v>0</v>
      </c>
      <c r="BZ32" s="52">
        <f t="shared" si="38"/>
        <v>0</v>
      </c>
      <c r="CA32" s="52"/>
      <c r="CB32" s="63">
        <f t="shared" si="39"/>
        <v>0</v>
      </c>
      <c r="CC32" s="64">
        <f t="shared" si="40"/>
        <v>0</v>
      </c>
      <c r="CD32" s="65"/>
      <c r="CE32" s="52">
        <f t="shared" si="41"/>
        <v>0</v>
      </c>
      <c r="CF32" s="65"/>
      <c r="CG32" s="66">
        <f t="shared" si="42"/>
        <v>29</v>
      </c>
      <c r="CH32" s="67">
        <f t="shared" si="42"/>
        <v>26</v>
      </c>
    </row>
    <row r="33" spans="1:86" s="61" customFormat="1" ht="36.75" customHeight="1" x14ac:dyDescent="0.25">
      <c r="A33" s="31" t="s">
        <v>67</v>
      </c>
      <c r="B33" s="32" t="s">
        <v>82</v>
      </c>
      <c r="C33" s="33">
        <v>51</v>
      </c>
      <c r="D33" s="34">
        <v>4</v>
      </c>
      <c r="E33" s="35" t="s">
        <v>68</v>
      </c>
      <c r="F33" s="36">
        <v>62</v>
      </c>
      <c r="G33" s="37">
        <v>14</v>
      </c>
      <c r="H33" s="38" t="s">
        <v>83</v>
      </c>
      <c r="I33" s="36">
        <v>3</v>
      </c>
      <c r="J33" s="39">
        <f t="shared" si="46"/>
        <v>2</v>
      </c>
      <c r="K33" s="40">
        <v>3</v>
      </c>
      <c r="L33" s="41">
        <f t="shared" si="45"/>
        <v>1</v>
      </c>
      <c r="M33" s="42">
        <v>51.52</v>
      </c>
      <c r="N33" s="43" t="s">
        <v>69</v>
      </c>
      <c r="O33" s="44" t="s">
        <v>144</v>
      </c>
      <c r="P33" s="45">
        <f t="shared" si="44"/>
        <v>3.5</v>
      </c>
      <c r="Q33" s="46">
        <f t="shared" si="3"/>
        <v>126</v>
      </c>
      <c r="R33" s="47"/>
      <c r="S33" s="48">
        <v>17</v>
      </c>
      <c r="T33" s="49"/>
      <c r="U33" s="50">
        <f t="shared" si="4"/>
        <v>126</v>
      </c>
      <c r="V33" s="51">
        <f t="shared" si="5"/>
        <v>50</v>
      </c>
      <c r="W33" s="52">
        <v>16</v>
      </c>
      <c r="X33" s="52">
        <v>34</v>
      </c>
      <c r="Y33" s="52"/>
      <c r="Z33" s="53">
        <v>76</v>
      </c>
      <c r="AA33" s="42"/>
      <c r="AB33" s="42"/>
      <c r="AC33" s="54" t="s">
        <v>59</v>
      </c>
      <c r="AD33" s="50">
        <f t="shared" si="6"/>
        <v>0</v>
      </c>
      <c r="AE33" s="51">
        <f t="shared" si="7"/>
        <v>0</v>
      </c>
      <c r="AF33" s="52"/>
      <c r="AG33" s="52"/>
      <c r="AH33" s="52"/>
      <c r="AI33" s="53">
        <v>0</v>
      </c>
      <c r="AJ33" s="42"/>
      <c r="AK33" s="42"/>
      <c r="AL33" s="55"/>
      <c r="AM33" s="48" t="s">
        <v>130</v>
      </c>
      <c r="AN33" s="49">
        <v>401</v>
      </c>
      <c r="AO33" s="56">
        <f t="shared" si="8"/>
        <v>0</v>
      </c>
      <c r="AP33" s="57">
        <f t="shared" si="9"/>
        <v>0</v>
      </c>
      <c r="AQ33" s="58"/>
      <c r="AR33" s="59"/>
      <c r="AS33" s="60"/>
      <c r="AU33" s="62">
        <f t="shared" si="10"/>
        <v>16</v>
      </c>
      <c r="AV33" s="45">
        <f t="shared" si="11"/>
        <v>0</v>
      </c>
      <c r="AW33" s="45">
        <f t="shared" si="12"/>
        <v>102</v>
      </c>
      <c r="AX33" s="52">
        <f t="shared" si="13"/>
        <v>1</v>
      </c>
      <c r="AY33" s="45">
        <f t="shared" si="14"/>
        <v>0</v>
      </c>
      <c r="AZ33" s="52">
        <f t="shared" si="15"/>
        <v>12</v>
      </c>
      <c r="BA33" s="52">
        <f t="shared" si="16"/>
        <v>0</v>
      </c>
      <c r="BB33" s="52">
        <f t="shared" si="17"/>
        <v>6</v>
      </c>
      <c r="BC33" s="52">
        <f t="shared" si="18"/>
        <v>0</v>
      </c>
      <c r="BD33" s="52">
        <f t="shared" si="19"/>
        <v>0</v>
      </c>
      <c r="BE33" s="45">
        <f t="shared" si="20"/>
        <v>0</v>
      </c>
      <c r="BF33" s="52">
        <f t="shared" si="21"/>
        <v>0</v>
      </c>
      <c r="BG33" s="52">
        <f t="shared" si="22"/>
        <v>0</v>
      </c>
      <c r="BH33" s="52"/>
      <c r="BI33" s="63">
        <f t="shared" si="23"/>
        <v>137</v>
      </c>
      <c r="BJ33" s="64">
        <f t="shared" si="24"/>
        <v>118</v>
      </c>
      <c r="BK33" s="65"/>
      <c r="BL33" s="52">
        <f t="shared" si="25"/>
        <v>0</v>
      </c>
      <c r="BM33" s="65"/>
      <c r="BN33" s="62">
        <f t="shared" si="26"/>
        <v>0</v>
      </c>
      <c r="BO33" s="45">
        <f t="shared" si="27"/>
        <v>0</v>
      </c>
      <c r="BP33" s="45">
        <f t="shared" si="28"/>
        <v>0</v>
      </c>
      <c r="BQ33" s="52">
        <f t="shared" si="29"/>
        <v>0</v>
      </c>
      <c r="BR33" s="45">
        <f t="shared" si="30"/>
        <v>0</v>
      </c>
      <c r="BS33" s="52">
        <f t="shared" si="31"/>
        <v>0</v>
      </c>
      <c r="BT33" s="52">
        <f t="shared" si="32"/>
        <v>0</v>
      </c>
      <c r="BU33" s="52">
        <f t="shared" si="33"/>
        <v>0</v>
      </c>
      <c r="BV33" s="52">
        <f t="shared" si="34"/>
        <v>0</v>
      </c>
      <c r="BW33" s="52">
        <f t="shared" si="35"/>
        <v>0</v>
      </c>
      <c r="BX33" s="45">
        <f t="shared" si="36"/>
        <v>0</v>
      </c>
      <c r="BY33" s="52">
        <f t="shared" si="37"/>
        <v>0</v>
      </c>
      <c r="BZ33" s="52">
        <f t="shared" si="38"/>
        <v>0</v>
      </c>
      <c r="CA33" s="52"/>
      <c r="CB33" s="63">
        <f t="shared" si="39"/>
        <v>0</v>
      </c>
      <c r="CC33" s="64">
        <f t="shared" si="40"/>
        <v>0</v>
      </c>
      <c r="CD33" s="65"/>
      <c r="CE33" s="52">
        <f t="shared" si="41"/>
        <v>0</v>
      </c>
      <c r="CF33" s="65"/>
      <c r="CG33" s="66">
        <f t="shared" si="42"/>
        <v>137</v>
      </c>
      <c r="CH33" s="67">
        <f t="shared" si="42"/>
        <v>118</v>
      </c>
    </row>
    <row r="34" spans="1:86" s="61" customFormat="1" ht="36.75" customHeight="1" x14ac:dyDescent="0.25">
      <c r="A34" s="31" t="s">
        <v>67</v>
      </c>
      <c r="B34" s="32" t="s">
        <v>82</v>
      </c>
      <c r="C34" s="33">
        <v>52</v>
      </c>
      <c r="D34" s="34">
        <v>4</v>
      </c>
      <c r="E34" s="35" t="s">
        <v>68</v>
      </c>
      <c r="F34" s="36">
        <v>31</v>
      </c>
      <c r="G34" s="37"/>
      <c r="H34" s="38" t="s">
        <v>84</v>
      </c>
      <c r="I34" s="36">
        <v>1</v>
      </c>
      <c r="J34" s="39">
        <f t="shared" si="46"/>
        <v>1</v>
      </c>
      <c r="K34" s="40">
        <v>2</v>
      </c>
      <c r="L34" s="41"/>
      <c r="M34" s="42">
        <v>51.52</v>
      </c>
      <c r="N34" s="43" t="s">
        <v>69</v>
      </c>
      <c r="O34" s="44" t="s">
        <v>144</v>
      </c>
      <c r="P34" s="45">
        <f>Q34/30</f>
        <v>3.5</v>
      </c>
      <c r="Q34" s="46">
        <f t="shared" si="3"/>
        <v>105</v>
      </c>
      <c r="R34" s="47"/>
      <c r="S34" s="48">
        <v>17</v>
      </c>
      <c r="T34" s="49"/>
      <c r="U34" s="50">
        <f t="shared" si="4"/>
        <v>105</v>
      </c>
      <c r="V34" s="51">
        <f t="shared" si="5"/>
        <v>50</v>
      </c>
      <c r="W34" s="52">
        <v>16</v>
      </c>
      <c r="X34" s="52">
        <v>34</v>
      </c>
      <c r="Y34" s="52"/>
      <c r="Z34" s="53">
        <v>55</v>
      </c>
      <c r="AA34" s="42"/>
      <c r="AB34" s="42"/>
      <c r="AC34" s="54" t="s">
        <v>59</v>
      </c>
      <c r="AD34" s="50">
        <f t="shared" si="6"/>
        <v>0</v>
      </c>
      <c r="AE34" s="51">
        <f t="shared" si="7"/>
        <v>0</v>
      </c>
      <c r="AF34" s="52"/>
      <c r="AG34" s="52"/>
      <c r="AH34" s="52"/>
      <c r="AI34" s="53">
        <v>0</v>
      </c>
      <c r="AJ34" s="42"/>
      <c r="AK34" s="42"/>
      <c r="AL34" s="55"/>
      <c r="AM34" s="48" t="s">
        <v>130</v>
      </c>
      <c r="AN34" s="49">
        <v>401</v>
      </c>
      <c r="AO34" s="56">
        <f t="shared" si="8"/>
        <v>0</v>
      </c>
      <c r="AP34" s="57">
        <f t="shared" si="9"/>
        <v>0</v>
      </c>
      <c r="AQ34" s="58"/>
      <c r="AR34" s="59"/>
      <c r="AS34" s="60"/>
      <c r="AU34" s="62">
        <f t="shared" si="10"/>
        <v>0</v>
      </c>
      <c r="AV34" s="45">
        <f t="shared" si="11"/>
        <v>0</v>
      </c>
      <c r="AW34" s="45">
        <f t="shared" si="12"/>
        <v>68</v>
      </c>
      <c r="AX34" s="52">
        <f t="shared" si="13"/>
        <v>1</v>
      </c>
      <c r="AY34" s="45">
        <f t="shared" si="14"/>
        <v>0</v>
      </c>
      <c r="AZ34" s="52">
        <f t="shared" si="15"/>
        <v>6</v>
      </c>
      <c r="BA34" s="52">
        <f t="shared" si="16"/>
        <v>0</v>
      </c>
      <c r="BB34" s="52">
        <f t="shared" si="17"/>
        <v>2</v>
      </c>
      <c r="BC34" s="52">
        <f t="shared" si="18"/>
        <v>0</v>
      </c>
      <c r="BD34" s="52">
        <f t="shared" si="19"/>
        <v>0</v>
      </c>
      <c r="BE34" s="45">
        <f t="shared" si="20"/>
        <v>0</v>
      </c>
      <c r="BF34" s="52">
        <f t="shared" si="21"/>
        <v>0</v>
      </c>
      <c r="BG34" s="52">
        <f t="shared" si="22"/>
        <v>0</v>
      </c>
      <c r="BH34" s="52"/>
      <c r="BI34" s="63">
        <f t="shared" si="23"/>
        <v>77</v>
      </c>
      <c r="BJ34" s="64">
        <f t="shared" si="24"/>
        <v>68</v>
      </c>
      <c r="BK34" s="65"/>
      <c r="BL34" s="52">
        <f t="shared" si="25"/>
        <v>0</v>
      </c>
      <c r="BM34" s="65"/>
      <c r="BN34" s="62">
        <f t="shared" si="26"/>
        <v>0</v>
      </c>
      <c r="BO34" s="45">
        <f t="shared" si="27"/>
        <v>0</v>
      </c>
      <c r="BP34" s="45">
        <f t="shared" si="28"/>
        <v>0</v>
      </c>
      <c r="BQ34" s="52">
        <f t="shared" si="29"/>
        <v>0</v>
      </c>
      <c r="BR34" s="45">
        <f t="shared" si="30"/>
        <v>0</v>
      </c>
      <c r="BS34" s="52">
        <f t="shared" si="31"/>
        <v>0</v>
      </c>
      <c r="BT34" s="52">
        <f t="shared" si="32"/>
        <v>0</v>
      </c>
      <c r="BU34" s="52">
        <f t="shared" si="33"/>
        <v>0</v>
      </c>
      <c r="BV34" s="52">
        <f t="shared" si="34"/>
        <v>0</v>
      </c>
      <c r="BW34" s="52">
        <f t="shared" si="35"/>
        <v>0</v>
      </c>
      <c r="BX34" s="45">
        <f t="shared" si="36"/>
        <v>0</v>
      </c>
      <c r="BY34" s="52">
        <f t="shared" si="37"/>
        <v>0</v>
      </c>
      <c r="BZ34" s="52">
        <f t="shared" si="38"/>
        <v>0</v>
      </c>
      <c r="CA34" s="52"/>
      <c r="CB34" s="63">
        <f t="shared" si="39"/>
        <v>0</v>
      </c>
      <c r="CC34" s="64">
        <f t="shared" si="40"/>
        <v>0</v>
      </c>
      <c r="CD34" s="65"/>
      <c r="CE34" s="52">
        <f t="shared" si="41"/>
        <v>0</v>
      </c>
      <c r="CF34" s="65"/>
      <c r="CG34" s="66">
        <f t="shared" si="42"/>
        <v>77</v>
      </c>
      <c r="CH34" s="67">
        <f t="shared" si="42"/>
        <v>68</v>
      </c>
    </row>
    <row r="35" spans="1:86" s="61" customFormat="1" ht="36.75" customHeight="1" x14ac:dyDescent="0.25">
      <c r="A35" s="31" t="s">
        <v>67</v>
      </c>
      <c r="B35" s="69" t="s">
        <v>104</v>
      </c>
      <c r="C35" s="33" t="s">
        <v>145</v>
      </c>
      <c r="D35" s="34" t="s">
        <v>102</v>
      </c>
      <c r="E35" s="35" t="s">
        <v>101</v>
      </c>
      <c r="F35" s="36">
        <v>25</v>
      </c>
      <c r="G35" s="37"/>
      <c r="H35" s="38" t="s">
        <v>122</v>
      </c>
      <c r="I35" s="36">
        <v>1</v>
      </c>
      <c r="J35" s="39">
        <f t="shared" si="46"/>
        <v>1</v>
      </c>
      <c r="K35" s="40">
        <v>1</v>
      </c>
      <c r="L35" s="41">
        <f t="shared" ref="L35:L41" si="47">IF(OR((W35+AF35)=0,F35=0),0,IF(F35&lt;130,1,IF(F35&gt;160,3,2)))</f>
        <v>1</v>
      </c>
      <c r="M35" s="42"/>
      <c r="N35" s="43" t="s">
        <v>77</v>
      </c>
      <c r="O35" s="44" t="s">
        <v>146</v>
      </c>
      <c r="P35" s="45">
        <f t="shared" si="44"/>
        <v>10</v>
      </c>
      <c r="Q35" s="46">
        <f t="shared" si="3"/>
        <v>300</v>
      </c>
      <c r="R35" s="47"/>
      <c r="S35" s="48"/>
      <c r="T35" s="49"/>
      <c r="U35" s="50">
        <f t="shared" si="4"/>
        <v>150</v>
      </c>
      <c r="V35" s="51">
        <f t="shared" si="5"/>
        <v>40</v>
      </c>
      <c r="W35" s="52">
        <v>14</v>
      </c>
      <c r="X35" s="52">
        <v>26</v>
      </c>
      <c r="Y35" s="52"/>
      <c r="Z35" s="53">
        <v>110</v>
      </c>
      <c r="AA35" s="42"/>
      <c r="AB35" s="42" t="s">
        <v>105</v>
      </c>
      <c r="AC35" s="54"/>
      <c r="AD35" s="50">
        <f t="shared" si="6"/>
        <v>150</v>
      </c>
      <c r="AE35" s="51">
        <f t="shared" si="7"/>
        <v>40</v>
      </c>
      <c r="AF35" s="52">
        <v>14</v>
      </c>
      <c r="AG35" s="52">
        <v>26</v>
      </c>
      <c r="AH35" s="52"/>
      <c r="AI35" s="53">
        <v>110</v>
      </c>
      <c r="AJ35" s="42"/>
      <c r="AK35" s="42" t="s">
        <v>105</v>
      </c>
      <c r="AL35" s="55"/>
      <c r="AM35" s="48" t="s">
        <v>130</v>
      </c>
      <c r="AN35" s="49">
        <v>401</v>
      </c>
      <c r="AO35" s="56">
        <f t="shared" si="8"/>
        <v>0.26666666666666666</v>
      </c>
      <c r="AP35" s="57">
        <f t="shared" si="9"/>
        <v>0.26666666666666666</v>
      </c>
      <c r="AQ35" s="58"/>
      <c r="AR35" s="59"/>
      <c r="AS35" s="60"/>
      <c r="AU35" s="62">
        <f t="shared" si="10"/>
        <v>14</v>
      </c>
      <c r="AV35" s="45">
        <f t="shared" si="11"/>
        <v>0</v>
      </c>
      <c r="AW35" s="45">
        <f t="shared" si="12"/>
        <v>26</v>
      </c>
      <c r="AX35" s="52">
        <f t="shared" si="13"/>
        <v>1</v>
      </c>
      <c r="AY35" s="45">
        <f t="shared" si="14"/>
        <v>2</v>
      </c>
      <c r="AZ35" s="52">
        <f t="shared" si="15"/>
        <v>7</v>
      </c>
      <c r="BA35" s="52">
        <f t="shared" si="16"/>
        <v>0</v>
      </c>
      <c r="BB35" s="52">
        <f t="shared" si="17"/>
        <v>0</v>
      </c>
      <c r="BC35" s="52">
        <f t="shared" si="18"/>
        <v>7</v>
      </c>
      <c r="BD35" s="52">
        <f t="shared" ref="BD35:BD76" si="48">IF(AND(U35&gt;0,V35=0,N35="П"),ROUNDUP(F35*AR35,0),0)+IF(AND(U35&gt;0,N35="НДП"),F35*2,0)</f>
        <v>0</v>
      </c>
      <c r="BE35" s="45">
        <f t="shared" si="20"/>
        <v>0</v>
      </c>
      <c r="BF35" s="52">
        <f t="shared" si="21"/>
        <v>0</v>
      </c>
      <c r="BG35" s="52">
        <f t="shared" si="22"/>
        <v>0</v>
      </c>
      <c r="BH35" s="52"/>
      <c r="BI35" s="63">
        <f t="shared" si="23"/>
        <v>57</v>
      </c>
      <c r="BJ35" s="64">
        <f t="shared" si="24"/>
        <v>42</v>
      </c>
      <c r="BK35" s="65"/>
      <c r="BL35" s="52">
        <f t="shared" si="25"/>
        <v>0</v>
      </c>
      <c r="BM35" s="65"/>
      <c r="BN35" s="62">
        <f t="shared" si="26"/>
        <v>14</v>
      </c>
      <c r="BO35" s="45">
        <f t="shared" si="27"/>
        <v>0</v>
      </c>
      <c r="BP35" s="45">
        <f t="shared" si="28"/>
        <v>26</v>
      </c>
      <c r="BQ35" s="52">
        <f t="shared" si="29"/>
        <v>1</v>
      </c>
      <c r="BR35" s="45">
        <f t="shared" si="30"/>
        <v>2</v>
      </c>
      <c r="BS35" s="52">
        <f t="shared" si="31"/>
        <v>7</v>
      </c>
      <c r="BT35" s="52">
        <f t="shared" si="32"/>
        <v>0</v>
      </c>
      <c r="BU35" s="52">
        <f t="shared" si="33"/>
        <v>0</v>
      </c>
      <c r="BV35" s="52">
        <f t="shared" si="34"/>
        <v>7</v>
      </c>
      <c r="BW35" s="52">
        <f t="shared" si="35"/>
        <v>0</v>
      </c>
      <c r="BX35" s="45">
        <f t="shared" si="36"/>
        <v>0</v>
      </c>
      <c r="BY35" s="52">
        <f t="shared" si="37"/>
        <v>0</v>
      </c>
      <c r="BZ35" s="52">
        <f t="shared" si="38"/>
        <v>0</v>
      </c>
      <c r="CA35" s="52"/>
      <c r="CB35" s="63">
        <f t="shared" si="39"/>
        <v>57</v>
      </c>
      <c r="CC35" s="64">
        <f t="shared" si="40"/>
        <v>42</v>
      </c>
      <c r="CD35" s="65"/>
      <c r="CE35" s="52">
        <f t="shared" si="41"/>
        <v>0</v>
      </c>
      <c r="CF35" s="65"/>
      <c r="CG35" s="66">
        <f t="shared" si="42"/>
        <v>114</v>
      </c>
      <c r="CH35" s="67">
        <f t="shared" si="42"/>
        <v>84</v>
      </c>
    </row>
    <row r="36" spans="1:86" s="61" customFormat="1" ht="36.75" customHeight="1" x14ac:dyDescent="0.25">
      <c r="A36" s="31" t="s">
        <v>67</v>
      </c>
      <c r="B36" s="69" t="s">
        <v>104</v>
      </c>
      <c r="C36" s="33">
        <v>51</v>
      </c>
      <c r="D36" s="34" t="s">
        <v>102</v>
      </c>
      <c r="E36" s="35" t="s">
        <v>101</v>
      </c>
      <c r="F36" s="70">
        <v>90</v>
      </c>
      <c r="G36" s="71"/>
      <c r="H36" s="72" t="s">
        <v>147</v>
      </c>
      <c r="I36" s="70">
        <v>4</v>
      </c>
      <c r="J36" s="39">
        <f t="shared" si="46"/>
        <v>4</v>
      </c>
      <c r="K36" s="40">
        <v>7</v>
      </c>
      <c r="L36" s="41">
        <f t="shared" si="47"/>
        <v>1</v>
      </c>
      <c r="M36" s="42"/>
      <c r="N36" s="43" t="s">
        <v>69</v>
      </c>
      <c r="O36" s="44" t="s">
        <v>148</v>
      </c>
      <c r="P36" s="45">
        <f t="shared" si="44"/>
        <v>10</v>
      </c>
      <c r="Q36" s="46">
        <f t="shared" si="3"/>
        <v>300</v>
      </c>
      <c r="R36" s="47"/>
      <c r="S36" s="48"/>
      <c r="T36" s="49"/>
      <c r="U36" s="50">
        <f t="shared" si="4"/>
        <v>150</v>
      </c>
      <c r="V36" s="51">
        <f t="shared" si="5"/>
        <v>40</v>
      </c>
      <c r="W36" s="52">
        <v>18</v>
      </c>
      <c r="X36" s="52">
        <v>22</v>
      </c>
      <c r="Y36" s="52"/>
      <c r="Z36" s="53">
        <v>110</v>
      </c>
      <c r="AA36" s="42"/>
      <c r="AB36" s="42" t="s">
        <v>105</v>
      </c>
      <c r="AC36" s="54"/>
      <c r="AD36" s="50">
        <f t="shared" si="6"/>
        <v>150</v>
      </c>
      <c r="AE36" s="51">
        <f t="shared" si="7"/>
        <v>40</v>
      </c>
      <c r="AF36" s="52">
        <v>18</v>
      </c>
      <c r="AG36" s="52">
        <v>22</v>
      </c>
      <c r="AH36" s="52"/>
      <c r="AI36" s="53">
        <v>110</v>
      </c>
      <c r="AJ36" s="42"/>
      <c r="AK36" s="42" t="s">
        <v>105</v>
      </c>
      <c r="AL36" s="55"/>
      <c r="AM36" s="48" t="s">
        <v>130</v>
      </c>
      <c r="AN36" s="49">
        <v>401</v>
      </c>
      <c r="AO36" s="56">
        <f t="shared" si="8"/>
        <v>0.26666666666666666</v>
      </c>
      <c r="AP36" s="57">
        <f t="shared" si="9"/>
        <v>0.26666666666666666</v>
      </c>
      <c r="AQ36" s="58"/>
      <c r="AR36" s="59"/>
      <c r="AS36" s="60"/>
      <c r="AU36" s="62">
        <f t="shared" si="10"/>
        <v>18</v>
      </c>
      <c r="AV36" s="45">
        <f t="shared" si="11"/>
        <v>0</v>
      </c>
      <c r="AW36" s="45">
        <f t="shared" si="12"/>
        <v>154</v>
      </c>
      <c r="AX36" s="52">
        <f t="shared" si="13"/>
        <v>1</v>
      </c>
      <c r="AY36" s="45">
        <f t="shared" si="14"/>
        <v>8</v>
      </c>
      <c r="AZ36" s="52">
        <f t="shared" si="15"/>
        <v>23</v>
      </c>
      <c r="BA36" s="52">
        <f t="shared" si="16"/>
        <v>0</v>
      </c>
      <c r="BB36" s="52">
        <f t="shared" si="17"/>
        <v>0</v>
      </c>
      <c r="BC36" s="52">
        <f t="shared" si="18"/>
        <v>23</v>
      </c>
      <c r="BD36" s="52">
        <f t="shared" si="48"/>
        <v>0</v>
      </c>
      <c r="BE36" s="45">
        <f t="shared" si="20"/>
        <v>0</v>
      </c>
      <c r="BF36" s="52">
        <f t="shared" si="21"/>
        <v>0</v>
      </c>
      <c r="BG36" s="52">
        <f t="shared" si="22"/>
        <v>0</v>
      </c>
      <c r="BH36" s="52"/>
      <c r="BI36" s="63">
        <f t="shared" si="23"/>
        <v>227</v>
      </c>
      <c r="BJ36" s="64">
        <f t="shared" si="24"/>
        <v>180</v>
      </c>
      <c r="BK36" s="65"/>
      <c r="BL36" s="52">
        <f t="shared" si="25"/>
        <v>0</v>
      </c>
      <c r="BM36" s="65"/>
      <c r="BN36" s="62">
        <f t="shared" si="26"/>
        <v>18</v>
      </c>
      <c r="BO36" s="45">
        <f t="shared" si="27"/>
        <v>0</v>
      </c>
      <c r="BP36" s="45">
        <f t="shared" si="28"/>
        <v>154</v>
      </c>
      <c r="BQ36" s="52">
        <f t="shared" si="29"/>
        <v>1</v>
      </c>
      <c r="BR36" s="45">
        <f t="shared" si="30"/>
        <v>8</v>
      </c>
      <c r="BS36" s="52">
        <f t="shared" si="31"/>
        <v>23</v>
      </c>
      <c r="BT36" s="52">
        <f t="shared" si="32"/>
        <v>0</v>
      </c>
      <c r="BU36" s="52">
        <f t="shared" si="33"/>
        <v>0</v>
      </c>
      <c r="BV36" s="52">
        <f t="shared" si="34"/>
        <v>23</v>
      </c>
      <c r="BW36" s="52">
        <f t="shared" si="35"/>
        <v>0</v>
      </c>
      <c r="BX36" s="45">
        <f t="shared" si="36"/>
        <v>0</v>
      </c>
      <c r="BY36" s="52">
        <f t="shared" si="37"/>
        <v>0</v>
      </c>
      <c r="BZ36" s="52">
        <f t="shared" si="38"/>
        <v>0</v>
      </c>
      <c r="CA36" s="52"/>
      <c r="CB36" s="63">
        <f t="shared" si="39"/>
        <v>227</v>
      </c>
      <c r="CC36" s="64">
        <f t="shared" si="40"/>
        <v>180</v>
      </c>
      <c r="CD36" s="65"/>
      <c r="CE36" s="52">
        <f t="shared" si="41"/>
        <v>0</v>
      </c>
      <c r="CF36" s="65"/>
      <c r="CG36" s="66">
        <f t="shared" si="42"/>
        <v>454</v>
      </c>
      <c r="CH36" s="67">
        <f t="shared" si="42"/>
        <v>360</v>
      </c>
    </row>
    <row r="37" spans="1:86" s="61" customFormat="1" ht="36.75" customHeight="1" x14ac:dyDescent="0.25">
      <c r="A37" s="31" t="s">
        <v>87</v>
      </c>
      <c r="B37" s="32" t="s">
        <v>88</v>
      </c>
      <c r="C37" s="68" t="s">
        <v>89</v>
      </c>
      <c r="D37" s="34">
        <v>3</v>
      </c>
      <c r="E37" s="35" t="s">
        <v>68</v>
      </c>
      <c r="F37" s="36">
        <v>10</v>
      </c>
      <c r="G37" s="37">
        <v>1</v>
      </c>
      <c r="H37" s="38" t="s">
        <v>110</v>
      </c>
      <c r="I37" s="36">
        <v>1</v>
      </c>
      <c r="J37" s="39">
        <f t="shared" si="46"/>
        <v>0</v>
      </c>
      <c r="K37" s="40">
        <v>1</v>
      </c>
      <c r="L37" s="41">
        <f t="shared" si="47"/>
        <v>1</v>
      </c>
      <c r="M37" s="42"/>
      <c r="N37" s="43" t="s">
        <v>69</v>
      </c>
      <c r="O37" s="44" t="s">
        <v>149</v>
      </c>
      <c r="P37" s="45">
        <f t="shared" si="44"/>
        <v>3</v>
      </c>
      <c r="Q37" s="46">
        <f t="shared" si="3"/>
        <v>108</v>
      </c>
      <c r="R37" s="47"/>
      <c r="S37" s="48">
        <v>17</v>
      </c>
      <c r="T37" s="49"/>
      <c r="U37" s="50">
        <f t="shared" si="4"/>
        <v>108</v>
      </c>
      <c r="V37" s="51">
        <f t="shared" si="5"/>
        <v>44</v>
      </c>
      <c r="W37" s="52">
        <v>14</v>
      </c>
      <c r="X37" s="52">
        <v>30</v>
      </c>
      <c r="Y37" s="52"/>
      <c r="Z37" s="53">
        <v>64</v>
      </c>
      <c r="AA37" s="42"/>
      <c r="AB37" s="42"/>
      <c r="AC37" s="54" t="s">
        <v>59</v>
      </c>
      <c r="AD37" s="50">
        <f t="shared" si="6"/>
        <v>0</v>
      </c>
      <c r="AE37" s="51">
        <f t="shared" si="7"/>
        <v>0</v>
      </c>
      <c r="AF37" s="52"/>
      <c r="AG37" s="52"/>
      <c r="AH37" s="52"/>
      <c r="AI37" s="53"/>
      <c r="AJ37" s="42"/>
      <c r="AK37" s="42"/>
      <c r="AL37" s="55"/>
      <c r="AM37" s="48" t="s">
        <v>130</v>
      </c>
      <c r="AN37" s="49">
        <v>401</v>
      </c>
      <c r="AO37" s="56">
        <f t="shared" si="8"/>
        <v>0</v>
      </c>
      <c r="AP37" s="57">
        <f t="shared" si="9"/>
        <v>0</v>
      </c>
      <c r="AQ37" s="58"/>
      <c r="AR37" s="59"/>
      <c r="AS37" s="60"/>
      <c r="AU37" s="62">
        <f t="shared" si="10"/>
        <v>14</v>
      </c>
      <c r="AV37" s="45">
        <f t="shared" si="11"/>
        <v>0</v>
      </c>
      <c r="AW37" s="45">
        <f t="shared" si="12"/>
        <v>30</v>
      </c>
      <c r="AX37" s="52">
        <f t="shared" si="13"/>
        <v>1</v>
      </c>
      <c r="AY37" s="45">
        <f t="shared" si="14"/>
        <v>0</v>
      </c>
      <c r="AZ37" s="52">
        <f t="shared" si="15"/>
        <v>2</v>
      </c>
      <c r="BA37" s="52">
        <f t="shared" si="16"/>
        <v>0</v>
      </c>
      <c r="BB37" s="52">
        <f t="shared" si="17"/>
        <v>2</v>
      </c>
      <c r="BC37" s="52">
        <f t="shared" si="18"/>
        <v>0</v>
      </c>
      <c r="BD37" s="52">
        <f t="shared" si="48"/>
        <v>0</v>
      </c>
      <c r="BE37" s="45">
        <f t="shared" si="20"/>
        <v>0</v>
      </c>
      <c r="BF37" s="52">
        <f t="shared" si="21"/>
        <v>0</v>
      </c>
      <c r="BG37" s="52">
        <f t="shared" si="22"/>
        <v>0</v>
      </c>
      <c r="BH37" s="52"/>
      <c r="BI37" s="63">
        <f t="shared" si="23"/>
        <v>49</v>
      </c>
      <c r="BJ37" s="64">
        <f t="shared" si="24"/>
        <v>44</v>
      </c>
      <c r="BK37" s="65"/>
      <c r="BL37" s="52">
        <f t="shared" si="25"/>
        <v>0</v>
      </c>
      <c r="BM37" s="65"/>
      <c r="BN37" s="62">
        <f t="shared" si="26"/>
        <v>0</v>
      </c>
      <c r="BO37" s="45">
        <f t="shared" si="27"/>
        <v>0</v>
      </c>
      <c r="BP37" s="45">
        <f t="shared" si="28"/>
        <v>0</v>
      </c>
      <c r="BQ37" s="52">
        <f t="shared" si="29"/>
        <v>0</v>
      </c>
      <c r="BR37" s="45">
        <f t="shared" si="30"/>
        <v>0</v>
      </c>
      <c r="BS37" s="52">
        <f t="shared" si="31"/>
        <v>0</v>
      </c>
      <c r="BT37" s="52">
        <f t="shared" si="32"/>
        <v>0</v>
      </c>
      <c r="BU37" s="52">
        <f t="shared" si="33"/>
        <v>0</v>
      </c>
      <c r="BV37" s="52">
        <f t="shared" si="34"/>
        <v>0</v>
      </c>
      <c r="BW37" s="52">
        <f t="shared" si="35"/>
        <v>0</v>
      </c>
      <c r="BX37" s="45">
        <f t="shared" si="36"/>
        <v>0</v>
      </c>
      <c r="BY37" s="52">
        <f t="shared" si="37"/>
        <v>0</v>
      </c>
      <c r="BZ37" s="52">
        <f t="shared" si="38"/>
        <v>0</v>
      </c>
      <c r="CA37" s="52"/>
      <c r="CB37" s="63">
        <f t="shared" si="39"/>
        <v>0</v>
      </c>
      <c r="CC37" s="64">
        <f t="shared" si="40"/>
        <v>0</v>
      </c>
      <c r="CD37" s="65"/>
      <c r="CE37" s="52">
        <f t="shared" si="41"/>
        <v>0</v>
      </c>
      <c r="CF37" s="65"/>
      <c r="CG37" s="66">
        <f t="shared" si="42"/>
        <v>49</v>
      </c>
      <c r="CH37" s="67">
        <f t="shared" si="42"/>
        <v>44</v>
      </c>
    </row>
    <row r="38" spans="1:86" s="61" customFormat="1" ht="36.75" customHeight="1" x14ac:dyDescent="0.25">
      <c r="A38" s="31" t="s">
        <v>67</v>
      </c>
      <c r="B38" s="69" t="s">
        <v>104</v>
      </c>
      <c r="C38" s="33" t="s">
        <v>145</v>
      </c>
      <c r="D38" s="34" t="s">
        <v>102</v>
      </c>
      <c r="E38" s="35" t="s">
        <v>101</v>
      </c>
      <c r="F38" s="36">
        <v>25</v>
      </c>
      <c r="G38" s="37"/>
      <c r="H38" s="38" t="s">
        <v>122</v>
      </c>
      <c r="I38" s="36">
        <v>1</v>
      </c>
      <c r="J38" s="39">
        <f t="shared" si="46"/>
        <v>1</v>
      </c>
      <c r="K38" s="40">
        <v>1</v>
      </c>
      <c r="L38" s="41">
        <f t="shared" si="47"/>
        <v>0</v>
      </c>
      <c r="M38" s="42"/>
      <c r="N38" s="43" t="s">
        <v>77</v>
      </c>
      <c r="O38" s="44" t="s">
        <v>150</v>
      </c>
      <c r="P38" s="45">
        <f t="shared" si="44"/>
        <v>0</v>
      </c>
      <c r="Q38" s="46">
        <f t="shared" si="3"/>
        <v>0</v>
      </c>
      <c r="R38" s="47"/>
      <c r="S38" s="48"/>
      <c r="T38" s="49"/>
      <c r="U38" s="50">
        <f t="shared" si="4"/>
        <v>0</v>
      </c>
      <c r="V38" s="51">
        <f t="shared" si="5"/>
        <v>0</v>
      </c>
      <c r="W38" s="52"/>
      <c r="X38" s="52"/>
      <c r="Y38" s="52"/>
      <c r="Z38" s="53">
        <v>0</v>
      </c>
      <c r="AA38" s="42"/>
      <c r="AB38" s="42"/>
      <c r="AC38" s="54"/>
      <c r="AD38" s="50">
        <f t="shared" si="6"/>
        <v>0</v>
      </c>
      <c r="AE38" s="51">
        <f t="shared" si="7"/>
        <v>0</v>
      </c>
      <c r="AF38" s="52"/>
      <c r="AG38" s="52"/>
      <c r="AH38" s="52"/>
      <c r="AI38" s="53">
        <v>0</v>
      </c>
      <c r="AJ38" s="42"/>
      <c r="AK38" s="42"/>
      <c r="AL38" s="55"/>
      <c r="AM38" s="48" t="s">
        <v>130</v>
      </c>
      <c r="AN38" s="49">
        <v>401</v>
      </c>
      <c r="AO38" s="56">
        <f t="shared" si="8"/>
        <v>0</v>
      </c>
      <c r="AP38" s="57">
        <f t="shared" si="9"/>
        <v>0</v>
      </c>
      <c r="AQ38" s="58"/>
      <c r="AR38" s="59"/>
      <c r="AS38" s="60"/>
      <c r="AU38" s="62">
        <f t="shared" si="10"/>
        <v>0</v>
      </c>
      <c r="AV38" s="45">
        <f t="shared" si="11"/>
        <v>0</v>
      </c>
      <c r="AW38" s="45">
        <f t="shared" si="12"/>
        <v>0</v>
      </c>
      <c r="AX38" s="52">
        <f t="shared" si="13"/>
        <v>0</v>
      </c>
      <c r="AY38" s="45">
        <f t="shared" si="14"/>
        <v>0</v>
      </c>
      <c r="AZ38" s="52">
        <f t="shared" si="15"/>
        <v>0</v>
      </c>
      <c r="BA38" s="52">
        <f t="shared" si="16"/>
        <v>0</v>
      </c>
      <c r="BB38" s="52">
        <f t="shared" si="17"/>
        <v>0</v>
      </c>
      <c r="BC38" s="52">
        <f t="shared" si="18"/>
        <v>0</v>
      </c>
      <c r="BD38" s="52">
        <f t="shared" si="48"/>
        <v>0</v>
      </c>
      <c r="BE38" s="45">
        <f t="shared" si="20"/>
        <v>0</v>
      </c>
      <c r="BF38" s="52">
        <f t="shared" si="21"/>
        <v>0</v>
      </c>
      <c r="BG38" s="52">
        <f t="shared" si="22"/>
        <v>0</v>
      </c>
      <c r="BH38" s="52"/>
      <c r="BI38" s="63">
        <f t="shared" si="23"/>
        <v>0</v>
      </c>
      <c r="BJ38" s="64">
        <f t="shared" si="24"/>
        <v>0</v>
      </c>
      <c r="BK38" s="65"/>
      <c r="BL38" s="52">
        <f t="shared" si="25"/>
        <v>0</v>
      </c>
      <c r="BM38" s="65"/>
      <c r="BN38" s="62">
        <f t="shared" si="26"/>
        <v>0</v>
      </c>
      <c r="BO38" s="45">
        <f t="shared" si="27"/>
        <v>0</v>
      </c>
      <c r="BP38" s="45">
        <f t="shared" si="28"/>
        <v>0</v>
      </c>
      <c r="BQ38" s="52">
        <f t="shared" si="29"/>
        <v>0</v>
      </c>
      <c r="BR38" s="45">
        <f t="shared" si="30"/>
        <v>0</v>
      </c>
      <c r="BS38" s="52">
        <f t="shared" si="31"/>
        <v>0</v>
      </c>
      <c r="BT38" s="52">
        <f t="shared" si="32"/>
        <v>0</v>
      </c>
      <c r="BU38" s="52">
        <f t="shared" si="33"/>
        <v>0</v>
      </c>
      <c r="BV38" s="52">
        <f t="shared" si="34"/>
        <v>0</v>
      </c>
      <c r="BW38" s="52">
        <f t="shared" si="35"/>
        <v>0</v>
      </c>
      <c r="BX38" s="45">
        <f t="shared" si="36"/>
        <v>0</v>
      </c>
      <c r="BY38" s="52">
        <f t="shared" si="37"/>
        <v>0</v>
      </c>
      <c r="BZ38" s="52">
        <f t="shared" si="38"/>
        <v>0</v>
      </c>
      <c r="CA38" s="52"/>
      <c r="CB38" s="63">
        <f t="shared" si="39"/>
        <v>0</v>
      </c>
      <c r="CC38" s="64">
        <f t="shared" si="40"/>
        <v>0</v>
      </c>
      <c r="CD38" s="65"/>
      <c r="CE38" s="52">
        <f t="shared" si="41"/>
        <v>0</v>
      </c>
      <c r="CF38" s="65"/>
      <c r="CG38" s="66">
        <f t="shared" si="42"/>
        <v>0</v>
      </c>
      <c r="CH38" s="67">
        <f t="shared" si="42"/>
        <v>0</v>
      </c>
    </row>
    <row r="39" spans="1:86" s="61" customFormat="1" ht="36.75" customHeight="1" x14ac:dyDescent="0.25">
      <c r="A39" s="31" t="s">
        <v>67</v>
      </c>
      <c r="B39" s="32" t="s">
        <v>82</v>
      </c>
      <c r="C39" s="33">
        <v>51</v>
      </c>
      <c r="D39" s="34">
        <v>3</v>
      </c>
      <c r="E39" s="35" t="s">
        <v>68</v>
      </c>
      <c r="F39" s="36">
        <v>53</v>
      </c>
      <c r="G39" s="37">
        <v>8</v>
      </c>
      <c r="H39" s="38" t="s">
        <v>83</v>
      </c>
      <c r="I39" s="36">
        <v>3</v>
      </c>
      <c r="J39" s="39">
        <f t="shared" si="46"/>
        <v>2</v>
      </c>
      <c r="K39" s="40">
        <v>3</v>
      </c>
      <c r="L39" s="41">
        <f t="shared" si="47"/>
        <v>1</v>
      </c>
      <c r="M39" s="42"/>
      <c r="N39" s="43" t="s">
        <v>77</v>
      </c>
      <c r="O39" s="44" t="s">
        <v>151</v>
      </c>
      <c r="P39" s="45">
        <f t="shared" si="44"/>
        <v>3</v>
      </c>
      <c r="Q39" s="46">
        <f t="shared" si="3"/>
        <v>108</v>
      </c>
      <c r="R39" s="47"/>
      <c r="S39" s="48">
        <v>17</v>
      </c>
      <c r="T39" s="49"/>
      <c r="U39" s="50">
        <f t="shared" si="4"/>
        <v>108</v>
      </c>
      <c r="V39" s="51">
        <f t="shared" si="5"/>
        <v>44</v>
      </c>
      <c r="W39" s="52">
        <v>14</v>
      </c>
      <c r="X39" s="52">
        <v>30</v>
      </c>
      <c r="Y39" s="52"/>
      <c r="Z39" s="53">
        <v>64</v>
      </c>
      <c r="AA39" s="42"/>
      <c r="AB39" s="42"/>
      <c r="AC39" s="54" t="s">
        <v>59</v>
      </c>
      <c r="AD39" s="50">
        <f t="shared" si="6"/>
        <v>0</v>
      </c>
      <c r="AE39" s="51">
        <f t="shared" si="7"/>
        <v>0</v>
      </c>
      <c r="AF39" s="52"/>
      <c r="AG39" s="52"/>
      <c r="AH39" s="52"/>
      <c r="AI39" s="53">
        <v>0</v>
      </c>
      <c r="AJ39" s="42"/>
      <c r="AK39" s="42"/>
      <c r="AL39" s="55"/>
      <c r="AM39" s="48" t="s">
        <v>130</v>
      </c>
      <c r="AN39" s="49">
        <v>401</v>
      </c>
      <c r="AO39" s="56">
        <f t="shared" si="8"/>
        <v>0</v>
      </c>
      <c r="AP39" s="57">
        <f t="shared" si="9"/>
        <v>0</v>
      </c>
      <c r="AQ39" s="58"/>
      <c r="AR39" s="59"/>
      <c r="AS39" s="60"/>
      <c r="AU39" s="62">
        <f t="shared" si="10"/>
        <v>14</v>
      </c>
      <c r="AV39" s="45">
        <f t="shared" si="11"/>
        <v>0</v>
      </c>
      <c r="AW39" s="45">
        <f t="shared" si="12"/>
        <v>90</v>
      </c>
      <c r="AX39" s="52">
        <f t="shared" si="13"/>
        <v>1</v>
      </c>
      <c r="AY39" s="45">
        <f t="shared" si="14"/>
        <v>0</v>
      </c>
      <c r="AZ39" s="52">
        <f t="shared" si="15"/>
        <v>8</v>
      </c>
      <c r="BA39" s="52">
        <f t="shared" si="16"/>
        <v>0</v>
      </c>
      <c r="BB39" s="52">
        <f t="shared" si="17"/>
        <v>6</v>
      </c>
      <c r="BC39" s="52">
        <f t="shared" si="18"/>
        <v>0</v>
      </c>
      <c r="BD39" s="52">
        <f t="shared" si="48"/>
        <v>0</v>
      </c>
      <c r="BE39" s="45">
        <f t="shared" si="20"/>
        <v>0</v>
      </c>
      <c r="BF39" s="52">
        <f t="shared" si="21"/>
        <v>0</v>
      </c>
      <c r="BG39" s="52">
        <f t="shared" si="22"/>
        <v>0</v>
      </c>
      <c r="BH39" s="52"/>
      <c r="BI39" s="63">
        <f t="shared" si="23"/>
        <v>119</v>
      </c>
      <c r="BJ39" s="64">
        <f t="shared" si="24"/>
        <v>104</v>
      </c>
      <c r="BK39" s="65"/>
      <c r="BL39" s="52">
        <f t="shared" si="25"/>
        <v>0</v>
      </c>
      <c r="BM39" s="65"/>
      <c r="BN39" s="62">
        <f t="shared" si="26"/>
        <v>0</v>
      </c>
      <c r="BO39" s="45">
        <f t="shared" si="27"/>
        <v>0</v>
      </c>
      <c r="BP39" s="45">
        <f t="shared" si="28"/>
        <v>0</v>
      </c>
      <c r="BQ39" s="52">
        <f t="shared" si="29"/>
        <v>0</v>
      </c>
      <c r="BR39" s="45">
        <f t="shared" si="30"/>
        <v>0</v>
      </c>
      <c r="BS39" s="52">
        <f t="shared" si="31"/>
        <v>0</v>
      </c>
      <c r="BT39" s="52">
        <f t="shared" si="32"/>
        <v>0</v>
      </c>
      <c r="BU39" s="52">
        <f t="shared" si="33"/>
        <v>0</v>
      </c>
      <c r="BV39" s="52">
        <f t="shared" si="34"/>
        <v>0</v>
      </c>
      <c r="BW39" s="52">
        <f t="shared" si="35"/>
        <v>0</v>
      </c>
      <c r="BX39" s="45">
        <f t="shared" si="36"/>
        <v>0</v>
      </c>
      <c r="BY39" s="52">
        <f t="shared" si="37"/>
        <v>0</v>
      </c>
      <c r="BZ39" s="52">
        <f t="shared" si="38"/>
        <v>0</v>
      </c>
      <c r="CA39" s="52"/>
      <c r="CB39" s="63">
        <f t="shared" si="39"/>
        <v>0</v>
      </c>
      <c r="CC39" s="64">
        <f t="shared" si="40"/>
        <v>0</v>
      </c>
      <c r="CD39" s="65"/>
      <c r="CE39" s="52">
        <f t="shared" si="41"/>
        <v>0</v>
      </c>
      <c r="CF39" s="65"/>
      <c r="CG39" s="66">
        <f t="shared" si="42"/>
        <v>119</v>
      </c>
      <c r="CH39" s="67">
        <f t="shared" si="42"/>
        <v>104</v>
      </c>
    </row>
    <row r="40" spans="1:86" s="61" customFormat="1" ht="36.75" customHeight="1" x14ac:dyDescent="0.25">
      <c r="A40" s="31" t="s">
        <v>75</v>
      </c>
      <c r="B40" s="32" t="s">
        <v>76</v>
      </c>
      <c r="C40" s="33"/>
      <c r="D40" s="34" t="s">
        <v>102</v>
      </c>
      <c r="E40" s="35" t="s">
        <v>101</v>
      </c>
      <c r="F40" s="36">
        <v>44</v>
      </c>
      <c r="G40" s="37"/>
      <c r="H40" s="38"/>
      <c r="I40" s="36">
        <v>2</v>
      </c>
      <c r="J40" s="39"/>
      <c r="K40" s="40">
        <v>2</v>
      </c>
      <c r="L40" s="41">
        <f t="shared" si="47"/>
        <v>1</v>
      </c>
      <c r="M40" s="42" t="s">
        <v>103</v>
      </c>
      <c r="N40" s="43" t="s">
        <v>77</v>
      </c>
      <c r="O40" s="44" t="s">
        <v>152</v>
      </c>
      <c r="P40" s="45">
        <f t="shared" si="44"/>
        <v>5</v>
      </c>
      <c r="Q40" s="46">
        <f t="shared" si="3"/>
        <v>150</v>
      </c>
      <c r="R40" s="47"/>
      <c r="S40" s="48">
        <v>17</v>
      </c>
      <c r="T40" s="49"/>
      <c r="U40" s="50">
        <f t="shared" si="4"/>
        <v>150</v>
      </c>
      <c r="V40" s="51">
        <f t="shared" si="5"/>
        <v>40</v>
      </c>
      <c r="W40" s="52">
        <v>20</v>
      </c>
      <c r="X40" s="52"/>
      <c r="Y40" s="52">
        <v>20</v>
      </c>
      <c r="Z40" s="53">
        <v>110</v>
      </c>
      <c r="AA40" s="42"/>
      <c r="AB40" s="42"/>
      <c r="AC40" s="54" t="s">
        <v>59</v>
      </c>
      <c r="AD40" s="50">
        <f t="shared" si="6"/>
        <v>0</v>
      </c>
      <c r="AE40" s="51">
        <f t="shared" si="7"/>
        <v>0</v>
      </c>
      <c r="AF40" s="52"/>
      <c r="AG40" s="52"/>
      <c r="AH40" s="52"/>
      <c r="AI40" s="53"/>
      <c r="AJ40" s="42"/>
      <c r="AK40" s="42"/>
      <c r="AL40" s="55"/>
      <c r="AM40" s="48" t="s">
        <v>130</v>
      </c>
      <c r="AN40" s="49">
        <v>401</v>
      </c>
      <c r="AO40" s="56">
        <f t="shared" si="8"/>
        <v>0</v>
      </c>
      <c r="AP40" s="57">
        <f t="shared" si="9"/>
        <v>0</v>
      </c>
      <c r="AQ40" s="58"/>
      <c r="AR40" s="59"/>
      <c r="AS40" s="60"/>
      <c r="AU40" s="62">
        <f t="shared" si="10"/>
        <v>20</v>
      </c>
      <c r="AV40" s="45">
        <f t="shared" si="11"/>
        <v>40</v>
      </c>
      <c r="AW40" s="45">
        <f t="shared" si="12"/>
        <v>0</v>
      </c>
      <c r="AX40" s="52">
        <f t="shared" si="13"/>
        <v>1</v>
      </c>
      <c r="AY40" s="45">
        <f t="shared" si="14"/>
        <v>0</v>
      </c>
      <c r="AZ40" s="52">
        <f t="shared" si="15"/>
        <v>11</v>
      </c>
      <c r="BA40" s="52">
        <f t="shared" si="16"/>
        <v>0</v>
      </c>
      <c r="BB40" s="52">
        <f t="shared" si="17"/>
        <v>4</v>
      </c>
      <c r="BC40" s="52">
        <f t="shared" si="18"/>
        <v>0</v>
      </c>
      <c r="BD40" s="52">
        <f t="shared" si="48"/>
        <v>0</v>
      </c>
      <c r="BE40" s="45">
        <f t="shared" si="20"/>
        <v>0</v>
      </c>
      <c r="BF40" s="52">
        <f t="shared" si="21"/>
        <v>0</v>
      </c>
      <c r="BG40" s="52">
        <f t="shared" si="22"/>
        <v>0</v>
      </c>
      <c r="BH40" s="52"/>
      <c r="BI40" s="63">
        <f t="shared" si="23"/>
        <v>76</v>
      </c>
      <c r="BJ40" s="64">
        <f t="shared" si="24"/>
        <v>60</v>
      </c>
      <c r="BK40" s="65"/>
      <c r="BL40" s="52">
        <f t="shared" si="25"/>
        <v>0</v>
      </c>
      <c r="BM40" s="65"/>
      <c r="BN40" s="62">
        <f t="shared" si="26"/>
        <v>0</v>
      </c>
      <c r="BO40" s="45">
        <f t="shared" si="27"/>
        <v>0</v>
      </c>
      <c r="BP40" s="45">
        <f t="shared" si="28"/>
        <v>0</v>
      </c>
      <c r="BQ40" s="52">
        <f t="shared" si="29"/>
        <v>0</v>
      </c>
      <c r="BR40" s="45">
        <f t="shared" si="30"/>
        <v>0</v>
      </c>
      <c r="BS40" s="52">
        <f t="shared" si="31"/>
        <v>0</v>
      </c>
      <c r="BT40" s="52">
        <f t="shared" si="32"/>
        <v>0</v>
      </c>
      <c r="BU40" s="52">
        <f t="shared" si="33"/>
        <v>0</v>
      </c>
      <c r="BV40" s="52">
        <f t="shared" si="34"/>
        <v>0</v>
      </c>
      <c r="BW40" s="52">
        <f t="shared" si="35"/>
        <v>0</v>
      </c>
      <c r="BX40" s="45">
        <f t="shared" si="36"/>
        <v>0</v>
      </c>
      <c r="BY40" s="52">
        <f t="shared" si="37"/>
        <v>0</v>
      </c>
      <c r="BZ40" s="52">
        <f t="shared" si="38"/>
        <v>0</v>
      </c>
      <c r="CA40" s="52"/>
      <c r="CB40" s="63">
        <f t="shared" si="39"/>
        <v>0</v>
      </c>
      <c r="CC40" s="64">
        <f t="shared" si="40"/>
        <v>0</v>
      </c>
      <c r="CD40" s="65"/>
      <c r="CE40" s="52">
        <f t="shared" si="41"/>
        <v>0</v>
      </c>
      <c r="CF40" s="65"/>
      <c r="CG40" s="66">
        <f t="shared" si="42"/>
        <v>76</v>
      </c>
      <c r="CH40" s="67">
        <f t="shared" si="42"/>
        <v>60</v>
      </c>
    </row>
    <row r="41" spans="1:86" s="61" customFormat="1" ht="36.75" customHeight="1" x14ac:dyDescent="0.25">
      <c r="A41" s="31" t="s">
        <v>67</v>
      </c>
      <c r="B41" s="32" t="s">
        <v>82</v>
      </c>
      <c r="C41" s="33">
        <v>51</v>
      </c>
      <c r="D41" s="34">
        <v>4</v>
      </c>
      <c r="E41" s="35" t="s">
        <v>68</v>
      </c>
      <c r="F41" s="36">
        <v>47</v>
      </c>
      <c r="G41" s="37"/>
      <c r="H41" s="38" t="s">
        <v>153</v>
      </c>
      <c r="I41" s="36">
        <v>3</v>
      </c>
      <c r="J41" s="39">
        <f t="shared" ref="J41:J104" si="49">ROUND(F41/25,0)</f>
        <v>2</v>
      </c>
      <c r="K41" s="40">
        <v>3</v>
      </c>
      <c r="L41" s="41">
        <f t="shared" si="47"/>
        <v>1</v>
      </c>
      <c r="M41" s="42" t="s">
        <v>154</v>
      </c>
      <c r="N41" s="43" t="s">
        <v>77</v>
      </c>
      <c r="O41" s="44" t="s">
        <v>155</v>
      </c>
      <c r="P41" s="45">
        <f t="shared" si="44"/>
        <v>3</v>
      </c>
      <c r="Q41" s="46">
        <f t="shared" si="3"/>
        <v>108</v>
      </c>
      <c r="R41" s="47"/>
      <c r="S41" s="48"/>
      <c r="T41" s="49"/>
      <c r="U41" s="50">
        <f t="shared" si="4"/>
        <v>0</v>
      </c>
      <c r="V41" s="51">
        <f t="shared" si="5"/>
        <v>0</v>
      </c>
      <c r="W41" s="52"/>
      <c r="X41" s="52"/>
      <c r="Y41" s="52"/>
      <c r="Z41" s="53">
        <v>0</v>
      </c>
      <c r="AA41" s="42"/>
      <c r="AB41" s="42"/>
      <c r="AC41" s="54"/>
      <c r="AD41" s="50">
        <f t="shared" si="6"/>
        <v>108</v>
      </c>
      <c r="AE41" s="51">
        <f t="shared" si="7"/>
        <v>44</v>
      </c>
      <c r="AF41" s="52">
        <v>14</v>
      </c>
      <c r="AG41" s="52">
        <v>30</v>
      </c>
      <c r="AH41" s="52"/>
      <c r="AI41" s="53">
        <v>64</v>
      </c>
      <c r="AJ41" s="42"/>
      <c r="AK41" s="42"/>
      <c r="AL41" s="55" t="s">
        <v>59</v>
      </c>
      <c r="AM41" s="48" t="s">
        <v>130</v>
      </c>
      <c r="AN41" s="49">
        <v>401</v>
      </c>
      <c r="AO41" s="56">
        <f t="shared" si="8"/>
        <v>0</v>
      </c>
      <c r="AP41" s="57">
        <f t="shared" si="9"/>
        <v>0</v>
      </c>
      <c r="AQ41" s="58"/>
      <c r="AR41" s="59"/>
      <c r="AS41" s="60"/>
      <c r="AU41" s="62">
        <f t="shared" si="10"/>
        <v>0</v>
      </c>
      <c r="AV41" s="45">
        <f t="shared" si="11"/>
        <v>0</v>
      </c>
      <c r="AW41" s="45">
        <f t="shared" si="12"/>
        <v>0</v>
      </c>
      <c r="AX41" s="52">
        <f t="shared" si="13"/>
        <v>0</v>
      </c>
      <c r="AY41" s="45">
        <f t="shared" si="14"/>
        <v>0</v>
      </c>
      <c r="AZ41" s="52">
        <f t="shared" si="15"/>
        <v>0</v>
      </c>
      <c r="BA41" s="52">
        <f t="shared" si="16"/>
        <v>0</v>
      </c>
      <c r="BB41" s="52">
        <f t="shared" si="17"/>
        <v>0</v>
      </c>
      <c r="BC41" s="52">
        <f t="shared" si="18"/>
        <v>0</v>
      </c>
      <c r="BD41" s="52">
        <f t="shared" si="48"/>
        <v>0</v>
      </c>
      <c r="BE41" s="45">
        <f t="shared" si="20"/>
        <v>0</v>
      </c>
      <c r="BF41" s="52">
        <f t="shared" si="21"/>
        <v>0</v>
      </c>
      <c r="BG41" s="52">
        <f t="shared" si="22"/>
        <v>0</v>
      </c>
      <c r="BH41" s="52"/>
      <c r="BI41" s="63">
        <f t="shared" si="23"/>
        <v>0</v>
      </c>
      <c r="BJ41" s="64">
        <f t="shared" si="24"/>
        <v>0</v>
      </c>
      <c r="BK41" s="65"/>
      <c r="BL41" s="52">
        <f t="shared" si="25"/>
        <v>0</v>
      </c>
      <c r="BM41" s="65"/>
      <c r="BN41" s="62">
        <f t="shared" si="26"/>
        <v>14</v>
      </c>
      <c r="BO41" s="45">
        <f t="shared" si="27"/>
        <v>0</v>
      </c>
      <c r="BP41" s="45">
        <f t="shared" si="28"/>
        <v>90</v>
      </c>
      <c r="BQ41" s="52">
        <f t="shared" si="29"/>
        <v>1</v>
      </c>
      <c r="BR41" s="45">
        <f t="shared" si="30"/>
        <v>0</v>
      </c>
      <c r="BS41" s="52">
        <f t="shared" si="31"/>
        <v>8</v>
      </c>
      <c r="BT41" s="52">
        <f t="shared" si="32"/>
        <v>0</v>
      </c>
      <c r="BU41" s="52">
        <f t="shared" si="33"/>
        <v>6</v>
      </c>
      <c r="BV41" s="52">
        <f t="shared" si="34"/>
        <v>0</v>
      </c>
      <c r="BW41" s="52">
        <f t="shared" si="35"/>
        <v>0</v>
      </c>
      <c r="BX41" s="45">
        <f t="shared" si="36"/>
        <v>0</v>
      </c>
      <c r="BY41" s="52">
        <f t="shared" si="37"/>
        <v>0</v>
      </c>
      <c r="BZ41" s="52">
        <f t="shared" si="38"/>
        <v>0</v>
      </c>
      <c r="CA41" s="52"/>
      <c r="CB41" s="63">
        <f t="shared" si="39"/>
        <v>119</v>
      </c>
      <c r="CC41" s="64">
        <f t="shared" si="40"/>
        <v>104</v>
      </c>
      <c r="CD41" s="65"/>
      <c r="CE41" s="52">
        <f t="shared" si="41"/>
        <v>0</v>
      </c>
      <c r="CF41" s="65"/>
      <c r="CG41" s="66">
        <f t="shared" si="42"/>
        <v>119</v>
      </c>
      <c r="CH41" s="67">
        <f t="shared" si="42"/>
        <v>104</v>
      </c>
    </row>
    <row r="42" spans="1:86" s="61" customFormat="1" ht="36.75" customHeight="1" x14ac:dyDescent="0.25">
      <c r="A42" s="31" t="s">
        <v>67</v>
      </c>
      <c r="B42" s="32" t="s">
        <v>82</v>
      </c>
      <c r="C42" s="33">
        <v>51</v>
      </c>
      <c r="D42" s="34">
        <v>4</v>
      </c>
      <c r="E42" s="35" t="s">
        <v>68</v>
      </c>
      <c r="F42" s="36">
        <v>13</v>
      </c>
      <c r="G42" s="37"/>
      <c r="H42" s="38" t="s">
        <v>153</v>
      </c>
      <c r="I42" s="36">
        <v>1</v>
      </c>
      <c r="J42" s="39">
        <f t="shared" si="49"/>
        <v>1</v>
      </c>
      <c r="K42" s="40">
        <v>1</v>
      </c>
      <c r="L42" s="41"/>
      <c r="M42" s="42" t="s">
        <v>154</v>
      </c>
      <c r="N42" s="43" t="s">
        <v>77</v>
      </c>
      <c r="O42" s="44" t="s">
        <v>155</v>
      </c>
      <c r="P42" s="45">
        <f t="shared" si="44"/>
        <v>3</v>
      </c>
      <c r="Q42" s="46">
        <f t="shared" si="3"/>
        <v>108</v>
      </c>
      <c r="R42" s="47"/>
      <c r="S42" s="48"/>
      <c r="T42" s="49"/>
      <c r="U42" s="50">
        <f t="shared" si="4"/>
        <v>0</v>
      </c>
      <c r="V42" s="51">
        <f t="shared" si="5"/>
        <v>0</v>
      </c>
      <c r="W42" s="52"/>
      <c r="X42" s="52"/>
      <c r="Y42" s="52"/>
      <c r="Z42" s="53">
        <v>0</v>
      </c>
      <c r="AA42" s="42"/>
      <c r="AB42" s="42"/>
      <c r="AC42" s="54"/>
      <c r="AD42" s="50">
        <f t="shared" si="6"/>
        <v>108</v>
      </c>
      <c r="AE42" s="51">
        <f t="shared" si="7"/>
        <v>44</v>
      </c>
      <c r="AF42" s="52">
        <v>14</v>
      </c>
      <c r="AG42" s="52">
        <v>30</v>
      </c>
      <c r="AH42" s="52"/>
      <c r="AI42" s="53">
        <v>64</v>
      </c>
      <c r="AJ42" s="42"/>
      <c r="AK42" s="42"/>
      <c r="AL42" s="55" t="s">
        <v>59</v>
      </c>
      <c r="AM42" s="48" t="s">
        <v>130</v>
      </c>
      <c r="AN42" s="49">
        <v>401</v>
      </c>
      <c r="AO42" s="56">
        <f t="shared" si="8"/>
        <v>0</v>
      </c>
      <c r="AP42" s="57">
        <f t="shared" si="9"/>
        <v>0</v>
      </c>
      <c r="AQ42" s="58"/>
      <c r="AR42" s="59"/>
      <c r="AS42" s="60"/>
      <c r="AU42" s="62">
        <f t="shared" si="10"/>
        <v>0</v>
      </c>
      <c r="AV42" s="45">
        <f t="shared" si="11"/>
        <v>0</v>
      </c>
      <c r="AW42" s="45">
        <f t="shared" si="12"/>
        <v>0</v>
      </c>
      <c r="AX42" s="52">
        <f t="shared" si="13"/>
        <v>0</v>
      </c>
      <c r="AY42" s="45">
        <f t="shared" si="14"/>
        <v>0</v>
      </c>
      <c r="AZ42" s="52">
        <f t="shared" si="15"/>
        <v>0</v>
      </c>
      <c r="BA42" s="52">
        <f t="shared" si="16"/>
        <v>0</v>
      </c>
      <c r="BB42" s="52">
        <f t="shared" si="17"/>
        <v>0</v>
      </c>
      <c r="BC42" s="52">
        <f t="shared" si="18"/>
        <v>0</v>
      </c>
      <c r="BD42" s="52">
        <f t="shared" si="48"/>
        <v>0</v>
      </c>
      <c r="BE42" s="45">
        <f t="shared" si="20"/>
        <v>0</v>
      </c>
      <c r="BF42" s="52">
        <f t="shared" si="21"/>
        <v>0</v>
      </c>
      <c r="BG42" s="52">
        <f t="shared" si="22"/>
        <v>0</v>
      </c>
      <c r="BH42" s="52"/>
      <c r="BI42" s="63">
        <f t="shared" si="23"/>
        <v>0</v>
      </c>
      <c r="BJ42" s="64">
        <f t="shared" si="24"/>
        <v>0</v>
      </c>
      <c r="BK42" s="65"/>
      <c r="BL42" s="52">
        <f t="shared" si="25"/>
        <v>0</v>
      </c>
      <c r="BM42" s="65"/>
      <c r="BN42" s="62">
        <f t="shared" si="26"/>
        <v>0</v>
      </c>
      <c r="BO42" s="45">
        <f t="shared" si="27"/>
        <v>0</v>
      </c>
      <c r="BP42" s="45">
        <f t="shared" si="28"/>
        <v>30</v>
      </c>
      <c r="BQ42" s="52">
        <f t="shared" si="29"/>
        <v>1</v>
      </c>
      <c r="BR42" s="45">
        <f t="shared" si="30"/>
        <v>0</v>
      </c>
      <c r="BS42" s="52">
        <f t="shared" si="31"/>
        <v>2</v>
      </c>
      <c r="BT42" s="52">
        <f t="shared" si="32"/>
        <v>0</v>
      </c>
      <c r="BU42" s="52">
        <f t="shared" si="33"/>
        <v>2</v>
      </c>
      <c r="BV42" s="52">
        <f t="shared" si="34"/>
        <v>0</v>
      </c>
      <c r="BW42" s="52">
        <f t="shared" si="35"/>
        <v>0</v>
      </c>
      <c r="BX42" s="45">
        <f t="shared" si="36"/>
        <v>0</v>
      </c>
      <c r="BY42" s="52">
        <f t="shared" si="37"/>
        <v>0</v>
      </c>
      <c r="BZ42" s="52">
        <f t="shared" si="38"/>
        <v>0</v>
      </c>
      <c r="CA42" s="52"/>
      <c r="CB42" s="63">
        <f t="shared" si="39"/>
        <v>35</v>
      </c>
      <c r="CC42" s="64">
        <f t="shared" si="40"/>
        <v>30</v>
      </c>
      <c r="CD42" s="65"/>
      <c r="CE42" s="52">
        <f t="shared" si="41"/>
        <v>0</v>
      </c>
      <c r="CF42" s="65"/>
      <c r="CG42" s="66">
        <f t="shared" si="42"/>
        <v>35</v>
      </c>
      <c r="CH42" s="67">
        <f t="shared" si="42"/>
        <v>30</v>
      </c>
    </row>
    <row r="43" spans="1:86" s="61" customFormat="1" ht="36.75" customHeight="1" x14ac:dyDescent="0.25">
      <c r="A43" s="31" t="s">
        <v>67</v>
      </c>
      <c r="B43" s="32" t="s">
        <v>82</v>
      </c>
      <c r="C43" s="33">
        <v>52</v>
      </c>
      <c r="D43" s="34">
        <v>4</v>
      </c>
      <c r="E43" s="35" t="s">
        <v>68</v>
      </c>
      <c r="F43" s="36">
        <v>31</v>
      </c>
      <c r="G43" s="37"/>
      <c r="H43" s="38" t="s">
        <v>84</v>
      </c>
      <c r="I43" s="36">
        <v>1</v>
      </c>
      <c r="J43" s="39">
        <f t="shared" si="49"/>
        <v>1</v>
      </c>
      <c r="K43" s="40">
        <v>2</v>
      </c>
      <c r="L43" s="41"/>
      <c r="M43" s="42" t="s">
        <v>154</v>
      </c>
      <c r="N43" s="43" t="s">
        <v>77</v>
      </c>
      <c r="O43" s="44" t="s">
        <v>155</v>
      </c>
      <c r="P43" s="45">
        <f>Q43/30</f>
        <v>3</v>
      </c>
      <c r="Q43" s="46">
        <f t="shared" si="3"/>
        <v>90</v>
      </c>
      <c r="R43" s="47"/>
      <c r="S43" s="48"/>
      <c r="T43" s="49"/>
      <c r="U43" s="50">
        <f t="shared" si="4"/>
        <v>0</v>
      </c>
      <c r="V43" s="51">
        <f t="shared" si="5"/>
        <v>0</v>
      </c>
      <c r="W43" s="52"/>
      <c r="X43" s="52"/>
      <c r="Y43" s="52"/>
      <c r="Z43" s="53">
        <v>0</v>
      </c>
      <c r="AA43" s="42"/>
      <c r="AB43" s="42"/>
      <c r="AC43" s="54"/>
      <c r="AD43" s="50">
        <f t="shared" si="6"/>
        <v>90</v>
      </c>
      <c r="AE43" s="51">
        <f t="shared" si="7"/>
        <v>44</v>
      </c>
      <c r="AF43" s="52">
        <v>14</v>
      </c>
      <c r="AG43" s="52">
        <v>30</v>
      </c>
      <c r="AH43" s="52"/>
      <c r="AI43" s="53">
        <v>46</v>
      </c>
      <c r="AJ43" s="42"/>
      <c r="AK43" s="42"/>
      <c r="AL43" s="55" t="s">
        <v>59</v>
      </c>
      <c r="AM43" s="48" t="s">
        <v>130</v>
      </c>
      <c r="AN43" s="49">
        <v>401</v>
      </c>
      <c r="AO43" s="56">
        <f t="shared" si="8"/>
        <v>0</v>
      </c>
      <c r="AP43" s="57">
        <f t="shared" si="9"/>
        <v>0</v>
      </c>
      <c r="AQ43" s="58"/>
      <c r="AR43" s="59"/>
      <c r="AS43" s="60"/>
      <c r="AU43" s="62">
        <f t="shared" si="10"/>
        <v>0</v>
      </c>
      <c r="AV43" s="45">
        <f t="shared" si="11"/>
        <v>0</v>
      </c>
      <c r="AW43" s="45">
        <f t="shared" si="12"/>
        <v>0</v>
      </c>
      <c r="AX43" s="52">
        <f t="shared" si="13"/>
        <v>0</v>
      </c>
      <c r="AY43" s="45">
        <f t="shared" si="14"/>
        <v>0</v>
      </c>
      <c r="AZ43" s="52">
        <f t="shared" si="15"/>
        <v>0</v>
      </c>
      <c r="BA43" s="52">
        <f t="shared" si="16"/>
        <v>0</v>
      </c>
      <c r="BB43" s="52">
        <f t="shared" si="17"/>
        <v>0</v>
      </c>
      <c r="BC43" s="52">
        <f t="shared" si="18"/>
        <v>0</v>
      </c>
      <c r="BD43" s="52">
        <f t="shared" si="48"/>
        <v>0</v>
      </c>
      <c r="BE43" s="45">
        <f t="shared" si="20"/>
        <v>0</v>
      </c>
      <c r="BF43" s="52">
        <f t="shared" si="21"/>
        <v>0</v>
      </c>
      <c r="BG43" s="52">
        <f t="shared" si="22"/>
        <v>0</v>
      </c>
      <c r="BH43" s="52"/>
      <c r="BI43" s="63">
        <f t="shared" si="23"/>
        <v>0</v>
      </c>
      <c r="BJ43" s="64">
        <f t="shared" si="24"/>
        <v>0</v>
      </c>
      <c r="BK43" s="65"/>
      <c r="BL43" s="52">
        <f t="shared" si="25"/>
        <v>0</v>
      </c>
      <c r="BM43" s="65"/>
      <c r="BN43" s="62">
        <f t="shared" si="26"/>
        <v>0</v>
      </c>
      <c r="BO43" s="45">
        <f t="shared" si="27"/>
        <v>0</v>
      </c>
      <c r="BP43" s="45">
        <f t="shared" si="28"/>
        <v>60</v>
      </c>
      <c r="BQ43" s="52">
        <f t="shared" si="29"/>
        <v>1</v>
      </c>
      <c r="BR43" s="45">
        <f t="shared" si="30"/>
        <v>0</v>
      </c>
      <c r="BS43" s="52">
        <f t="shared" si="31"/>
        <v>5</v>
      </c>
      <c r="BT43" s="52">
        <f t="shared" si="32"/>
        <v>0</v>
      </c>
      <c r="BU43" s="52">
        <f t="shared" si="33"/>
        <v>2</v>
      </c>
      <c r="BV43" s="52">
        <f t="shared" si="34"/>
        <v>0</v>
      </c>
      <c r="BW43" s="52">
        <f t="shared" si="35"/>
        <v>0</v>
      </c>
      <c r="BX43" s="45">
        <f t="shared" si="36"/>
        <v>0</v>
      </c>
      <c r="BY43" s="52">
        <f t="shared" si="37"/>
        <v>0</v>
      </c>
      <c r="BZ43" s="52">
        <f t="shared" si="38"/>
        <v>0</v>
      </c>
      <c r="CA43" s="52"/>
      <c r="CB43" s="63">
        <f t="shared" si="39"/>
        <v>68</v>
      </c>
      <c r="CC43" s="64">
        <f t="shared" si="40"/>
        <v>60</v>
      </c>
      <c r="CD43" s="65"/>
      <c r="CE43" s="52">
        <f t="shared" si="41"/>
        <v>0</v>
      </c>
      <c r="CF43" s="65"/>
      <c r="CG43" s="66">
        <f t="shared" si="42"/>
        <v>68</v>
      </c>
      <c r="CH43" s="67">
        <f t="shared" si="42"/>
        <v>60</v>
      </c>
    </row>
    <row r="44" spans="1:86" s="61" customFormat="1" ht="36.75" customHeight="1" x14ac:dyDescent="0.25">
      <c r="A44" s="31" t="s">
        <v>72</v>
      </c>
      <c r="B44" s="32" t="s">
        <v>85</v>
      </c>
      <c r="C44" s="33">
        <v>13</v>
      </c>
      <c r="D44" s="34">
        <v>4</v>
      </c>
      <c r="E44" s="35" t="str">
        <f>IF(OR(D44="1М",D44="2М"),"МАГ",IF(D44="1С","СПЕЦ","БАК"))</f>
        <v>БАК</v>
      </c>
      <c r="F44" s="36">
        <v>66</v>
      </c>
      <c r="G44" s="37">
        <v>5</v>
      </c>
      <c r="H44" s="38" t="s">
        <v>86</v>
      </c>
      <c r="I44" s="36">
        <v>3</v>
      </c>
      <c r="J44" s="39">
        <f t="shared" si="49"/>
        <v>3</v>
      </c>
      <c r="K44" s="40">
        <v>3</v>
      </c>
      <c r="L44" s="41">
        <f>IF(OR((W44+AF44)=0,F44=0),0,IF(F44&lt;130,1,IF(F44&gt;160,3,2)))</f>
        <v>1</v>
      </c>
      <c r="M44" s="42"/>
      <c r="N44" s="43" t="s">
        <v>69</v>
      </c>
      <c r="O44" s="44" t="s">
        <v>156</v>
      </c>
      <c r="P44" s="45">
        <f t="shared" si="44"/>
        <v>3</v>
      </c>
      <c r="Q44" s="46">
        <f t="shared" si="3"/>
        <v>108</v>
      </c>
      <c r="R44" s="47"/>
      <c r="S44" s="48">
        <v>17</v>
      </c>
      <c r="T44" s="49"/>
      <c r="U44" s="50">
        <f t="shared" si="4"/>
        <v>108</v>
      </c>
      <c r="V44" s="51">
        <f t="shared" si="5"/>
        <v>44</v>
      </c>
      <c r="W44" s="52">
        <v>16</v>
      </c>
      <c r="X44" s="52">
        <v>28</v>
      </c>
      <c r="Y44" s="52"/>
      <c r="Z44" s="53">
        <v>64</v>
      </c>
      <c r="AA44" s="42"/>
      <c r="AB44" s="42"/>
      <c r="AC44" s="54" t="s">
        <v>59</v>
      </c>
      <c r="AD44" s="50">
        <f t="shared" si="6"/>
        <v>0</v>
      </c>
      <c r="AE44" s="51">
        <f t="shared" si="7"/>
        <v>0</v>
      </c>
      <c r="AF44" s="52"/>
      <c r="AG44" s="52"/>
      <c r="AH44" s="52"/>
      <c r="AI44" s="53">
        <v>0</v>
      </c>
      <c r="AJ44" s="42"/>
      <c r="AK44" s="42"/>
      <c r="AL44" s="55"/>
      <c r="AM44" s="48" t="s">
        <v>130</v>
      </c>
      <c r="AN44" s="49">
        <v>401</v>
      </c>
      <c r="AO44" s="56">
        <f t="shared" si="8"/>
        <v>0</v>
      </c>
      <c r="AP44" s="57">
        <f t="shared" si="9"/>
        <v>0</v>
      </c>
      <c r="AQ44" s="58"/>
      <c r="AR44" s="59"/>
      <c r="AS44" s="60"/>
      <c r="AU44" s="62">
        <f t="shared" si="10"/>
        <v>16</v>
      </c>
      <c r="AV44" s="45">
        <f t="shared" si="11"/>
        <v>0</v>
      </c>
      <c r="AW44" s="45">
        <f t="shared" si="12"/>
        <v>84</v>
      </c>
      <c r="AX44" s="52">
        <f t="shared" si="13"/>
        <v>1</v>
      </c>
      <c r="AY44" s="45">
        <f t="shared" si="14"/>
        <v>0</v>
      </c>
      <c r="AZ44" s="52">
        <f t="shared" si="15"/>
        <v>10</v>
      </c>
      <c r="BA44" s="52">
        <f t="shared" si="16"/>
        <v>0</v>
      </c>
      <c r="BB44" s="52">
        <f t="shared" si="17"/>
        <v>6</v>
      </c>
      <c r="BC44" s="52">
        <f t="shared" si="18"/>
        <v>0</v>
      </c>
      <c r="BD44" s="52">
        <f t="shared" si="48"/>
        <v>0</v>
      </c>
      <c r="BE44" s="45">
        <f t="shared" si="20"/>
        <v>0</v>
      </c>
      <c r="BF44" s="52">
        <f t="shared" si="21"/>
        <v>0</v>
      </c>
      <c r="BG44" s="52">
        <f t="shared" si="22"/>
        <v>0</v>
      </c>
      <c r="BH44" s="52"/>
      <c r="BI44" s="63">
        <f t="shared" si="23"/>
        <v>117</v>
      </c>
      <c r="BJ44" s="64">
        <f t="shared" si="24"/>
        <v>100</v>
      </c>
      <c r="BK44" s="65"/>
      <c r="BL44" s="52">
        <f t="shared" si="25"/>
        <v>0</v>
      </c>
      <c r="BM44" s="65"/>
      <c r="BN44" s="62">
        <f t="shared" si="26"/>
        <v>0</v>
      </c>
      <c r="BO44" s="45">
        <f t="shared" si="27"/>
        <v>0</v>
      </c>
      <c r="BP44" s="45">
        <f t="shared" si="28"/>
        <v>0</v>
      </c>
      <c r="BQ44" s="52">
        <f t="shared" si="29"/>
        <v>0</v>
      </c>
      <c r="BR44" s="45">
        <f t="shared" si="30"/>
        <v>0</v>
      </c>
      <c r="BS44" s="52">
        <f t="shared" si="31"/>
        <v>0</v>
      </c>
      <c r="BT44" s="52">
        <f t="shared" si="32"/>
        <v>0</v>
      </c>
      <c r="BU44" s="52">
        <f t="shared" si="33"/>
        <v>0</v>
      </c>
      <c r="BV44" s="52">
        <f t="shared" si="34"/>
        <v>0</v>
      </c>
      <c r="BW44" s="52">
        <f t="shared" si="35"/>
        <v>0</v>
      </c>
      <c r="BX44" s="45">
        <f t="shared" si="36"/>
        <v>0</v>
      </c>
      <c r="BY44" s="52">
        <f t="shared" si="37"/>
        <v>0</v>
      </c>
      <c r="BZ44" s="52">
        <f t="shared" si="38"/>
        <v>0</v>
      </c>
      <c r="CA44" s="52"/>
      <c r="CB44" s="63">
        <f t="shared" si="39"/>
        <v>0</v>
      </c>
      <c r="CC44" s="64">
        <f t="shared" si="40"/>
        <v>0</v>
      </c>
      <c r="CD44" s="65"/>
      <c r="CE44" s="52">
        <f t="shared" si="41"/>
        <v>0</v>
      </c>
      <c r="CF44" s="65"/>
      <c r="CG44" s="66">
        <f t="shared" si="42"/>
        <v>117</v>
      </c>
      <c r="CH44" s="67">
        <f t="shared" si="42"/>
        <v>100</v>
      </c>
    </row>
    <row r="45" spans="1:86" s="61" customFormat="1" ht="36.75" customHeight="1" x14ac:dyDescent="0.25">
      <c r="A45" s="31" t="s">
        <v>96</v>
      </c>
      <c r="B45" s="32" t="s">
        <v>97</v>
      </c>
      <c r="C45" s="33">
        <v>19</v>
      </c>
      <c r="D45" s="34">
        <v>3</v>
      </c>
      <c r="E45" s="35" t="s">
        <v>68</v>
      </c>
      <c r="F45" s="36">
        <v>38</v>
      </c>
      <c r="G45" s="37">
        <v>5</v>
      </c>
      <c r="H45" s="38" t="s">
        <v>90</v>
      </c>
      <c r="I45" s="36">
        <v>2</v>
      </c>
      <c r="J45" s="39">
        <f t="shared" si="49"/>
        <v>2</v>
      </c>
      <c r="K45" s="40">
        <v>2</v>
      </c>
      <c r="L45" s="41">
        <f>IF(OR((W45+AF45)=0,F45=0),0,IF(F45&lt;130,1,IF(F45&gt;160,3,2)))</f>
        <v>1</v>
      </c>
      <c r="M45" s="42"/>
      <c r="N45" s="43" t="s">
        <v>77</v>
      </c>
      <c r="O45" s="44" t="s">
        <v>157</v>
      </c>
      <c r="P45" s="45">
        <f t="shared" si="44"/>
        <v>1.5</v>
      </c>
      <c r="Q45" s="46">
        <f t="shared" si="3"/>
        <v>54</v>
      </c>
      <c r="R45" s="47"/>
      <c r="S45" s="48">
        <v>17</v>
      </c>
      <c r="T45" s="49"/>
      <c r="U45" s="50">
        <f t="shared" si="4"/>
        <v>54</v>
      </c>
      <c r="V45" s="51">
        <f t="shared" si="5"/>
        <v>22</v>
      </c>
      <c r="W45" s="52">
        <v>4</v>
      </c>
      <c r="X45" s="52">
        <v>18</v>
      </c>
      <c r="Y45" s="52"/>
      <c r="Z45" s="53">
        <v>32</v>
      </c>
      <c r="AA45" s="42"/>
      <c r="AB45" s="42"/>
      <c r="AC45" s="54" t="s">
        <v>59</v>
      </c>
      <c r="AD45" s="50">
        <f t="shared" si="6"/>
        <v>0</v>
      </c>
      <c r="AE45" s="51">
        <f t="shared" si="7"/>
        <v>0</v>
      </c>
      <c r="AF45" s="52"/>
      <c r="AG45" s="52"/>
      <c r="AH45" s="52"/>
      <c r="AI45" s="53"/>
      <c r="AJ45" s="42"/>
      <c r="AK45" s="42"/>
      <c r="AL45" s="55"/>
      <c r="AM45" s="48" t="s">
        <v>130</v>
      </c>
      <c r="AN45" s="49">
        <v>401</v>
      </c>
      <c r="AO45" s="56">
        <f t="shared" si="8"/>
        <v>0</v>
      </c>
      <c r="AP45" s="57">
        <f t="shared" si="9"/>
        <v>0</v>
      </c>
      <c r="AQ45" s="58"/>
      <c r="AR45" s="59"/>
      <c r="AS45" s="60"/>
      <c r="AU45" s="62">
        <f t="shared" si="10"/>
        <v>4</v>
      </c>
      <c r="AV45" s="45">
        <f t="shared" si="11"/>
        <v>0</v>
      </c>
      <c r="AW45" s="45">
        <f t="shared" si="12"/>
        <v>36</v>
      </c>
      <c r="AX45" s="52">
        <f t="shared" si="13"/>
        <v>1</v>
      </c>
      <c r="AY45" s="45">
        <f t="shared" si="14"/>
        <v>0</v>
      </c>
      <c r="AZ45" s="52">
        <f t="shared" si="15"/>
        <v>4</v>
      </c>
      <c r="BA45" s="52">
        <f t="shared" si="16"/>
        <v>0</v>
      </c>
      <c r="BB45" s="52">
        <f t="shared" si="17"/>
        <v>4</v>
      </c>
      <c r="BC45" s="52">
        <f t="shared" si="18"/>
        <v>0</v>
      </c>
      <c r="BD45" s="52">
        <f t="shared" si="48"/>
        <v>0</v>
      </c>
      <c r="BE45" s="45">
        <f t="shared" si="20"/>
        <v>0</v>
      </c>
      <c r="BF45" s="52">
        <f t="shared" si="21"/>
        <v>0</v>
      </c>
      <c r="BG45" s="52">
        <f t="shared" si="22"/>
        <v>0</v>
      </c>
      <c r="BH45" s="52"/>
      <c r="BI45" s="63">
        <f t="shared" si="23"/>
        <v>49</v>
      </c>
      <c r="BJ45" s="64">
        <f t="shared" si="24"/>
        <v>40</v>
      </c>
      <c r="BK45" s="65"/>
      <c r="BL45" s="52">
        <f t="shared" si="25"/>
        <v>0</v>
      </c>
      <c r="BM45" s="65"/>
      <c r="BN45" s="62">
        <f t="shared" si="26"/>
        <v>0</v>
      </c>
      <c r="BO45" s="45">
        <f t="shared" si="27"/>
        <v>0</v>
      </c>
      <c r="BP45" s="45">
        <f t="shared" si="28"/>
        <v>0</v>
      </c>
      <c r="BQ45" s="52">
        <f t="shared" si="29"/>
        <v>0</v>
      </c>
      <c r="BR45" s="45">
        <f t="shared" si="30"/>
        <v>0</v>
      </c>
      <c r="BS45" s="52">
        <f t="shared" si="31"/>
        <v>0</v>
      </c>
      <c r="BT45" s="52">
        <f t="shared" si="32"/>
        <v>0</v>
      </c>
      <c r="BU45" s="52">
        <f t="shared" si="33"/>
        <v>0</v>
      </c>
      <c r="BV45" s="52">
        <f t="shared" si="34"/>
        <v>0</v>
      </c>
      <c r="BW45" s="52">
        <f t="shared" si="35"/>
        <v>0</v>
      </c>
      <c r="BX45" s="45">
        <f t="shared" si="36"/>
        <v>0</v>
      </c>
      <c r="BY45" s="52">
        <f t="shared" si="37"/>
        <v>0</v>
      </c>
      <c r="BZ45" s="52">
        <f t="shared" si="38"/>
        <v>0</v>
      </c>
      <c r="CA45" s="52"/>
      <c r="CB45" s="63">
        <f t="shared" si="39"/>
        <v>0</v>
      </c>
      <c r="CC45" s="64">
        <f t="shared" si="40"/>
        <v>0</v>
      </c>
      <c r="CD45" s="65"/>
      <c r="CE45" s="52">
        <f t="shared" si="41"/>
        <v>0</v>
      </c>
      <c r="CF45" s="65"/>
      <c r="CG45" s="66">
        <f t="shared" si="42"/>
        <v>49</v>
      </c>
      <c r="CH45" s="67">
        <f t="shared" si="42"/>
        <v>40</v>
      </c>
    </row>
    <row r="46" spans="1:86" s="61" customFormat="1" ht="36.75" customHeight="1" x14ac:dyDescent="0.25">
      <c r="A46" s="31" t="s">
        <v>70</v>
      </c>
      <c r="B46" s="32" t="s">
        <v>71</v>
      </c>
      <c r="C46" s="33">
        <v>28</v>
      </c>
      <c r="D46" s="34">
        <v>4</v>
      </c>
      <c r="E46" s="35" t="s">
        <v>68</v>
      </c>
      <c r="F46" s="36">
        <v>19</v>
      </c>
      <c r="G46" s="37"/>
      <c r="H46" s="38" t="s">
        <v>79</v>
      </c>
      <c r="I46" s="36">
        <v>1</v>
      </c>
      <c r="J46" s="39">
        <f t="shared" si="49"/>
        <v>1</v>
      </c>
      <c r="K46" s="40">
        <v>1</v>
      </c>
      <c r="L46" s="41">
        <f>IF(OR((W46+AF46)=0,F46=0),0,IF(F46&lt;130,1,IF(F46&gt;160,3,2)))</f>
        <v>1</v>
      </c>
      <c r="M46" s="42"/>
      <c r="N46" s="43" t="s">
        <v>77</v>
      </c>
      <c r="O46" s="44" t="s">
        <v>158</v>
      </c>
      <c r="P46" s="45">
        <f t="shared" si="44"/>
        <v>3</v>
      </c>
      <c r="Q46" s="46">
        <f t="shared" si="3"/>
        <v>108</v>
      </c>
      <c r="R46" s="47"/>
      <c r="S46" s="48">
        <v>17</v>
      </c>
      <c r="T46" s="49">
        <v>0</v>
      </c>
      <c r="U46" s="50">
        <f t="shared" si="4"/>
        <v>108</v>
      </c>
      <c r="V46" s="51">
        <f t="shared" si="5"/>
        <v>44</v>
      </c>
      <c r="W46" s="52">
        <v>16</v>
      </c>
      <c r="X46" s="52">
        <v>28</v>
      </c>
      <c r="Y46" s="52"/>
      <c r="Z46" s="53">
        <v>64</v>
      </c>
      <c r="AA46" s="42"/>
      <c r="AB46" s="42"/>
      <c r="AC46" s="54" t="s">
        <v>59</v>
      </c>
      <c r="AD46" s="50">
        <f t="shared" si="6"/>
        <v>0</v>
      </c>
      <c r="AE46" s="51">
        <f t="shared" si="7"/>
        <v>0</v>
      </c>
      <c r="AF46" s="74"/>
      <c r="AG46" s="74"/>
      <c r="AH46" s="52"/>
      <c r="AI46" s="53">
        <v>0</v>
      </c>
      <c r="AJ46" s="42"/>
      <c r="AK46" s="42"/>
      <c r="AL46" s="55"/>
      <c r="AM46" s="48" t="s">
        <v>130</v>
      </c>
      <c r="AN46" s="49">
        <v>401</v>
      </c>
      <c r="AO46" s="56">
        <f t="shared" si="8"/>
        <v>0</v>
      </c>
      <c r="AP46" s="57">
        <f t="shared" si="9"/>
        <v>0</v>
      </c>
      <c r="AQ46" s="58"/>
      <c r="AR46" s="59"/>
      <c r="AS46" s="60"/>
      <c r="AU46" s="62">
        <f t="shared" si="10"/>
        <v>16</v>
      </c>
      <c r="AV46" s="45">
        <f t="shared" si="11"/>
        <v>0</v>
      </c>
      <c r="AW46" s="45">
        <f t="shared" si="12"/>
        <v>28</v>
      </c>
      <c r="AX46" s="52">
        <f t="shared" si="13"/>
        <v>1</v>
      </c>
      <c r="AY46" s="45">
        <f t="shared" si="14"/>
        <v>0</v>
      </c>
      <c r="AZ46" s="52">
        <f t="shared" si="15"/>
        <v>3</v>
      </c>
      <c r="BA46" s="52">
        <f t="shared" si="16"/>
        <v>0</v>
      </c>
      <c r="BB46" s="52">
        <f t="shared" si="17"/>
        <v>2</v>
      </c>
      <c r="BC46" s="52">
        <f t="shared" si="18"/>
        <v>0</v>
      </c>
      <c r="BD46" s="52">
        <f t="shared" si="48"/>
        <v>0</v>
      </c>
      <c r="BE46" s="45">
        <f t="shared" si="20"/>
        <v>0</v>
      </c>
      <c r="BF46" s="52">
        <f t="shared" si="21"/>
        <v>0</v>
      </c>
      <c r="BG46" s="52">
        <f t="shared" si="22"/>
        <v>0</v>
      </c>
      <c r="BH46" s="52"/>
      <c r="BI46" s="63">
        <f t="shared" si="23"/>
        <v>50</v>
      </c>
      <c r="BJ46" s="64">
        <f t="shared" si="24"/>
        <v>44</v>
      </c>
      <c r="BK46" s="65"/>
      <c r="BL46" s="52">
        <f t="shared" si="25"/>
        <v>0</v>
      </c>
      <c r="BM46" s="65"/>
      <c r="BN46" s="62">
        <f t="shared" si="26"/>
        <v>0</v>
      </c>
      <c r="BO46" s="45">
        <f t="shared" si="27"/>
        <v>0</v>
      </c>
      <c r="BP46" s="45">
        <f t="shared" si="28"/>
        <v>0</v>
      </c>
      <c r="BQ46" s="52">
        <f t="shared" si="29"/>
        <v>0</v>
      </c>
      <c r="BR46" s="45">
        <f t="shared" si="30"/>
        <v>0</v>
      </c>
      <c r="BS46" s="52">
        <f t="shared" si="31"/>
        <v>0</v>
      </c>
      <c r="BT46" s="52">
        <f t="shared" si="32"/>
        <v>0</v>
      </c>
      <c r="BU46" s="52">
        <f t="shared" si="33"/>
        <v>0</v>
      </c>
      <c r="BV46" s="52">
        <f t="shared" si="34"/>
        <v>0</v>
      </c>
      <c r="BW46" s="52">
        <f t="shared" si="35"/>
        <v>0</v>
      </c>
      <c r="BX46" s="45">
        <f t="shared" si="36"/>
        <v>0</v>
      </c>
      <c r="BY46" s="52">
        <f t="shared" si="37"/>
        <v>0</v>
      </c>
      <c r="BZ46" s="52">
        <f t="shared" si="38"/>
        <v>0</v>
      </c>
      <c r="CA46" s="52"/>
      <c r="CB46" s="63">
        <f t="shared" si="39"/>
        <v>0</v>
      </c>
      <c r="CC46" s="64">
        <f t="shared" si="40"/>
        <v>0</v>
      </c>
      <c r="CD46" s="65"/>
      <c r="CE46" s="52">
        <f t="shared" si="41"/>
        <v>0</v>
      </c>
      <c r="CF46" s="65"/>
      <c r="CG46" s="66">
        <f t="shared" si="42"/>
        <v>50</v>
      </c>
      <c r="CH46" s="67">
        <f t="shared" si="42"/>
        <v>44</v>
      </c>
    </row>
    <row r="47" spans="1:86" s="61" customFormat="1" ht="36.75" customHeight="1" x14ac:dyDescent="0.25">
      <c r="A47" s="31" t="s">
        <v>67</v>
      </c>
      <c r="B47" s="32" t="s">
        <v>82</v>
      </c>
      <c r="C47" s="33">
        <v>51</v>
      </c>
      <c r="D47" s="34">
        <v>4</v>
      </c>
      <c r="E47" s="35" t="s">
        <v>68</v>
      </c>
      <c r="F47" s="36">
        <v>47</v>
      </c>
      <c r="G47" s="37"/>
      <c r="H47" s="38" t="s">
        <v>153</v>
      </c>
      <c r="I47" s="36">
        <v>3</v>
      </c>
      <c r="J47" s="39">
        <f t="shared" si="49"/>
        <v>2</v>
      </c>
      <c r="K47" s="40">
        <v>3</v>
      </c>
      <c r="L47" s="41">
        <f>IF(OR((W47+AF47)=0,F47=0),0,IF(F47&lt;130,1,IF(F47&gt;160,3,2)))</f>
        <v>1</v>
      </c>
      <c r="M47" s="42">
        <v>401</v>
      </c>
      <c r="N47" s="43" t="s">
        <v>77</v>
      </c>
      <c r="O47" s="44" t="s">
        <v>159</v>
      </c>
      <c r="P47" s="45">
        <f t="shared" si="44"/>
        <v>5</v>
      </c>
      <c r="Q47" s="46">
        <f t="shared" si="3"/>
        <v>180</v>
      </c>
      <c r="R47" s="47"/>
      <c r="S47" s="48">
        <v>17</v>
      </c>
      <c r="T47" s="49"/>
      <c r="U47" s="50">
        <f t="shared" si="4"/>
        <v>180</v>
      </c>
      <c r="V47" s="51">
        <f t="shared" si="5"/>
        <v>74</v>
      </c>
      <c r="W47" s="52">
        <v>14</v>
      </c>
      <c r="X47" s="52">
        <v>60</v>
      </c>
      <c r="Y47" s="52"/>
      <c r="Z47" s="53">
        <v>106</v>
      </c>
      <c r="AA47" s="42"/>
      <c r="AB47" s="42"/>
      <c r="AC47" s="54" t="s">
        <v>59</v>
      </c>
      <c r="AD47" s="50">
        <f t="shared" si="6"/>
        <v>0</v>
      </c>
      <c r="AE47" s="51">
        <f t="shared" si="7"/>
        <v>0</v>
      </c>
      <c r="AF47" s="52"/>
      <c r="AG47" s="52"/>
      <c r="AH47" s="52"/>
      <c r="AI47" s="53">
        <v>0</v>
      </c>
      <c r="AJ47" s="42"/>
      <c r="AK47" s="42"/>
      <c r="AL47" s="55"/>
      <c r="AM47" s="48" t="s">
        <v>130</v>
      </c>
      <c r="AN47" s="49">
        <v>401</v>
      </c>
      <c r="AO47" s="56">
        <f t="shared" si="8"/>
        <v>0</v>
      </c>
      <c r="AP47" s="57">
        <f t="shared" si="9"/>
        <v>0</v>
      </c>
      <c r="AQ47" s="58"/>
      <c r="AR47" s="59"/>
      <c r="AS47" s="60"/>
      <c r="AU47" s="62">
        <f t="shared" si="10"/>
        <v>14</v>
      </c>
      <c r="AV47" s="45">
        <f t="shared" si="11"/>
        <v>0</v>
      </c>
      <c r="AW47" s="45">
        <f t="shared" si="12"/>
        <v>180</v>
      </c>
      <c r="AX47" s="52">
        <f t="shared" si="13"/>
        <v>1</v>
      </c>
      <c r="AY47" s="45">
        <f t="shared" si="14"/>
        <v>0</v>
      </c>
      <c r="AZ47" s="52">
        <f t="shared" si="15"/>
        <v>12</v>
      </c>
      <c r="BA47" s="52">
        <f t="shared" si="16"/>
        <v>0</v>
      </c>
      <c r="BB47" s="52">
        <f t="shared" si="17"/>
        <v>6</v>
      </c>
      <c r="BC47" s="52">
        <f t="shared" si="18"/>
        <v>0</v>
      </c>
      <c r="BD47" s="52">
        <f t="shared" si="48"/>
        <v>0</v>
      </c>
      <c r="BE47" s="45">
        <f t="shared" si="20"/>
        <v>0</v>
      </c>
      <c r="BF47" s="52">
        <f t="shared" si="21"/>
        <v>0</v>
      </c>
      <c r="BG47" s="52">
        <f t="shared" si="22"/>
        <v>0</v>
      </c>
      <c r="BH47" s="52"/>
      <c r="BI47" s="63">
        <f t="shared" si="23"/>
        <v>213</v>
      </c>
      <c r="BJ47" s="64">
        <f t="shared" si="24"/>
        <v>194</v>
      </c>
      <c r="BK47" s="65"/>
      <c r="BL47" s="52">
        <f t="shared" si="25"/>
        <v>0</v>
      </c>
      <c r="BM47" s="65"/>
      <c r="BN47" s="62">
        <f t="shared" si="26"/>
        <v>0</v>
      </c>
      <c r="BO47" s="45">
        <f t="shared" si="27"/>
        <v>0</v>
      </c>
      <c r="BP47" s="45">
        <f t="shared" si="28"/>
        <v>0</v>
      </c>
      <c r="BQ47" s="52">
        <f t="shared" si="29"/>
        <v>0</v>
      </c>
      <c r="BR47" s="45">
        <f t="shared" si="30"/>
        <v>0</v>
      </c>
      <c r="BS47" s="52">
        <f t="shared" si="31"/>
        <v>0</v>
      </c>
      <c r="BT47" s="52">
        <f t="shared" si="32"/>
        <v>0</v>
      </c>
      <c r="BU47" s="52">
        <f t="shared" si="33"/>
        <v>0</v>
      </c>
      <c r="BV47" s="52">
        <f t="shared" si="34"/>
        <v>0</v>
      </c>
      <c r="BW47" s="52">
        <f t="shared" si="35"/>
        <v>0</v>
      </c>
      <c r="BX47" s="45">
        <f t="shared" si="36"/>
        <v>0</v>
      </c>
      <c r="BY47" s="52">
        <f t="shared" si="37"/>
        <v>0</v>
      </c>
      <c r="BZ47" s="52">
        <f t="shared" si="38"/>
        <v>0</v>
      </c>
      <c r="CA47" s="52"/>
      <c r="CB47" s="63">
        <f t="shared" si="39"/>
        <v>0</v>
      </c>
      <c r="CC47" s="64">
        <f t="shared" si="40"/>
        <v>0</v>
      </c>
      <c r="CD47" s="65"/>
      <c r="CE47" s="52">
        <f t="shared" si="41"/>
        <v>0</v>
      </c>
      <c r="CF47" s="65"/>
      <c r="CG47" s="66">
        <f t="shared" si="42"/>
        <v>213</v>
      </c>
      <c r="CH47" s="67">
        <f t="shared" si="42"/>
        <v>194</v>
      </c>
    </row>
    <row r="48" spans="1:86" s="61" customFormat="1" ht="36.75" customHeight="1" x14ac:dyDescent="0.25">
      <c r="A48" s="31" t="s">
        <v>67</v>
      </c>
      <c r="B48" s="32" t="s">
        <v>82</v>
      </c>
      <c r="C48" s="33">
        <v>51</v>
      </c>
      <c r="D48" s="34">
        <v>4</v>
      </c>
      <c r="E48" s="35" t="s">
        <v>68</v>
      </c>
      <c r="F48" s="36">
        <v>13</v>
      </c>
      <c r="G48" s="37"/>
      <c r="H48" s="38" t="s">
        <v>153</v>
      </c>
      <c r="I48" s="36">
        <v>1</v>
      </c>
      <c r="J48" s="39">
        <f t="shared" si="49"/>
        <v>1</v>
      </c>
      <c r="K48" s="40">
        <v>1</v>
      </c>
      <c r="L48" s="41">
        <f>IF(OR((W48+AF48)=0,F48=0),0,IF(F48&lt;130,1,IF(F48&gt;160,3,2)))</f>
        <v>1</v>
      </c>
      <c r="M48" s="42">
        <v>51.52</v>
      </c>
      <c r="N48" s="43" t="s">
        <v>77</v>
      </c>
      <c r="O48" s="44" t="s">
        <v>160</v>
      </c>
      <c r="P48" s="45">
        <f t="shared" si="44"/>
        <v>3</v>
      </c>
      <c r="Q48" s="46">
        <f t="shared" si="3"/>
        <v>108</v>
      </c>
      <c r="R48" s="47"/>
      <c r="S48" s="48">
        <v>17</v>
      </c>
      <c r="T48" s="49"/>
      <c r="U48" s="50">
        <f t="shared" si="4"/>
        <v>108</v>
      </c>
      <c r="V48" s="51">
        <f t="shared" si="5"/>
        <v>44</v>
      </c>
      <c r="W48" s="52">
        <v>14</v>
      </c>
      <c r="X48" s="52">
        <v>30</v>
      </c>
      <c r="Y48" s="52"/>
      <c r="Z48" s="53">
        <v>64</v>
      </c>
      <c r="AA48" s="42"/>
      <c r="AB48" s="42"/>
      <c r="AC48" s="54" t="s">
        <v>59</v>
      </c>
      <c r="AD48" s="50">
        <f t="shared" si="6"/>
        <v>0</v>
      </c>
      <c r="AE48" s="51">
        <f t="shared" si="7"/>
        <v>0</v>
      </c>
      <c r="AF48" s="52"/>
      <c r="AG48" s="52"/>
      <c r="AH48" s="52"/>
      <c r="AI48" s="53">
        <v>0</v>
      </c>
      <c r="AJ48" s="42"/>
      <c r="AK48" s="42"/>
      <c r="AL48" s="55"/>
      <c r="AM48" s="48" t="s">
        <v>130</v>
      </c>
      <c r="AN48" s="49">
        <v>401</v>
      </c>
      <c r="AO48" s="56">
        <f t="shared" si="8"/>
        <v>0</v>
      </c>
      <c r="AP48" s="57">
        <f t="shared" si="9"/>
        <v>0</v>
      </c>
      <c r="AQ48" s="58"/>
      <c r="AR48" s="59"/>
      <c r="AS48" s="60"/>
      <c r="AU48" s="62">
        <f t="shared" si="10"/>
        <v>14</v>
      </c>
      <c r="AV48" s="45">
        <f t="shared" si="11"/>
        <v>0</v>
      </c>
      <c r="AW48" s="45">
        <f t="shared" si="12"/>
        <v>30</v>
      </c>
      <c r="AX48" s="52">
        <f t="shared" si="13"/>
        <v>1</v>
      </c>
      <c r="AY48" s="45">
        <f t="shared" si="14"/>
        <v>0</v>
      </c>
      <c r="AZ48" s="52">
        <f t="shared" si="15"/>
        <v>2</v>
      </c>
      <c r="BA48" s="52">
        <f t="shared" si="16"/>
        <v>0</v>
      </c>
      <c r="BB48" s="52">
        <f t="shared" si="17"/>
        <v>2</v>
      </c>
      <c r="BC48" s="52">
        <f t="shared" si="18"/>
        <v>0</v>
      </c>
      <c r="BD48" s="52">
        <f t="shared" si="48"/>
        <v>0</v>
      </c>
      <c r="BE48" s="45">
        <f t="shared" si="20"/>
        <v>0</v>
      </c>
      <c r="BF48" s="52">
        <f t="shared" si="21"/>
        <v>0</v>
      </c>
      <c r="BG48" s="52">
        <f t="shared" si="22"/>
        <v>0</v>
      </c>
      <c r="BH48" s="52"/>
      <c r="BI48" s="63">
        <f t="shared" si="23"/>
        <v>49</v>
      </c>
      <c r="BJ48" s="64">
        <f t="shared" si="24"/>
        <v>44</v>
      </c>
      <c r="BK48" s="65"/>
      <c r="BL48" s="52">
        <f t="shared" si="25"/>
        <v>0</v>
      </c>
      <c r="BM48" s="65"/>
      <c r="BN48" s="62">
        <f t="shared" si="26"/>
        <v>0</v>
      </c>
      <c r="BO48" s="45">
        <f t="shared" si="27"/>
        <v>0</v>
      </c>
      <c r="BP48" s="45">
        <f t="shared" si="28"/>
        <v>0</v>
      </c>
      <c r="BQ48" s="52">
        <f t="shared" si="29"/>
        <v>0</v>
      </c>
      <c r="BR48" s="45">
        <f t="shared" si="30"/>
        <v>0</v>
      </c>
      <c r="BS48" s="52">
        <f t="shared" si="31"/>
        <v>0</v>
      </c>
      <c r="BT48" s="52">
        <f t="shared" si="32"/>
        <v>0</v>
      </c>
      <c r="BU48" s="52">
        <f t="shared" si="33"/>
        <v>0</v>
      </c>
      <c r="BV48" s="52">
        <f t="shared" si="34"/>
        <v>0</v>
      </c>
      <c r="BW48" s="52">
        <f t="shared" si="35"/>
        <v>0</v>
      </c>
      <c r="BX48" s="45">
        <f t="shared" si="36"/>
        <v>0</v>
      </c>
      <c r="BY48" s="52">
        <f t="shared" si="37"/>
        <v>0</v>
      </c>
      <c r="BZ48" s="52">
        <f t="shared" si="38"/>
        <v>0</v>
      </c>
      <c r="CA48" s="52"/>
      <c r="CB48" s="63">
        <f t="shared" si="39"/>
        <v>0</v>
      </c>
      <c r="CC48" s="64">
        <f t="shared" si="40"/>
        <v>0</v>
      </c>
      <c r="CD48" s="65"/>
      <c r="CE48" s="52">
        <f t="shared" si="41"/>
        <v>0</v>
      </c>
      <c r="CF48" s="65"/>
      <c r="CG48" s="66">
        <f t="shared" si="42"/>
        <v>49</v>
      </c>
      <c r="CH48" s="67">
        <f t="shared" si="42"/>
        <v>44</v>
      </c>
    </row>
    <row r="49" spans="1:86" s="61" customFormat="1" ht="36.75" customHeight="1" x14ac:dyDescent="0.25">
      <c r="A49" s="31" t="s">
        <v>67</v>
      </c>
      <c r="B49" s="32" t="s">
        <v>82</v>
      </c>
      <c r="C49" s="33">
        <v>52</v>
      </c>
      <c r="D49" s="34">
        <v>4</v>
      </c>
      <c r="E49" s="35" t="s">
        <v>68</v>
      </c>
      <c r="F49" s="36">
        <v>31</v>
      </c>
      <c r="G49" s="37"/>
      <c r="H49" s="38" t="s">
        <v>84</v>
      </c>
      <c r="I49" s="36">
        <v>1</v>
      </c>
      <c r="J49" s="39">
        <f t="shared" si="49"/>
        <v>1</v>
      </c>
      <c r="K49" s="40">
        <v>2</v>
      </c>
      <c r="L49" s="41"/>
      <c r="M49" s="42">
        <v>51.52</v>
      </c>
      <c r="N49" s="43" t="s">
        <v>77</v>
      </c>
      <c r="O49" s="44" t="s">
        <v>160</v>
      </c>
      <c r="P49" s="45">
        <f>Q49/30</f>
        <v>3</v>
      </c>
      <c r="Q49" s="46">
        <f t="shared" si="3"/>
        <v>90</v>
      </c>
      <c r="R49" s="47"/>
      <c r="S49" s="48">
        <v>17</v>
      </c>
      <c r="T49" s="49"/>
      <c r="U49" s="50">
        <f t="shared" si="4"/>
        <v>90</v>
      </c>
      <c r="V49" s="51">
        <f t="shared" ref="V49:V112" si="50">SUM(W49:Y49)</f>
        <v>44</v>
      </c>
      <c r="W49" s="52">
        <v>14</v>
      </c>
      <c r="X49" s="52">
        <v>30</v>
      </c>
      <c r="Y49" s="52"/>
      <c r="Z49" s="53">
        <v>46</v>
      </c>
      <c r="AA49" s="42"/>
      <c r="AB49" s="42"/>
      <c r="AC49" s="54" t="s">
        <v>59</v>
      </c>
      <c r="AD49" s="50">
        <f t="shared" si="6"/>
        <v>0</v>
      </c>
      <c r="AE49" s="51">
        <f t="shared" si="7"/>
        <v>0</v>
      </c>
      <c r="AF49" s="52"/>
      <c r="AG49" s="52"/>
      <c r="AH49" s="52"/>
      <c r="AI49" s="53">
        <v>0</v>
      </c>
      <c r="AJ49" s="42"/>
      <c r="AK49" s="42"/>
      <c r="AL49" s="55"/>
      <c r="AM49" s="48" t="s">
        <v>130</v>
      </c>
      <c r="AN49" s="49">
        <v>401</v>
      </c>
      <c r="AO49" s="56">
        <f t="shared" si="8"/>
        <v>0</v>
      </c>
      <c r="AP49" s="57">
        <f t="shared" si="9"/>
        <v>0</v>
      </c>
      <c r="AQ49" s="58"/>
      <c r="AR49" s="59"/>
      <c r="AS49" s="60"/>
      <c r="AU49" s="62">
        <f t="shared" si="10"/>
        <v>0</v>
      </c>
      <c r="AV49" s="45">
        <f t="shared" si="11"/>
        <v>0</v>
      </c>
      <c r="AW49" s="45">
        <f t="shared" si="12"/>
        <v>60</v>
      </c>
      <c r="AX49" s="52">
        <f t="shared" si="13"/>
        <v>1</v>
      </c>
      <c r="AY49" s="45">
        <f t="shared" si="14"/>
        <v>0</v>
      </c>
      <c r="AZ49" s="52">
        <f t="shared" si="15"/>
        <v>5</v>
      </c>
      <c r="BA49" s="52">
        <f t="shared" si="16"/>
        <v>0</v>
      </c>
      <c r="BB49" s="52">
        <f t="shared" si="17"/>
        <v>2</v>
      </c>
      <c r="BC49" s="52">
        <f t="shared" si="18"/>
        <v>0</v>
      </c>
      <c r="BD49" s="52">
        <f t="shared" si="48"/>
        <v>0</v>
      </c>
      <c r="BE49" s="45">
        <f t="shared" si="20"/>
        <v>0</v>
      </c>
      <c r="BF49" s="52">
        <f t="shared" si="21"/>
        <v>0</v>
      </c>
      <c r="BG49" s="52">
        <f t="shared" si="22"/>
        <v>0</v>
      </c>
      <c r="BH49" s="52"/>
      <c r="BI49" s="63">
        <f t="shared" si="23"/>
        <v>68</v>
      </c>
      <c r="BJ49" s="64">
        <f t="shared" si="24"/>
        <v>60</v>
      </c>
      <c r="BK49" s="65"/>
      <c r="BL49" s="52">
        <f t="shared" si="25"/>
        <v>0</v>
      </c>
      <c r="BM49" s="65"/>
      <c r="BN49" s="62">
        <f t="shared" si="26"/>
        <v>0</v>
      </c>
      <c r="BO49" s="45">
        <f t="shared" si="27"/>
        <v>0</v>
      </c>
      <c r="BP49" s="45">
        <f t="shared" si="28"/>
        <v>0</v>
      </c>
      <c r="BQ49" s="52">
        <f t="shared" si="29"/>
        <v>0</v>
      </c>
      <c r="BR49" s="45">
        <f t="shared" si="30"/>
        <v>0</v>
      </c>
      <c r="BS49" s="52">
        <f t="shared" si="31"/>
        <v>0</v>
      </c>
      <c r="BT49" s="52">
        <f t="shared" si="32"/>
        <v>0</v>
      </c>
      <c r="BU49" s="52">
        <f t="shared" si="33"/>
        <v>0</v>
      </c>
      <c r="BV49" s="52">
        <f t="shared" si="34"/>
        <v>0</v>
      </c>
      <c r="BW49" s="52">
        <f t="shared" si="35"/>
        <v>0</v>
      </c>
      <c r="BX49" s="45">
        <f t="shared" si="36"/>
        <v>0</v>
      </c>
      <c r="BY49" s="52">
        <f t="shared" si="37"/>
        <v>0</v>
      </c>
      <c r="BZ49" s="52">
        <f t="shared" si="38"/>
        <v>0</v>
      </c>
      <c r="CA49" s="52"/>
      <c r="CB49" s="63">
        <f t="shared" si="39"/>
        <v>0</v>
      </c>
      <c r="CC49" s="64">
        <f t="shared" si="40"/>
        <v>0</v>
      </c>
      <c r="CD49" s="65"/>
      <c r="CE49" s="52">
        <f t="shared" si="41"/>
        <v>0</v>
      </c>
      <c r="CF49" s="65"/>
      <c r="CG49" s="66">
        <f t="shared" si="42"/>
        <v>68</v>
      </c>
      <c r="CH49" s="67">
        <f t="shared" si="42"/>
        <v>60</v>
      </c>
    </row>
    <row r="50" spans="1:86" s="61" customFormat="1" ht="36.75" customHeight="1" x14ac:dyDescent="0.25">
      <c r="A50" s="31" t="s">
        <v>67</v>
      </c>
      <c r="B50" s="69" t="s">
        <v>104</v>
      </c>
      <c r="C50" s="33" t="s">
        <v>132</v>
      </c>
      <c r="D50" s="34" t="s">
        <v>102</v>
      </c>
      <c r="E50" s="35" t="s">
        <v>101</v>
      </c>
      <c r="F50" s="36">
        <v>25</v>
      </c>
      <c r="G50" s="37"/>
      <c r="H50" s="38" t="s">
        <v>98</v>
      </c>
      <c r="I50" s="36">
        <v>1</v>
      </c>
      <c r="J50" s="39">
        <f t="shared" si="49"/>
        <v>1</v>
      </c>
      <c r="K50" s="40">
        <v>1</v>
      </c>
      <c r="L50" s="41">
        <f t="shared" ref="L50:L61" si="51">IF(OR((W50+AF50)=0,F50=0),0,IF(F50&lt;130,1,IF(F50&gt;160,3,2)))</f>
        <v>1</v>
      </c>
      <c r="M50" s="42"/>
      <c r="N50" s="43" t="s">
        <v>77</v>
      </c>
      <c r="O50" s="44" t="s">
        <v>161</v>
      </c>
      <c r="P50" s="45">
        <f t="shared" si="44"/>
        <v>5</v>
      </c>
      <c r="Q50" s="46">
        <f t="shared" si="3"/>
        <v>150</v>
      </c>
      <c r="R50" s="47"/>
      <c r="S50" s="48">
        <v>0</v>
      </c>
      <c r="T50" s="49"/>
      <c r="U50" s="50">
        <f t="shared" si="4"/>
        <v>0</v>
      </c>
      <c r="V50" s="51">
        <f t="shared" si="50"/>
        <v>0</v>
      </c>
      <c r="W50" s="52"/>
      <c r="X50" s="52"/>
      <c r="Y50" s="52"/>
      <c r="Z50" s="53">
        <v>0</v>
      </c>
      <c r="AA50" s="42"/>
      <c r="AB50" s="42"/>
      <c r="AC50" s="54"/>
      <c r="AD50" s="50">
        <f t="shared" si="6"/>
        <v>150</v>
      </c>
      <c r="AE50" s="51">
        <f t="shared" si="7"/>
        <v>40</v>
      </c>
      <c r="AF50" s="52">
        <v>12</v>
      </c>
      <c r="AG50" s="52">
        <v>28</v>
      </c>
      <c r="AH50" s="52"/>
      <c r="AI50" s="53">
        <v>110</v>
      </c>
      <c r="AJ50" s="42"/>
      <c r="AK50" s="42" t="s">
        <v>105</v>
      </c>
      <c r="AL50" s="55"/>
      <c r="AM50" s="48" t="s">
        <v>130</v>
      </c>
      <c r="AN50" s="49">
        <v>401</v>
      </c>
      <c r="AO50" s="56">
        <f t="shared" si="8"/>
        <v>0</v>
      </c>
      <c r="AP50" s="57">
        <f t="shared" si="9"/>
        <v>0.26666666666666666</v>
      </c>
      <c r="AQ50" s="58"/>
      <c r="AR50" s="59"/>
      <c r="AS50" s="60"/>
      <c r="AU50" s="62">
        <f t="shared" si="10"/>
        <v>0</v>
      </c>
      <c r="AV50" s="45">
        <f t="shared" si="11"/>
        <v>0</v>
      </c>
      <c r="AW50" s="45">
        <f t="shared" si="12"/>
        <v>0</v>
      </c>
      <c r="AX50" s="52">
        <f t="shared" si="13"/>
        <v>0</v>
      </c>
      <c r="AY50" s="45">
        <f t="shared" si="14"/>
        <v>0</v>
      </c>
      <c r="AZ50" s="52">
        <f t="shared" si="15"/>
        <v>0</v>
      </c>
      <c r="BA50" s="52">
        <f t="shared" si="16"/>
        <v>0</v>
      </c>
      <c r="BB50" s="52">
        <f t="shared" si="17"/>
        <v>0</v>
      </c>
      <c r="BC50" s="52">
        <f t="shared" si="18"/>
        <v>0</v>
      </c>
      <c r="BD50" s="52">
        <f t="shared" si="48"/>
        <v>0</v>
      </c>
      <c r="BE50" s="45">
        <f t="shared" si="20"/>
        <v>0</v>
      </c>
      <c r="BF50" s="52">
        <f t="shared" si="21"/>
        <v>0</v>
      </c>
      <c r="BG50" s="52">
        <f t="shared" si="22"/>
        <v>0</v>
      </c>
      <c r="BH50" s="52"/>
      <c r="BI50" s="63">
        <f t="shared" si="23"/>
        <v>0</v>
      </c>
      <c r="BJ50" s="64">
        <f t="shared" si="24"/>
        <v>0</v>
      </c>
      <c r="BK50" s="65"/>
      <c r="BL50" s="52">
        <f t="shared" si="25"/>
        <v>0</v>
      </c>
      <c r="BM50" s="65"/>
      <c r="BN50" s="62">
        <f t="shared" si="26"/>
        <v>12</v>
      </c>
      <c r="BO50" s="45">
        <f t="shared" si="27"/>
        <v>0</v>
      </c>
      <c r="BP50" s="45">
        <f t="shared" si="28"/>
        <v>28</v>
      </c>
      <c r="BQ50" s="52">
        <f t="shared" si="29"/>
        <v>1</v>
      </c>
      <c r="BR50" s="45">
        <f t="shared" si="30"/>
        <v>2</v>
      </c>
      <c r="BS50" s="52">
        <f t="shared" si="31"/>
        <v>7</v>
      </c>
      <c r="BT50" s="52">
        <f t="shared" si="32"/>
        <v>0</v>
      </c>
      <c r="BU50" s="52">
        <f t="shared" si="33"/>
        <v>0</v>
      </c>
      <c r="BV50" s="52">
        <f t="shared" si="34"/>
        <v>7</v>
      </c>
      <c r="BW50" s="52">
        <f t="shared" si="35"/>
        <v>0</v>
      </c>
      <c r="BX50" s="45">
        <f t="shared" si="36"/>
        <v>0</v>
      </c>
      <c r="BY50" s="52">
        <f t="shared" si="37"/>
        <v>0</v>
      </c>
      <c r="BZ50" s="52">
        <f t="shared" si="38"/>
        <v>0</v>
      </c>
      <c r="CA50" s="52"/>
      <c r="CB50" s="63">
        <f t="shared" si="39"/>
        <v>57</v>
      </c>
      <c r="CC50" s="64">
        <f t="shared" si="40"/>
        <v>42</v>
      </c>
      <c r="CD50" s="65"/>
      <c r="CE50" s="52">
        <f t="shared" si="41"/>
        <v>0</v>
      </c>
      <c r="CF50" s="65"/>
      <c r="CG50" s="66">
        <f t="shared" si="42"/>
        <v>57</v>
      </c>
      <c r="CH50" s="67">
        <f t="shared" si="42"/>
        <v>42</v>
      </c>
    </row>
    <row r="51" spans="1:86" s="61" customFormat="1" ht="36.75" customHeight="1" x14ac:dyDescent="0.25">
      <c r="A51" s="31" t="s">
        <v>67</v>
      </c>
      <c r="B51" s="69" t="s">
        <v>104</v>
      </c>
      <c r="C51" s="33">
        <v>52</v>
      </c>
      <c r="D51" s="34">
        <v>1</v>
      </c>
      <c r="E51" s="35" t="s">
        <v>68</v>
      </c>
      <c r="F51" s="70">
        <v>50</v>
      </c>
      <c r="G51" s="71"/>
      <c r="H51" s="72" t="s">
        <v>99</v>
      </c>
      <c r="I51" s="70">
        <v>2</v>
      </c>
      <c r="J51" s="39">
        <f t="shared" si="49"/>
        <v>2</v>
      </c>
      <c r="K51" s="40">
        <v>4</v>
      </c>
      <c r="L51" s="41">
        <f t="shared" si="51"/>
        <v>0</v>
      </c>
      <c r="M51" s="42"/>
      <c r="N51" s="43" t="s">
        <v>69</v>
      </c>
      <c r="O51" s="44" t="s">
        <v>162</v>
      </c>
      <c r="P51" s="45">
        <f t="shared" si="44"/>
        <v>1</v>
      </c>
      <c r="Q51" s="46">
        <f t="shared" si="3"/>
        <v>30</v>
      </c>
      <c r="R51" s="47"/>
      <c r="S51" s="48">
        <v>17</v>
      </c>
      <c r="T51" s="49"/>
      <c r="U51" s="50">
        <f t="shared" si="4"/>
        <v>30</v>
      </c>
      <c r="V51" s="51">
        <f t="shared" si="50"/>
        <v>0</v>
      </c>
      <c r="W51" s="52"/>
      <c r="X51" s="52"/>
      <c r="Y51" s="52"/>
      <c r="Z51" s="53">
        <v>30</v>
      </c>
      <c r="AA51" s="42" t="s">
        <v>163</v>
      </c>
      <c r="AB51" s="42"/>
      <c r="AC51" s="54"/>
      <c r="AD51" s="50">
        <f t="shared" si="6"/>
        <v>0</v>
      </c>
      <c r="AE51" s="51">
        <f t="shared" si="7"/>
        <v>0</v>
      </c>
      <c r="AF51" s="74"/>
      <c r="AG51" s="74"/>
      <c r="AH51" s="52"/>
      <c r="AI51" s="53">
        <v>0</v>
      </c>
      <c r="AJ51" s="42"/>
      <c r="AK51" s="42"/>
      <c r="AL51" s="55"/>
      <c r="AM51" s="48" t="s">
        <v>130</v>
      </c>
      <c r="AN51" s="49">
        <v>401</v>
      </c>
      <c r="AO51" s="56">
        <f t="shared" si="8"/>
        <v>0</v>
      </c>
      <c r="AP51" s="57">
        <f t="shared" si="9"/>
        <v>0</v>
      </c>
      <c r="AQ51" s="58">
        <v>3</v>
      </c>
      <c r="AR51" s="59"/>
      <c r="AS51" s="60"/>
      <c r="AU51" s="62">
        <f t="shared" si="10"/>
        <v>0</v>
      </c>
      <c r="AV51" s="45">
        <f t="shared" si="11"/>
        <v>0</v>
      </c>
      <c r="AW51" s="45">
        <f t="shared" si="12"/>
        <v>0</v>
      </c>
      <c r="AX51" s="52">
        <f t="shared" si="13"/>
        <v>0</v>
      </c>
      <c r="AY51" s="45">
        <f t="shared" si="14"/>
        <v>0</v>
      </c>
      <c r="AZ51" s="52">
        <f t="shared" si="15"/>
        <v>0</v>
      </c>
      <c r="BA51" s="52">
        <f t="shared" si="16"/>
        <v>150</v>
      </c>
      <c r="BB51" s="52">
        <f t="shared" si="17"/>
        <v>0</v>
      </c>
      <c r="BC51" s="52">
        <f t="shared" si="18"/>
        <v>0</v>
      </c>
      <c r="BD51" s="52">
        <f t="shared" si="48"/>
        <v>0</v>
      </c>
      <c r="BE51" s="45">
        <f t="shared" si="20"/>
        <v>0</v>
      </c>
      <c r="BF51" s="52">
        <f t="shared" si="21"/>
        <v>0</v>
      </c>
      <c r="BG51" s="52">
        <f t="shared" si="22"/>
        <v>0</v>
      </c>
      <c r="BH51" s="52"/>
      <c r="BI51" s="63">
        <f t="shared" si="23"/>
        <v>150</v>
      </c>
      <c r="BJ51" s="64">
        <f t="shared" si="24"/>
        <v>0</v>
      </c>
      <c r="BK51" s="65"/>
      <c r="BL51" s="52">
        <f t="shared" si="25"/>
        <v>0</v>
      </c>
      <c r="BM51" s="65"/>
      <c r="BN51" s="62">
        <f t="shared" si="26"/>
        <v>0</v>
      </c>
      <c r="BO51" s="45">
        <f t="shared" si="27"/>
        <v>0</v>
      </c>
      <c r="BP51" s="45">
        <f t="shared" si="28"/>
        <v>0</v>
      </c>
      <c r="BQ51" s="52">
        <f t="shared" si="29"/>
        <v>0</v>
      </c>
      <c r="BR51" s="45">
        <f t="shared" si="30"/>
        <v>0</v>
      </c>
      <c r="BS51" s="52">
        <f t="shared" si="31"/>
        <v>0</v>
      </c>
      <c r="BT51" s="52">
        <f t="shared" si="32"/>
        <v>0</v>
      </c>
      <c r="BU51" s="52">
        <f t="shared" si="33"/>
        <v>0</v>
      </c>
      <c r="BV51" s="52">
        <f t="shared" si="34"/>
        <v>0</v>
      </c>
      <c r="BW51" s="52">
        <f t="shared" si="35"/>
        <v>0</v>
      </c>
      <c r="BX51" s="45">
        <f t="shared" si="36"/>
        <v>0</v>
      </c>
      <c r="BY51" s="52">
        <f t="shared" si="37"/>
        <v>0</v>
      </c>
      <c r="BZ51" s="52">
        <f t="shared" si="38"/>
        <v>0</v>
      </c>
      <c r="CA51" s="52"/>
      <c r="CB51" s="63">
        <f t="shared" si="39"/>
        <v>0</v>
      </c>
      <c r="CC51" s="64">
        <f t="shared" si="40"/>
        <v>0</v>
      </c>
      <c r="CD51" s="65"/>
      <c r="CE51" s="52">
        <f t="shared" si="41"/>
        <v>0</v>
      </c>
      <c r="CF51" s="65"/>
      <c r="CG51" s="66">
        <f t="shared" si="42"/>
        <v>150</v>
      </c>
      <c r="CH51" s="67">
        <f t="shared" si="42"/>
        <v>0</v>
      </c>
    </row>
    <row r="52" spans="1:86" s="61" customFormat="1" ht="36.75" customHeight="1" x14ac:dyDescent="0.25">
      <c r="A52" s="31" t="s">
        <v>67</v>
      </c>
      <c r="B52" s="69" t="s">
        <v>104</v>
      </c>
      <c r="C52" s="33">
        <v>52</v>
      </c>
      <c r="D52" s="34">
        <v>1</v>
      </c>
      <c r="E52" s="35" t="s">
        <v>68</v>
      </c>
      <c r="F52" s="70">
        <v>50</v>
      </c>
      <c r="G52" s="71"/>
      <c r="H52" s="72" t="s">
        <v>99</v>
      </c>
      <c r="I52" s="70">
        <v>2</v>
      </c>
      <c r="J52" s="39">
        <f t="shared" si="49"/>
        <v>2</v>
      </c>
      <c r="K52" s="40">
        <v>4</v>
      </c>
      <c r="L52" s="41">
        <f t="shared" si="51"/>
        <v>0</v>
      </c>
      <c r="M52" s="42"/>
      <c r="N52" s="43" t="s">
        <v>69</v>
      </c>
      <c r="O52" s="44" t="s">
        <v>164</v>
      </c>
      <c r="P52" s="45">
        <f t="shared" si="44"/>
        <v>1</v>
      </c>
      <c r="Q52" s="46">
        <f t="shared" si="3"/>
        <v>30</v>
      </c>
      <c r="R52" s="47"/>
      <c r="S52" s="48">
        <v>0</v>
      </c>
      <c r="T52" s="49">
        <v>14</v>
      </c>
      <c r="U52" s="50">
        <f t="shared" si="4"/>
        <v>0</v>
      </c>
      <c r="V52" s="51">
        <f t="shared" si="50"/>
        <v>0</v>
      </c>
      <c r="W52" s="52"/>
      <c r="X52" s="52"/>
      <c r="Y52" s="52"/>
      <c r="Z52" s="53">
        <v>0</v>
      </c>
      <c r="AA52" s="42"/>
      <c r="AB52" s="42"/>
      <c r="AC52" s="54"/>
      <c r="AD52" s="50">
        <f t="shared" si="6"/>
        <v>30</v>
      </c>
      <c r="AE52" s="51">
        <f t="shared" si="7"/>
        <v>0</v>
      </c>
      <c r="AF52" s="52"/>
      <c r="AG52" s="52"/>
      <c r="AH52" s="52"/>
      <c r="AI52" s="53">
        <v>30</v>
      </c>
      <c r="AJ52" s="42" t="s">
        <v>163</v>
      </c>
      <c r="AK52" s="42"/>
      <c r="AL52" s="55"/>
      <c r="AM52" s="48" t="s">
        <v>130</v>
      </c>
      <c r="AN52" s="49">
        <v>401</v>
      </c>
      <c r="AO52" s="56">
        <f t="shared" si="8"/>
        <v>0</v>
      </c>
      <c r="AP52" s="57">
        <f t="shared" si="9"/>
        <v>0</v>
      </c>
      <c r="AQ52" s="58">
        <v>3</v>
      </c>
      <c r="AR52" s="59"/>
      <c r="AS52" s="60"/>
      <c r="AU52" s="62">
        <f t="shared" si="10"/>
        <v>0</v>
      </c>
      <c r="AV52" s="45">
        <f t="shared" si="11"/>
        <v>0</v>
      </c>
      <c r="AW52" s="45">
        <f t="shared" si="12"/>
        <v>0</v>
      </c>
      <c r="AX52" s="52">
        <f t="shared" si="13"/>
        <v>0</v>
      </c>
      <c r="AY52" s="45">
        <f t="shared" si="14"/>
        <v>0</v>
      </c>
      <c r="AZ52" s="52">
        <f t="shared" si="15"/>
        <v>0</v>
      </c>
      <c r="BA52" s="52">
        <f t="shared" si="16"/>
        <v>0</v>
      </c>
      <c r="BB52" s="52">
        <f t="shared" si="17"/>
        <v>0</v>
      </c>
      <c r="BC52" s="52">
        <f t="shared" si="18"/>
        <v>0</v>
      </c>
      <c r="BD52" s="52">
        <f t="shared" si="48"/>
        <v>0</v>
      </c>
      <c r="BE52" s="45">
        <f t="shared" si="20"/>
        <v>0</v>
      </c>
      <c r="BF52" s="52">
        <f t="shared" si="21"/>
        <v>0</v>
      </c>
      <c r="BG52" s="52">
        <f t="shared" si="22"/>
        <v>0</v>
      </c>
      <c r="BH52" s="52"/>
      <c r="BI52" s="63">
        <f t="shared" si="23"/>
        <v>0</v>
      </c>
      <c r="BJ52" s="64">
        <f t="shared" si="24"/>
        <v>0</v>
      </c>
      <c r="BK52" s="65"/>
      <c r="BL52" s="52">
        <f t="shared" si="25"/>
        <v>0</v>
      </c>
      <c r="BM52" s="65"/>
      <c r="BN52" s="62">
        <f t="shared" si="26"/>
        <v>0</v>
      </c>
      <c r="BO52" s="45">
        <f t="shared" si="27"/>
        <v>0</v>
      </c>
      <c r="BP52" s="45">
        <f t="shared" si="28"/>
        <v>0</v>
      </c>
      <c r="BQ52" s="52">
        <f t="shared" si="29"/>
        <v>0</v>
      </c>
      <c r="BR52" s="45">
        <f t="shared" si="30"/>
        <v>0</v>
      </c>
      <c r="BS52" s="52">
        <f t="shared" si="31"/>
        <v>0</v>
      </c>
      <c r="BT52" s="52">
        <f t="shared" si="32"/>
        <v>150</v>
      </c>
      <c r="BU52" s="52">
        <f t="shared" si="33"/>
        <v>0</v>
      </c>
      <c r="BV52" s="52">
        <f t="shared" si="34"/>
        <v>0</v>
      </c>
      <c r="BW52" s="52">
        <f t="shared" si="35"/>
        <v>0</v>
      </c>
      <c r="BX52" s="45">
        <f t="shared" si="36"/>
        <v>0</v>
      </c>
      <c r="BY52" s="52">
        <f t="shared" si="37"/>
        <v>0</v>
      </c>
      <c r="BZ52" s="52">
        <f t="shared" si="38"/>
        <v>0</v>
      </c>
      <c r="CA52" s="52"/>
      <c r="CB52" s="63">
        <f t="shared" si="39"/>
        <v>150</v>
      </c>
      <c r="CC52" s="64">
        <f t="shared" si="40"/>
        <v>0</v>
      </c>
      <c r="CD52" s="65"/>
      <c r="CE52" s="52">
        <f t="shared" si="41"/>
        <v>0</v>
      </c>
      <c r="CF52" s="65"/>
      <c r="CG52" s="66">
        <f t="shared" si="42"/>
        <v>150</v>
      </c>
      <c r="CH52" s="67">
        <f t="shared" si="42"/>
        <v>0</v>
      </c>
    </row>
    <row r="53" spans="1:86" s="61" customFormat="1" ht="36.75" customHeight="1" x14ac:dyDescent="0.25">
      <c r="A53" s="31" t="s">
        <v>67</v>
      </c>
      <c r="B53" s="32" t="s">
        <v>82</v>
      </c>
      <c r="C53" s="33">
        <v>51</v>
      </c>
      <c r="D53" s="34">
        <v>4</v>
      </c>
      <c r="E53" s="35" t="s">
        <v>68</v>
      </c>
      <c r="F53" s="36">
        <v>62</v>
      </c>
      <c r="G53" s="37">
        <v>14</v>
      </c>
      <c r="H53" s="38" t="s">
        <v>83</v>
      </c>
      <c r="I53" s="36">
        <v>3</v>
      </c>
      <c r="J53" s="39">
        <f t="shared" si="49"/>
        <v>2</v>
      </c>
      <c r="K53" s="40">
        <v>3</v>
      </c>
      <c r="L53" s="41">
        <f t="shared" si="51"/>
        <v>0</v>
      </c>
      <c r="M53" s="42"/>
      <c r="N53" s="43" t="s">
        <v>113</v>
      </c>
      <c r="O53" s="44" t="s">
        <v>127</v>
      </c>
      <c r="P53" s="45">
        <f t="shared" si="44"/>
        <v>2</v>
      </c>
      <c r="Q53" s="46">
        <f t="shared" si="3"/>
        <v>72</v>
      </c>
      <c r="R53" s="47"/>
      <c r="S53" s="48">
        <v>0</v>
      </c>
      <c r="T53" s="49">
        <v>2</v>
      </c>
      <c r="U53" s="50">
        <f t="shared" si="4"/>
        <v>0</v>
      </c>
      <c r="V53" s="51">
        <f t="shared" si="50"/>
        <v>0</v>
      </c>
      <c r="W53" s="52"/>
      <c r="X53" s="52"/>
      <c r="Y53" s="52"/>
      <c r="Z53" s="53">
        <v>0</v>
      </c>
      <c r="AA53" s="42"/>
      <c r="AB53" s="42"/>
      <c r="AC53" s="54"/>
      <c r="AD53" s="50">
        <f t="shared" si="6"/>
        <v>72</v>
      </c>
      <c r="AE53" s="51">
        <f t="shared" si="7"/>
        <v>30</v>
      </c>
      <c r="AF53" s="52"/>
      <c r="AG53" s="52">
        <v>30</v>
      </c>
      <c r="AH53" s="52"/>
      <c r="AI53" s="53">
        <v>42</v>
      </c>
      <c r="AJ53" s="42" t="s">
        <v>74</v>
      </c>
      <c r="AK53" s="42"/>
      <c r="AL53" s="55"/>
      <c r="AM53" s="48" t="s">
        <v>130</v>
      </c>
      <c r="AN53" s="49">
        <v>401</v>
      </c>
      <c r="AO53" s="56">
        <f t="shared" si="8"/>
        <v>0</v>
      </c>
      <c r="AP53" s="57">
        <f t="shared" si="9"/>
        <v>0</v>
      </c>
      <c r="AQ53" s="58"/>
      <c r="AR53" s="59"/>
      <c r="AS53" s="60"/>
      <c r="AU53" s="62">
        <f t="shared" si="10"/>
        <v>0</v>
      </c>
      <c r="AV53" s="45">
        <f t="shared" si="11"/>
        <v>0</v>
      </c>
      <c r="AW53" s="45">
        <f t="shared" si="12"/>
        <v>0</v>
      </c>
      <c r="AX53" s="52">
        <f t="shared" si="13"/>
        <v>0</v>
      </c>
      <c r="AY53" s="45">
        <f t="shared" si="14"/>
        <v>0</v>
      </c>
      <c r="AZ53" s="52">
        <f t="shared" si="15"/>
        <v>0</v>
      </c>
      <c r="BA53" s="52">
        <f t="shared" si="16"/>
        <v>0</v>
      </c>
      <c r="BB53" s="52">
        <f t="shared" si="17"/>
        <v>0</v>
      </c>
      <c r="BC53" s="52">
        <f t="shared" si="18"/>
        <v>0</v>
      </c>
      <c r="BD53" s="52">
        <f t="shared" si="48"/>
        <v>0</v>
      </c>
      <c r="BE53" s="45">
        <f t="shared" si="20"/>
        <v>0</v>
      </c>
      <c r="BF53" s="52">
        <f t="shared" si="21"/>
        <v>0</v>
      </c>
      <c r="BG53" s="52">
        <f t="shared" si="22"/>
        <v>0</v>
      </c>
      <c r="BH53" s="52"/>
      <c r="BI53" s="63">
        <f t="shared" si="23"/>
        <v>0</v>
      </c>
      <c r="BJ53" s="64">
        <f t="shared" si="24"/>
        <v>0</v>
      </c>
      <c r="BK53" s="65"/>
      <c r="BL53" s="52">
        <f t="shared" si="25"/>
        <v>0</v>
      </c>
      <c r="BM53" s="65"/>
      <c r="BN53" s="62">
        <f t="shared" si="26"/>
        <v>0</v>
      </c>
      <c r="BO53" s="45">
        <f t="shared" si="27"/>
        <v>0</v>
      </c>
      <c r="BP53" s="45">
        <f t="shared" si="28"/>
        <v>90</v>
      </c>
      <c r="BQ53" s="52">
        <f t="shared" si="29"/>
        <v>0</v>
      </c>
      <c r="BR53" s="45">
        <f t="shared" si="30"/>
        <v>0</v>
      </c>
      <c r="BS53" s="52">
        <f t="shared" si="31"/>
        <v>0</v>
      </c>
      <c r="BT53" s="52">
        <f t="shared" si="32"/>
        <v>0</v>
      </c>
      <c r="BU53" s="52">
        <f t="shared" si="33"/>
        <v>0</v>
      </c>
      <c r="BV53" s="52">
        <f t="shared" si="34"/>
        <v>0</v>
      </c>
      <c r="BW53" s="52">
        <f t="shared" si="35"/>
        <v>0</v>
      </c>
      <c r="BX53" s="45">
        <f t="shared" si="36"/>
        <v>0</v>
      </c>
      <c r="BY53" s="52">
        <f t="shared" si="37"/>
        <v>0</v>
      </c>
      <c r="BZ53" s="52">
        <f t="shared" si="38"/>
        <v>0</v>
      </c>
      <c r="CA53" s="52"/>
      <c r="CB53" s="63">
        <f t="shared" si="39"/>
        <v>90</v>
      </c>
      <c r="CC53" s="64">
        <f t="shared" si="40"/>
        <v>90</v>
      </c>
      <c r="CD53" s="65"/>
      <c r="CE53" s="52">
        <f t="shared" si="41"/>
        <v>0</v>
      </c>
      <c r="CF53" s="65"/>
      <c r="CG53" s="66">
        <f t="shared" si="42"/>
        <v>90</v>
      </c>
      <c r="CH53" s="67">
        <f t="shared" si="42"/>
        <v>90</v>
      </c>
    </row>
    <row r="54" spans="1:86" s="61" customFormat="1" ht="36.75" customHeight="1" x14ac:dyDescent="0.25">
      <c r="A54" s="31" t="s">
        <v>67</v>
      </c>
      <c r="B54" s="32" t="s">
        <v>82</v>
      </c>
      <c r="C54" s="33">
        <v>52</v>
      </c>
      <c r="D54" s="34">
        <v>4</v>
      </c>
      <c r="E54" s="35" t="s">
        <v>68</v>
      </c>
      <c r="F54" s="36">
        <v>31</v>
      </c>
      <c r="G54" s="37"/>
      <c r="H54" s="38" t="s">
        <v>84</v>
      </c>
      <c r="I54" s="36">
        <v>1</v>
      </c>
      <c r="J54" s="39">
        <f t="shared" si="49"/>
        <v>1</v>
      </c>
      <c r="K54" s="40">
        <v>2</v>
      </c>
      <c r="L54" s="41">
        <f t="shared" si="51"/>
        <v>0</v>
      </c>
      <c r="M54" s="42"/>
      <c r="N54" s="43" t="s">
        <v>113</v>
      </c>
      <c r="O54" s="44" t="s">
        <v>127</v>
      </c>
      <c r="P54" s="45">
        <f>Q54/30</f>
        <v>2</v>
      </c>
      <c r="Q54" s="46">
        <f t="shared" si="3"/>
        <v>60</v>
      </c>
      <c r="R54" s="47"/>
      <c r="S54" s="48"/>
      <c r="T54" s="49">
        <v>2</v>
      </c>
      <c r="U54" s="50">
        <f t="shared" si="4"/>
        <v>0</v>
      </c>
      <c r="V54" s="51">
        <f t="shared" si="50"/>
        <v>0</v>
      </c>
      <c r="W54" s="52"/>
      <c r="X54" s="52"/>
      <c r="Y54" s="52"/>
      <c r="Z54" s="53">
        <v>0</v>
      </c>
      <c r="AA54" s="42"/>
      <c r="AB54" s="42"/>
      <c r="AC54" s="54"/>
      <c r="AD54" s="50">
        <f t="shared" si="6"/>
        <v>60</v>
      </c>
      <c r="AE54" s="51">
        <f t="shared" si="7"/>
        <v>30</v>
      </c>
      <c r="AF54" s="52"/>
      <c r="AG54" s="52">
        <v>30</v>
      </c>
      <c r="AH54" s="52"/>
      <c r="AI54" s="53">
        <v>30</v>
      </c>
      <c r="AJ54" s="42" t="s">
        <v>74</v>
      </c>
      <c r="AK54" s="42"/>
      <c r="AL54" s="55"/>
      <c r="AM54" s="48" t="s">
        <v>130</v>
      </c>
      <c r="AN54" s="49">
        <v>401</v>
      </c>
      <c r="AO54" s="56">
        <f t="shared" si="8"/>
        <v>0</v>
      </c>
      <c r="AP54" s="57">
        <f t="shared" si="9"/>
        <v>0</v>
      </c>
      <c r="AQ54" s="58"/>
      <c r="AR54" s="59"/>
      <c r="AS54" s="60"/>
      <c r="AU54" s="62">
        <f t="shared" si="10"/>
        <v>0</v>
      </c>
      <c r="AV54" s="45">
        <f t="shared" si="11"/>
        <v>0</v>
      </c>
      <c r="AW54" s="45">
        <f t="shared" si="12"/>
        <v>0</v>
      </c>
      <c r="AX54" s="52">
        <f t="shared" si="13"/>
        <v>0</v>
      </c>
      <c r="AY54" s="45">
        <f t="shared" si="14"/>
        <v>0</v>
      </c>
      <c r="AZ54" s="52">
        <f t="shared" si="15"/>
        <v>0</v>
      </c>
      <c r="BA54" s="52">
        <f t="shared" si="16"/>
        <v>0</v>
      </c>
      <c r="BB54" s="52">
        <f t="shared" si="17"/>
        <v>0</v>
      </c>
      <c r="BC54" s="52">
        <f t="shared" si="18"/>
        <v>0</v>
      </c>
      <c r="BD54" s="52">
        <f t="shared" si="48"/>
        <v>0</v>
      </c>
      <c r="BE54" s="45">
        <f t="shared" si="20"/>
        <v>0</v>
      </c>
      <c r="BF54" s="52">
        <f t="shared" si="21"/>
        <v>0</v>
      </c>
      <c r="BG54" s="52">
        <f t="shared" si="22"/>
        <v>0</v>
      </c>
      <c r="BH54" s="52"/>
      <c r="BI54" s="63">
        <f t="shared" si="23"/>
        <v>0</v>
      </c>
      <c r="BJ54" s="64">
        <f t="shared" si="24"/>
        <v>0</v>
      </c>
      <c r="BK54" s="65"/>
      <c r="BL54" s="52">
        <f t="shared" si="25"/>
        <v>0</v>
      </c>
      <c r="BM54" s="65"/>
      <c r="BN54" s="62">
        <f t="shared" si="26"/>
        <v>0</v>
      </c>
      <c r="BO54" s="45">
        <f t="shared" si="27"/>
        <v>0</v>
      </c>
      <c r="BP54" s="45">
        <f t="shared" si="28"/>
        <v>60</v>
      </c>
      <c r="BQ54" s="52">
        <f t="shared" si="29"/>
        <v>0</v>
      </c>
      <c r="BR54" s="45">
        <f t="shared" si="30"/>
        <v>0</v>
      </c>
      <c r="BS54" s="52">
        <f t="shared" si="31"/>
        <v>0</v>
      </c>
      <c r="BT54" s="52">
        <f t="shared" si="32"/>
        <v>0</v>
      </c>
      <c r="BU54" s="52">
        <f t="shared" si="33"/>
        <v>0</v>
      </c>
      <c r="BV54" s="52">
        <f t="shared" si="34"/>
        <v>0</v>
      </c>
      <c r="BW54" s="52">
        <f t="shared" si="35"/>
        <v>0</v>
      </c>
      <c r="BX54" s="45">
        <f t="shared" si="36"/>
        <v>0</v>
      </c>
      <c r="BY54" s="52">
        <f t="shared" si="37"/>
        <v>0</v>
      </c>
      <c r="BZ54" s="52">
        <f t="shared" si="38"/>
        <v>0</v>
      </c>
      <c r="CA54" s="52"/>
      <c r="CB54" s="63">
        <f t="shared" si="39"/>
        <v>60</v>
      </c>
      <c r="CC54" s="64">
        <f t="shared" si="40"/>
        <v>60</v>
      </c>
      <c r="CD54" s="65"/>
      <c r="CE54" s="52">
        <f t="shared" si="41"/>
        <v>0</v>
      </c>
      <c r="CF54" s="65"/>
      <c r="CG54" s="66">
        <f t="shared" si="42"/>
        <v>60</v>
      </c>
      <c r="CH54" s="67">
        <f t="shared" si="42"/>
        <v>60</v>
      </c>
    </row>
    <row r="55" spans="1:86" s="61" customFormat="1" ht="36.75" customHeight="1" x14ac:dyDescent="0.25">
      <c r="A55" s="31" t="s">
        <v>67</v>
      </c>
      <c r="B55" s="32" t="s">
        <v>139</v>
      </c>
      <c r="C55" s="33">
        <v>51</v>
      </c>
      <c r="D55" s="34" t="s">
        <v>100</v>
      </c>
      <c r="E55" s="35" t="s">
        <v>101</v>
      </c>
      <c r="F55" s="36">
        <v>7</v>
      </c>
      <c r="G55" s="37">
        <v>1</v>
      </c>
      <c r="H55" s="38" t="s">
        <v>122</v>
      </c>
      <c r="I55" s="36">
        <v>1</v>
      </c>
      <c r="J55" s="39">
        <f t="shared" si="49"/>
        <v>0</v>
      </c>
      <c r="K55" s="40">
        <v>1</v>
      </c>
      <c r="L55" s="41">
        <f t="shared" si="51"/>
        <v>0</v>
      </c>
      <c r="M55" s="42"/>
      <c r="N55" s="43" t="s">
        <v>113</v>
      </c>
      <c r="O55" s="44" t="s">
        <v>114</v>
      </c>
      <c r="P55" s="45">
        <f t="shared" si="44"/>
        <v>3</v>
      </c>
      <c r="Q55" s="46">
        <f t="shared" si="3"/>
        <v>90</v>
      </c>
      <c r="R55" s="47"/>
      <c r="S55" s="48">
        <v>2</v>
      </c>
      <c r="T55" s="49"/>
      <c r="U55" s="50">
        <f t="shared" si="4"/>
        <v>90</v>
      </c>
      <c r="V55" s="51">
        <f t="shared" si="50"/>
        <v>30</v>
      </c>
      <c r="W55" s="52"/>
      <c r="X55" s="52">
        <v>30</v>
      </c>
      <c r="Y55" s="52"/>
      <c r="Z55" s="53">
        <v>60</v>
      </c>
      <c r="AA55" s="42" t="s">
        <v>128</v>
      </c>
      <c r="AB55" s="42"/>
      <c r="AC55" s="54"/>
      <c r="AD55" s="50">
        <f t="shared" si="6"/>
        <v>0</v>
      </c>
      <c r="AE55" s="51">
        <f t="shared" si="7"/>
        <v>0</v>
      </c>
      <c r="AF55" s="74"/>
      <c r="AG55" s="74"/>
      <c r="AH55" s="52"/>
      <c r="AI55" s="53">
        <v>0</v>
      </c>
      <c r="AJ55" s="42"/>
      <c r="AK55" s="42"/>
      <c r="AL55" s="55"/>
      <c r="AM55" s="48" t="s">
        <v>130</v>
      </c>
      <c r="AN55" s="49">
        <v>401</v>
      </c>
      <c r="AO55" s="56">
        <f t="shared" si="8"/>
        <v>0</v>
      </c>
      <c r="AP55" s="57">
        <f t="shared" si="9"/>
        <v>0</v>
      </c>
      <c r="AQ55" s="58"/>
      <c r="AR55" s="59"/>
      <c r="AS55" s="60"/>
      <c r="AU55" s="62">
        <f t="shared" si="10"/>
        <v>0</v>
      </c>
      <c r="AV55" s="45">
        <f t="shared" si="11"/>
        <v>0</v>
      </c>
      <c r="AW55" s="45">
        <f t="shared" si="12"/>
        <v>30</v>
      </c>
      <c r="AX55" s="52">
        <f t="shared" si="13"/>
        <v>0</v>
      </c>
      <c r="AY55" s="45">
        <f t="shared" si="14"/>
        <v>0</v>
      </c>
      <c r="AZ55" s="52">
        <f t="shared" si="15"/>
        <v>0</v>
      </c>
      <c r="BA55" s="52">
        <f t="shared" si="16"/>
        <v>0</v>
      </c>
      <c r="BB55" s="52">
        <f t="shared" si="17"/>
        <v>0</v>
      </c>
      <c r="BC55" s="52">
        <f t="shared" si="18"/>
        <v>0</v>
      </c>
      <c r="BD55" s="52">
        <f t="shared" si="48"/>
        <v>0</v>
      </c>
      <c r="BE55" s="45">
        <f t="shared" si="20"/>
        <v>0</v>
      </c>
      <c r="BF55" s="52">
        <f t="shared" si="21"/>
        <v>0</v>
      </c>
      <c r="BG55" s="52">
        <f t="shared" si="22"/>
        <v>0</v>
      </c>
      <c r="BH55" s="52"/>
      <c r="BI55" s="63">
        <f t="shared" si="23"/>
        <v>30</v>
      </c>
      <c r="BJ55" s="64">
        <f t="shared" si="24"/>
        <v>30</v>
      </c>
      <c r="BK55" s="65"/>
      <c r="BL55" s="52">
        <f t="shared" si="25"/>
        <v>0</v>
      </c>
      <c r="BM55" s="65"/>
      <c r="BN55" s="62">
        <f t="shared" si="26"/>
        <v>0</v>
      </c>
      <c r="BO55" s="45">
        <f t="shared" si="27"/>
        <v>0</v>
      </c>
      <c r="BP55" s="45">
        <f t="shared" si="28"/>
        <v>0</v>
      </c>
      <c r="BQ55" s="52">
        <f t="shared" si="29"/>
        <v>0</v>
      </c>
      <c r="BR55" s="45">
        <f t="shared" si="30"/>
        <v>0</v>
      </c>
      <c r="BS55" s="52">
        <f t="shared" si="31"/>
        <v>0</v>
      </c>
      <c r="BT55" s="52">
        <f t="shared" si="32"/>
        <v>0</v>
      </c>
      <c r="BU55" s="52">
        <f t="shared" si="33"/>
        <v>0</v>
      </c>
      <c r="BV55" s="52">
        <f t="shared" si="34"/>
        <v>0</v>
      </c>
      <c r="BW55" s="52">
        <f t="shared" si="35"/>
        <v>0</v>
      </c>
      <c r="BX55" s="45">
        <f t="shared" si="36"/>
        <v>0</v>
      </c>
      <c r="BY55" s="52">
        <f t="shared" si="37"/>
        <v>0</v>
      </c>
      <c r="BZ55" s="52">
        <f t="shared" si="38"/>
        <v>0</v>
      </c>
      <c r="CA55" s="52"/>
      <c r="CB55" s="63">
        <f t="shared" si="39"/>
        <v>0</v>
      </c>
      <c r="CC55" s="64">
        <f t="shared" si="40"/>
        <v>0</v>
      </c>
      <c r="CD55" s="65"/>
      <c r="CE55" s="52">
        <f t="shared" si="41"/>
        <v>0</v>
      </c>
      <c r="CF55" s="65"/>
      <c r="CG55" s="66">
        <f t="shared" si="42"/>
        <v>30</v>
      </c>
      <c r="CH55" s="67">
        <f t="shared" si="42"/>
        <v>30</v>
      </c>
    </row>
    <row r="56" spans="1:86" s="61" customFormat="1" ht="36.75" customHeight="1" x14ac:dyDescent="0.25">
      <c r="A56" s="31" t="s">
        <v>67</v>
      </c>
      <c r="B56" s="32" t="s">
        <v>140</v>
      </c>
      <c r="C56" s="33">
        <v>54</v>
      </c>
      <c r="D56" s="34" t="s">
        <v>100</v>
      </c>
      <c r="E56" s="35" t="s">
        <v>101</v>
      </c>
      <c r="F56" s="36">
        <v>13</v>
      </c>
      <c r="G56" s="37"/>
      <c r="H56" s="38" t="s">
        <v>107</v>
      </c>
      <c r="I56" s="36">
        <v>1</v>
      </c>
      <c r="J56" s="39">
        <f t="shared" si="49"/>
        <v>1</v>
      </c>
      <c r="K56" s="40">
        <v>1</v>
      </c>
      <c r="L56" s="41">
        <f t="shared" si="51"/>
        <v>0</v>
      </c>
      <c r="M56" s="42"/>
      <c r="N56" s="43" t="s">
        <v>113</v>
      </c>
      <c r="O56" s="44" t="s">
        <v>114</v>
      </c>
      <c r="P56" s="45">
        <f t="shared" si="44"/>
        <v>3</v>
      </c>
      <c r="Q56" s="46">
        <f t="shared" si="3"/>
        <v>90</v>
      </c>
      <c r="R56" s="47"/>
      <c r="S56" s="48">
        <v>2</v>
      </c>
      <c r="T56" s="49"/>
      <c r="U56" s="50">
        <f t="shared" si="4"/>
        <v>90</v>
      </c>
      <c r="V56" s="51">
        <f t="shared" si="50"/>
        <v>30</v>
      </c>
      <c r="W56" s="52"/>
      <c r="X56" s="52">
        <v>30</v>
      </c>
      <c r="Y56" s="52"/>
      <c r="Z56" s="53">
        <v>60</v>
      </c>
      <c r="AA56" s="42" t="s">
        <v>128</v>
      </c>
      <c r="AB56" s="42"/>
      <c r="AC56" s="54"/>
      <c r="AD56" s="50">
        <f t="shared" si="6"/>
        <v>0</v>
      </c>
      <c r="AE56" s="51">
        <f t="shared" si="7"/>
        <v>0</v>
      </c>
      <c r="AF56" s="52"/>
      <c r="AG56" s="52"/>
      <c r="AH56" s="52"/>
      <c r="AI56" s="53">
        <v>0</v>
      </c>
      <c r="AJ56" s="42"/>
      <c r="AK56" s="42"/>
      <c r="AL56" s="55"/>
      <c r="AM56" s="48" t="s">
        <v>130</v>
      </c>
      <c r="AN56" s="49">
        <v>401</v>
      </c>
      <c r="AO56" s="56">
        <f t="shared" si="8"/>
        <v>0</v>
      </c>
      <c r="AP56" s="57">
        <f t="shared" si="9"/>
        <v>0</v>
      </c>
      <c r="AQ56" s="58"/>
      <c r="AR56" s="59"/>
      <c r="AS56" s="60"/>
      <c r="AU56" s="62">
        <f t="shared" si="10"/>
        <v>0</v>
      </c>
      <c r="AV56" s="45">
        <f t="shared" si="11"/>
        <v>0</v>
      </c>
      <c r="AW56" s="45">
        <f t="shared" si="12"/>
        <v>30</v>
      </c>
      <c r="AX56" s="52">
        <f t="shared" si="13"/>
        <v>0</v>
      </c>
      <c r="AY56" s="45">
        <f t="shared" si="14"/>
        <v>0</v>
      </c>
      <c r="AZ56" s="52">
        <f t="shared" si="15"/>
        <v>0</v>
      </c>
      <c r="BA56" s="52">
        <f t="shared" si="16"/>
        <v>0</v>
      </c>
      <c r="BB56" s="52">
        <f t="shared" si="17"/>
        <v>0</v>
      </c>
      <c r="BC56" s="52">
        <f t="shared" si="18"/>
        <v>0</v>
      </c>
      <c r="BD56" s="52">
        <f t="shared" si="48"/>
        <v>0</v>
      </c>
      <c r="BE56" s="45">
        <f t="shared" si="20"/>
        <v>0</v>
      </c>
      <c r="BF56" s="52">
        <f t="shared" si="21"/>
        <v>0</v>
      </c>
      <c r="BG56" s="52">
        <f t="shared" si="22"/>
        <v>0</v>
      </c>
      <c r="BH56" s="52"/>
      <c r="BI56" s="63">
        <f t="shared" si="23"/>
        <v>30</v>
      </c>
      <c r="BJ56" s="64">
        <f t="shared" si="24"/>
        <v>30</v>
      </c>
      <c r="BK56" s="65"/>
      <c r="BL56" s="52">
        <f t="shared" si="25"/>
        <v>0</v>
      </c>
      <c r="BM56" s="65"/>
      <c r="BN56" s="62">
        <f t="shared" si="26"/>
        <v>0</v>
      </c>
      <c r="BO56" s="45">
        <f t="shared" si="27"/>
        <v>0</v>
      </c>
      <c r="BP56" s="45">
        <f t="shared" si="28"/>
        <v>0</v>
      </c>
      <c r="BQ56" s="52">
        <f t="shared" si="29"/>
        <v>0</v>
      </c>
      <c r="BR56" s="45">
        <f t="shared" si="30"/>
        <v>0</v>
      </c>
      <c r="BS56" s="52">
        <f t="shared" si="31"/>
        <v>0</v>
      </c>
      <c r="BT56" s="52">
        <f t="shared" si="32"/>
        <v>0</v>
      </c>
      <c r="BU56" s="52">
        <f t="shared" si="33"/>
        <v>0</v>
      </c>
      <c r="BV56" s="52">
        <f t="shared" si="34"/>
        <v>0</v>
      </c>
      <c r="BW56" s="52">
        <f t="shared" si="35"/>
        <v>0</v>
      </c>
      <c r="BX56" s="45">
        <f t="shared" si="36"/>
        <v>0</v>
      </c>
      <c r="BY56" s="52">
        <f t="shared" si="37"/>
        <v>0</v>
      </c>
      <c r="BZ56" s="52">
        <f t="shared" si="38"/>
        <v>0</v>
      </c>
      <c r="CA56" s="52"/>
      <c r="CB56" s="63">
        <f t="shared" si="39"/>
        <v>0</v>
      </c>
      <c r="CC56" s="64">
        <f t="shared" si="40"/>
        <v>0</v>
      </c>
      <c r="CD56" s="65"/>
      <c r="CE56" s="52">
        <f t="shared" si="41"/>
        <v>0</v>
      </c>
      <c r="CF56" s="65"/>
      <c r="CG56" s="66">
        <f t="shared" si="42"/>
        <v>30</v>
      </c>
      <c r="CH56" s="67">
        <f t="shared" si="42"/>
        <v>30</v>
      </c>
    </row>
    <row r="57" spans="1:86" s="61" customFormat="1" ht="36.75" customHeight="1" x14ac:dyDescent="0.25">
      <c r="A57" s="31" t="s">
        <v>67</v>
      </c>
      <c r="B57" s="69" t="s">
        <v>104</v>
      </c>
      <c r="C57" s="33">
        <v>51</v>
      </c>
      <c r="D57" s="34">
        <v>1</v>
      </c>
      <c r="E57" s="35" t="s">
        <v>68</v>
      </c>
      <c r="F57" s="36">
        <v>50</v>
      </c>
      <c r="G57" s="37"/>
      <c r="H57" s="38" t="s">
        <v>106</v>
      </c>
      <c r="I57" s="36">
        <v>2</v>
      </c>
      <c r="J57" s="39">
        <f t="shared" si="49"/>
        <v>2</v>
      </c>
      <c r="K57" s="40">
        <v>4</v>
      </c>
      <c r="L57" s="41">
        <f t="shared" si="51"/>
        <v>1</v>
      </c>
      <c r="M57" s="42"/>
      <c r="N57" s="43" t="s">
        <v>69</v>
      </c>
      <c r="O57" s="44" t="s">
        <v>165</v>
      </c>
      <c r="P57" s="45">
        <f t="shared" si="44"/>
        <v>4</v>
      </c>
      <c r="Q57" s="46">
        <f t="shared" si="3"/>
        <v>120</v>
      </c>
      <c r="R57" s="47"/>
      <c r="S57" s="48"/>
      <c r="T57" s="49">
        <v>17</v>
      </c>
      <c r="U57" s="50">
        <f t="shared" si="4"/>
        <v>0</v>
      </c>
      <c r="V57" s="51">
        <f t="shared" si="50"/>
        <v>0</v>
      </c>
      <c r="W57" s="52"/>
      <c r="X57" s="52"/>
      <c r="Y57" s="52"/>
      <c r="Z57" s="53"/>
      <c r="AA57" s="42"/>
      <c r="AB57" s="42"/>
      <c r="AC57" s="54"/>
      <c r="AD57" s="50">
        <f t="shared" si="6"/>
        <v>120</v>
      </c>
      <c r="AE57" s="51">
        <f t="shared" si="7"/>
        <v>60</v>
      </c>
      <c r="AF57" s="52">
        <v>26</v>
      </c>
      <c r="AG57" s="52">
        <v>34</v>
      </c>
      <c r="AH57" s="52"/>
      <c r="AI57" s="53">
        <v>60</v>
      </c>
      <c r="AJ57" s="42"/>
      <c r="AK57" s="42"/>
      <c r="AL57" s="55" t="s">
        <v>59</v>
      </c>
      <c r="AM57" s="48" t="s">
        <v>130</v>
      </c>
      <c r="AN57" s="49">
        <v>401</v>
      </c>
      <c r="AO57" s="56">
        <f t="shared" si="8"/>
        <v>0</v>
      </c>
      <c r="AP57" s="57">
        <f t="shared" si="9"/>
        <v>0</v>
      </c>
      <c r="AQ57" s="58"/>
      <c r="AR57" s="59"/>
      <c r="AS57" s="60"/>
      <c r="AU57" s="62">
        <f t="shared" si="10"/>
        <v>0</v>
      </c>
      <c r="AV57" s="45">
        <f t="shared" si="11"/>
        <v>0</v>
      </c>
      <c r="AW57" s="45">
        <f t="shared" si="12"/>
        <v>0</v>
      </c>
      <c r="AX57" s="52">
        <f t="shared" si="13"/>
        <v>0</v>
      </c>
      <c r="AY57" s="45">
        <f t="shared" si="14"/>
        <v>0</v>
      </c>
      <c r="AZ57" s="52">
        <f t="shared" si="15"/>
        <v>0</v>
      </c>
      <c r="BA57" s="52">
        <f t="shared" si="16"/>
        <v>0</v>
      </c>
      <c r="BB57" s="52">
        <f t="shared" si="17"/>
        <v>0</v>
      </c>
      <c r="BC57" s="52">
        <f t="shared" si="18"/>
        <v>0</v>
      </c>
      <c r="BD57" s="52">
        <f t="shared" si="48"/>
        <v>0</v>
      </c>
      <c r="BE57" s="45">
        <f t="shared" si="20"/>
        <v>0</v>
      </c>
      <c r="BF57" s="52">
        <f t="shared" si="21"/>
        <v>0</v>
      </c>
      <c r="BG57" s="52">
        <f t="shared" si="22"/>
        <v>0</v>
      </c>
      <c r="BH57" s="52"/>
      <c r="BI57" s="63">
        <f t="shared" si="23"/>
        <v>0</v>
      </c>
      <c r="BJ57" s="64">
        <f t="shared" si="24"/>
        <v>0</v>
      </c>
      <c r="BK57" s="65"/>
      <c r="BL57" s="52">
        <f t="shared" si="25"/>
        <v>0</v>
      </c>
      <c r="BM57" s="65"/>
      <c r="BN57" s="62">
        <f t="shared" si="26"/>
        <v>26</v>
      </c>
      <c r="BO57" s="45">
        <f t="shared" si="27"/>
        <v>0</v>
      </c>
      <c r="BP57" s="45">
        <f t="shared" si="28"/>
        <v>136</v>
      </c>
      <c r="BQ57" s="52">
        <f t="shared" si="29"/>
        <v>1</v>
      </c>
      <c r="BR57" s="45">
        <f t="shared" si="30"/>
        <v>0</v>
      </c>
      <c r="BS57" s="52">
        <f t="shared" si="31"/>
        <v>10</v>
      </c>
      <c r="BT57" s="52">
        <f t="shared" si="32"/>
        <v>0</v>
      </c>
      <c r="BU57" s="52">
        <f t="shared" si="33"/>
        <v>4</v>
      </c>
      <c r="BV57" s="52">
        <f t="shared" si="34"/>
        <v>0</v>
      </c>
      <c r="BW57" s="52">
        <f t="shared" si="35"/>
        <v>0</v>
      </c>
      <c r="BX57" s="45">
        <f t="shared" si="36"/>
        <v>0</v>
      </c>
      <c r="BY57" s="52">
        <f t="shared" si="37"/>
        <v>0</v>
      </c>
      <c r="BZ57" s="52">
        <f t="shared" si="38"/>
        <v>0</v>
      </c>
      <c r="CA57" s="52"/>
      <c r="CB57" s="63">
        <f t="shared" si="39"/>
        <v>177</v>
      </c>
      <c r="CC57" s="64">
        <f t="shared" si="40"/>
        <v>162</v>
      </c>
      <c r="CD57" s="65"/>
      <c r="CE57" s="52">
        <f t="shared" si="41"/>
        <v>0</v>
      </c>
      <c r="CF57" s="65"/>
      <c r="CG57" s="66">
        <f t="shared" si="42"/>
        <v>177</v>
      </c>
      <c r="CH57" s="67">
        <f t="shared" si="42"/>
        <v>162</v>
      </c>
    </row>
    <row r="58" spans="1:86" s="61" customFormat="1" ht="36.75" customHeight="1" x14ac:dyDescent="0.25">
      <c r="A58" s="31" t="s">
        <v>67</v>
      </c>
      <c r="B58" s="69" t="s">
        <v>104</v>
      </c>
      <c r="C58" s="33" t="s">
        <v>109</v>
      </c>
      <c r="D58" s="34">
        <v>1</v>
      </c>
      <c r="E58" s="35" t="s">
        <v>68</v>
      </c>
      <c r="F58" s="36">
        <v>15</v>
      </c>
      <c r="G58" s="37"/>
      <c r="H58" s="38" t="s">
        <v>98</v>
      </c>
      <c r="I58" s="36">
        <v>1</v>
      </c>
      <c r="J58" s="39">
        <f t="shared" si="49"/>
        <v>1</v>
      </c>
      <c r="K58" s="40">
        <v>1</v>
      </c>
      <c r="L58" s="41">
        <f t="shared" si="51"/>
        <v>1</v>
      </c>
      <c r="M58" s="42"/>
      <c r="N58" s="43" t="s">
        <v>69</v>
      </c>
      <c r="O58" s="44" t="s">
        <v>165</v>
      </c>
      <c r="P58" s="45">
        <f t="shared" si="44"/>
        <v>4</v>
      </c>
      <c r="Q58" s="46">
        <f t="shared" si="3"/>
        <v>120</v>
      </c>
      <c r="R58" s="47" t="s">
        <v>78</v>
      </c>
      <c r="S58" s="48"/>
      <c r="T58" s="49">
        <v>17</v>
      </c>
      <c r="U58" s="50">
        <f t="shared" si="4"/>
        <v>0</v>
      </c>
      <c r="V58" s="51">
        <f t="shared" si="50"/>
        <v>0</v>
      </c>
      <c r="W58" s="52"/>
      <c r="X58" s="52"/>
      <c r="Y58" s="52"/>
      <c r="Z58" s="53"/>
      <c r="AA58" s="42"/>
      <c r="AB58" s="42"/>
      <c r="AC58" s="54"/>
      <c r="AD58" s="50">
        <f t="shared" si="6"/>
        <v>120</v>
      </c>
      <c r="AE58" s="51">
        <f t="shared" si="7"/>
        <v>60</v>
      </c>
      <c r="AF58" s="52">
        <v>26</v>
      </c>
      <c r="AG58" s="52">
        <v>34</v>
      </c>
      <c r="AH58" s="52"/>
      <c r="AI58" s="53">
        <v>60</v>
      </c>
      <c r="AJ58" s="42"/>
      <c r="AK58" s="42"/>
      <c r="AL58" s="55" t="s">
        <v>59</v>
      </c>
      <c r="AM58" s="48" t="s">
        <v>130</v>
      </c>
      <c r="AN58" s="49">
        <v>401</v>
      </c>
      <c r="AO58" s="56">
        <f t="shared" si="8"/>
        <v>0</v>
      </c>
      <c r="AP58" s="57">
        <f t="shared" si="9"/>
        <v>0</v>
      </c>
      <c r="AQ58" s="58"/>
      <c r="AR58" s="59"/>
      <c r="AS58" s="60"/>
      <c r="AU58" s="62">
        <f t="shared" si="10"/>
        <v>0</v>
      </c>
      <c r="AV58" s="45">
        <f t="shared" si="11"/>
        <v>0</v>
      </c>
      <c r="AW58" s="45">
        <f t="shared" si="12"/>
        <v>0</v>
      </c>
      <c r="AX58" s="52">
        <f t="shared" si="13"/>
        <v>0</v>
      </c>
      <c r="AY58" s="45">
        <f t="shared" si="14"/>
        <v>0</v>
      </c>
      <c r="AZ58" s="52">
        <f t="shared" si="15"/>
        <v>0</v>
      </c>
      <c r="BA58" s="52">
        <f t="shared" si="16"/>
        <v>0</v>
      </c>
      <c r="BB58" s="52">
        <f t="shared" si="17"/>
        <v>0</v>
      </c>
      <c r="BC58" s="52">
        <f t="shared" si="18"/>
        <v>0</v>
      </c>
      <c r="BD58" s="52">
        <f t="shared" si="48"/>
        <v>0</v>
      </c>
      <c r="BE58" s="45">
        <f t="shared" si="20"/>
        <v>0</v>
      </c>
      <c r="BF58" s="52">
        <f t="shared" si="21"/>
        <v>0</v>
      </c>
      <c r="BG58" s="52">
        <f t="shared" si="22"/>
        <v>0</v>
      </c>
      <c r="BH58" s="52"/>
      <c r="BI58" s="63">
        <f t="shared" si="23"/>
        <v>0</v>
      </c>
      <c r="BJ58" s="64">
        <f t="shared" si="24"/>
        <v>0</v>
      </c>
      <c r="BK58" s="65"/>
      <c r="BL58" s="52">
        <f t="shared" si="25"/>
        <v>0</v>
      </c>
      <c r="BM58" s="65"/>
      <c r="BN58" s="62">
        <f t="shared" si="26"/>
        <v>26</v>
      </c>
      <c r="BO58" s="45">
        <f t="shared" si="27"/>
        <v>0</v>
      </c>
      <c r="BP58" s="45">
        <f t="shared" si="28"/>
        <v>34</v>
      </c>
      <c r="BQ58" s="52">
        <f t="shared" si="29"/>
        <v>1</v>
      </c>
      <c r="BR58" s="45">
        <f t="shared" si="30"/>
        <v>0</v>
      </c>
      <c r="BS58" s="52">
        <f t="shared" si="31"/>
        <v>3</v>
      </c>
      <c r="BT58" s="52">
        <f t="shared" si="32"/>
        <v>0</v>
      </c>
      <c r="BU58" s="52">
        <f t="shared" si="33"/>
        <v>2</v>
      </c>
      <c r="BV58" s="52">
        <f t="shared" si="34"/>
        <v>0</v>
      </c>
      <c r="BW58" s="52">
        <f t="shared" si="35"/>
        <v>0</v>
      </c>
      <c r="BX58" s="45">
        <f t="shared" si="36"/>
        <v>0</v>
      </c>
      <c r="BY58" s="52">
        <f t="shared" si="37"/>
        <v>0</v>
      </c>
      <c r="BZ58" s="52">
        <f t="shared" si="38"/>
        <v>0</v>
      </c>
      <c r="CA58" s="52"/>
      <c r="CB58" s="63">
        <f t="shared" si="39"/>
        <v>66</v>
      </c>
      <c r="CC58" s="64">
        <f t="shared" si="40"/>
        <v>60</v>
      </c>
      <c r="CD58" s="65"/>
      <c r="CE58" s="52">
        <f t="shared" si="41"/>
        <v>18</v>
      </c>
      <c r="CF58" s="65"/>
      <c r="CG58" s="66">
        <f t="shared" si="42"/>
        <v>66</v>
      </c>
      <c r="CH58" s="67">
        <f t="shared" si="42"/>
        <v>60</v>
      </c>
    </row>
    <row r="59" spans="1:86" s="61" customFormat="1" ht="36.75" customHeight="1" x14ac:dyDescent="0.25">
      <c r="A59" s="31" t="s">
        <v>67</v>
      </c>
      <c r="B59" s="32" t="s">
        <v>82</v>
      </c>
      <c r="C59" s="33">
        <v>51</v>
      </c>
      <c r="D59" s="34">
        <v>2</v>
      </c>
      <c r="E59" s="35" t="s">
        <v>68</v>
      </c>
      <c r="F59" s="36">
        <v>47</v>
      </c>
      <c r="G59" s="37"/>
      <c r="H59" s="38" t="s">
        <v>106</v>
      </c>
      <c r="I59" s="36">
        <v>2</v>
      </c>
      <c r="J59" s="39">
        <f t="shared" si="49"/>
        <v>2</v>
      </c>
      <c r="K59" s="40">
        <v>3</v>
      </c>
      <c r="L59" s="41">
        <f t="shared" si="51"/>
        <v>1</v>
      </c>
      <c r="M59" s="42"/>
      <c r="N59" s="43" t="s">
        <v>69</v>
      </c>
      <c r="O59" s="44" t="s">
        <v>166</v>
      </c>
      <c r="P59" s="45">
        <f t="shared" si="44"/>
        <v>4</v>
      </c>
      <c r="Q59" s="46">
        <f t="shared" si="3"/>
        <v>120</v>
      </c>
      <c r="R59" s="47"/>
      <c r="S59" s="48">
        <v>17</v>
      </c>
      <c r="T59" s="49"/>
      <c r="U59" s="50">
        <f t="shared" si="4"/>
        <v>120</v>
      </c>
      <c r="V59" s="51">
        <f t="shared" si="50"/>
        <v>60</v>
      </c>
      <c r="W59" s="52">
        <v>30</v>
      </c>
      <c r="X59" s="52">
        <v>30</v>
      </c>
      <c r="Y59" s="52"/>
      <c r="Z59" s="53">
        <v>60</v>
      </c>
      <c r="AA59" s="42"/>
      <c r="AB59" s="42"/>
      <c r="AC59" s="54" t="s">
        <v>59</v>
      </c>
      <c r="AD59" s="50">
        <f t="shared" si="6"/>
        <v>0</v>
      </c>
      <c r="AE59" s="51">
        <f t="shared" si="7"/>
        <v>0</v>
      </c>
      <c r="AF59" s="52"/>
      <c r="AG59" s="52"/>
      <c r="AH59" s="52"/>
      <c r="AI59" s="53">
        <v>0</v>
      </c>
      <c r="AJ59" s="42"/>
      <c r="AK59" s="42"/>
      <c r="AL59" s="55"/>
      <c r="AM59" s="48" t="s">
        <v>130</v>
      </c>
      <c r="AN59" s="49">
        <v>401</v>
      </c>
      <c r="AO59" s="56">
        <f t="shared" si="8"/>
        <v>0</v>
      </c>
      <c r="AP59" s="57">
        <f t="shared" si="9"/>
        <v>0</v>
      </c>
      <c r="AQ59" s="58"/>
      <c r="AR59" s="59"/>
      <c r="AS59" s="60"/>
      <c r="AU59" s="62">
        <f t="shared" si="10"/>
        <v>30</v>
      </c>
      <c r="AV59" s="45">
        <f t="shared" si="11"/>
        <v>0</v>
      </c>
      <c r="AW59" s="45">
        <f t="shared" si="12"/>
        <v>90</v>
      </c>
      <c r="AX59" s="52">
        <f t="shared" si="13"/>
        <v>1</v>
      </c>
      <c r="AY59" s="45">
        <f t="shared" si="14"/>
        <v>0</v>
      </c>
      <c r="AZ59" s="52">
        <f t="shared" si="15"/>
        <v>10</v>
      </c>
      <c r="BA59" s="52">
        <f t="shared" si="16"/>
        <v>0</v>
      </c>
      <c r="BB59" s="52">
        <f t="shared" si="17"/>
        <v>4</v>
      </c>
      <c r="BC59" s="52">
        <f t="shared" si="18"/>
        <v>0</v>
      </c>
      <c r="BD59" s="52">
        <f t="shared" si="48"/>
        <v>0</v>
      </c>
      <c r="BE59" s="45">
        <f t="shared" si="20"/>
        <v>0</v>
      </c>
      <c r="BF59" s="52">
        <f t="shared" si="21"/>
        <v>0</v>
      </c>
      <c r="BG59" s="52">
        <f t="shared" si="22"/>
        <v>0</v>
      </c>
      <c r="BH59" s="52"/>
      <c r="BI59" s="63">
        <f t="shared" si="23"/>
        <v>135</v>
      </c>
      <c r="BJ59" s="64">
        <f t="shared" si="24"/>
        <v>120</v>
      </c>
      <c r="BK59" s="65"/>
      <c r="BL59" s="52">
        <f t="shared" si="25"/>
        <v>0</v>
      </c>
      <c r="BM59" s="65"/>
      <c r="BN59" s="62">
        <f t="shared" si="26"/>
        <v>0</v>
      </c>
      <c r="BO59" s="45">
        <f t="shared" si="27"/>
        <v>0</v>
      </c>
      <c r="BP59" s="45">
        <f t="shared" si="28"/>
        <v>0</v>
      </c>
      <c r="BQ59" s="52">
        <f t="shared" si="29"/>
        <v>0</v>
      </c>
      <c r="BR59" s="45">
        <f t="shared" si="30"/>
        <v>0</v>
      </c>
      <c r="BS59" s="52">
        <f t="shared" si="31"/>
        <v>0</v>
      </c>
      <c r="BT59" s="52">
        <f t="shared" si="32"/>
        <v>0</v>
      </c>
      <c r="BU59" s="52">
        <f t="shared" si="33"/>
        <v>0</v>
      </c>
      <c r="BV59" s="52">
        <f t="shared" si="34"/>
        <v>0</v>
      </c>
      <c r="BW59" s="52">
        <f t="shared" si="35"/>
        <v>0</v>
      </c>
      <c r="BX59" s="45">
        <f t="shared" si="36"/>
        <v>0</v>
      </c>
      <c r="BY59" s="52">
        <f t="shared" si="37"/>
        <v>0</v>
      </c>
      <c r="BZ59" s="52">
        <f t="shared" si="38"/>
        <v>0</v>
      </c>
      <c r="CA59" s="52"/>
      <c r="CB59" s="63">
        <f t="shared" si="39"/>
        <v>0</v>
      </c>
      <c r="CC59" s="64">
        <f t="shared" si="40"/>
        <v>0</v>
      </c>
      <c r="CD59" s="65"/>
      <c r="CE59" s="52">
        <f t="shared" si="41"/>
        <v>0</v>
      </c>
      <c r="CF59" s="65"/>
      <c r="CG59" s="66">
        <f t="shared" si="42"/>
        <v>135</v>
      </c>
      <c r="CH59" s="67">
        <f t="shared" si="42"/>
        <v>120</v>
      </c>
    </row>
    <row r="60" spans="1:86" s="61" customFormat="1" ht="36.75" customHeight="1" x14ac:dyDescent="0.25">
      <c r="A60" s="31" t="s">
        <v>67</v>
      </c>
      <c r="B60" s="32" t="s">
        <v>82</v>
      </c>
      <c r="C60" s="33" t="s">
        <v>109</v>
      </c>
      <c r="D60" s="34">
        <v>2</v>
      </c>
      <c r="E60" s="35" t="s">
        <v>68</v>
      </c>
      <c r="F60" s="36">
        <v>10</v>
      </c>
      <c r="G60" s="37"/>
      <c r="H60" s="38" t="s">
        <v>98</v>
      </c>
      <c r="I60" s="36">
        <v>1</v>
      </c>
      <c r="J60" s="39">
        <f t="shared" si="49"/>
        <v>0</v>
      </c>
      <c r="K60" s="40">
        <v>1</v>
      </c>
      <c r="L60" s="41">
        <f t="shared" si="51"/>
        <v>1</v>
      </c>
      <c r="M60" s="42"/>
      <c r="N60" s="43" t="s">
        <v>69</v>
      </c>
      <c r="O60" s="44" t="s">
        <v>166</v>
      </c>
      <c r="P60" s="45">
        <f t="shared" si="44"/>
        <v>4</v>
      </c>
      <c r="Q60" s="46">
        <f t="shared" si="3"/>
        <v>120</v>
      </c>
      <c r="R60" s="47" t="s">
        <v>78</v>
      </c>
      <c r="S60" s="48">
        <v>17</v>
      </c>
      <c r="T60" s="49"/>
      <c r="U60" s="50">
        <f t="shared" si="4"/>
        <v>120</v>
      </c>
      <c r="V60" s="51">
        <f t="shared" si="50"/>
        <v>60</v>
      </c>
      <c r="W60" s="52">
        <v>30</v>
      </c>
      <c r="X60" s="52">
        <v>30</v>
      </c>
      <c r="Y60" s="52"/>
      <c r="Z60" s="53">
        <v>60</v>
      </c>
      <c r="AA60" s="42"/>
      <c r="AB60" s="42"/>
      <c r="AC60" s="54" t="s">
        <v>59</v>
      </c>
      <c r="AD60" s="50">
        <f t="shared" si="6"/>
        <v>0</v>
      </c>
      <c r="AE60" s="51">
        <f t="shared" si="7"/>
        <v>0</v>
      </c>
      <c r="AF60" s="52"/>
      <c r="AG60" s="52"/>
      <c r="AH60" s="52"/>
      <c r="AI60" s="53">
        <v>0</v>
      </c>
      <c r="AJ60" s="42"/>
      <c r="AK60" s="42"/>
      <c r="AL60" s="55"/>
      <c r="AM60" s="48" t="s">
        <v>130</v>
      </c>
      <c r="AN60" s="49">
        <v>401</v>
      </c>
      <c r="AO60" s="56">
        <f t="shared" si="8"/>
        <v>0</v>
      </c>
      <c r="AP60" s="57">
        <f t="shared" si="9"/>
        <v>0</v>
      </c>
      <c r="AQ60" s="58"/>
      <c r="AR60" s="59"/>
      <c r="AS60" s="60"/>
      <c r="AU60" s="62">
        <f t="shared" si="10"/>
        <v>30</v>
      </c>
      <c r="AV60" s="45">
        <f t="shared" si="11"/>
        <v>0</v>
      </c>
      <c r="AW60" s="45">
        <f t="shared" si="12"/>
        <v>30</v>
      </c>
      <c r="AX60" s="52">
        <f t="shared" si="13"/>
        <v>1</v>
      </c>
      <c r="AY60" s="45">
        <f t="shared" si="14"/>
        <v>0</v>
      </c>
      <c r="AZ60" s="52">
        <f t="shared" si="15"/>
        <v>2</v>
      </c>
      <c r="BA60" s="52">
        <f t="shared" si="16"/>
        <v>0</v>
      </c>
      <c r="BB60" s="52">
        <f t="shared" si="17"/>
        <v>2</v>
      </c>
      <c r="BC60" s="52">
        <f t="shared" si="18"/>
        <v>0</v>
      </c>
      <c r="BD60" s="52">
        <f t="shared" si="48"/>
        <v>0</v>
      </c>
      <c r="BE60" s="45">
        <f t="shared" si="20"/>
        <v>0</v>
      </c>
      <c r="BF60" s="52">
        <f t="shared" si="21"/>
        <v>0</v>
      </c>
      <c r="BG60" s="52">
        <f t="shared" si="22"/>
        <v>0</v>
      </c>
      <c r="BH60" s="52"/>
      <c r="BI60" s="63">
        <f t="shared" si="23"/>
        <v>65</v>
      </c>
      <c r="BJ60" s="64">
        <f t="shared" si="24"/>
        <v>60</v>
      </c>
      <c r="BK60" s="65"/>
      <c r="BL60" s="52">
        <f t="shared" si="25"/>
        <v>18</v>
      </c>
      <c r="BM60" s="65"/>
      <c r="BN60" s="62">
        <f t="shared" si="26"/>
        <v>0</v>
      </c>
      <c r="BO60" s="45">
        <f t="shared" si="27"/>
        <v>0</v>
      </c>
      <c r="BP60" s="45">
        <f t="shared" si="28"/>
        <v>0</v>
      </c>
      <c r="BQ60" s="52">
        <f t="shared" si="29"/>
        <v>0</v>
      </c>
      <c r="BR60" s="45">
        <f t="shared" si="30"/>
        <v>0</v>
      </c>
      <c r="BS60" s="52">
        <f t="shared" si="31"/>
        <v>0</v>
      </c>
      <c r="BT60" s="52">
        <f t="shared" si="32"/>
        <v>0</v>
      </c>
      <c r="BU60" s="52">
        <f t="shared" si="33"/>
        <v>0</v>
      </c>
      <c r="BV60" s="52">
        <f t="shared" si="34"/>
        <v>0</v>
      </c>
      <c r="BW60" s="52">
        <f t="shared" si="35"/>
        <v>0</v>
      </c>
      <c r="BX60" s="45">
        <f t="shared" si="36"/>
        <v>0</v>
      </c>
      <c r="BY60" s="52">
        <f t="shared" si="37"/>
        <v>0</v>
      </c>
      <c r="BZ60" s="52">
        <f t="shared" si="38"/>
        <v>0</v>
      </c>
      <c r="CA60" s="52"/>
      <c r="CB60" s="63">
        <f t="shared" si="39"/>
        <v>0</v>
      </c>
      <c r="CC60" s="64">
        <f t="shared" si="40"/>
        <v>0</v>
      </c>
      <c r="CD60" s="65"/>
      <c r="CE60" s="52">
        <f t="shared" si="41"/>
        <v>0</v>
      </c>
      <c r="CF60" s="65"/>
      <c r="CG60" s="66">
        <f t="shared" si="42"/>
        <v>65</v>
      </c>
      <c r="CH60" s="67">
        <f t="shared" si="42"/>
        <v>60</v>
      </c>
    </row>
    <row r="61" spans="1:86" s="61" customFormat="1" ht="36.75" customHeight="1" x14ac:dyDescent="0.25">
      <c r="A61" s="31" t="s">
        <v>67</v>
      </c>
      <c r="B61" s="32" t="s">
        <v>82</v>
      </c>
      <c r="C61" s="33">
        <v>51</v>
      </c>
      <c r="D61" s="34">
        <v>4</v>
      </c>
      <c r="E61" s="35" t="s">
        <v>68</v>
      </c>
      <c r="F61" s="36">
        <v>62</v>
      </c>
      <c r="G61" s="37">
        <v>14</v>
      </c>
      <c r="H61" s="38" t="s">
        <v>83</v>
      </c>
      <c r="I61" s="36">
        <v>3</v>
      </c>
      <c r="J61" s="39">
        <f t="shared" si="49"/>
        <v>2</v>
      </c>
      <c r="K61" s="40">
        <v>3</v>
      </c>
      <c r="L61" s="41">
        <f t="shared" si="51"/>
        <v>1</v>
      </c>
      <c r="M61" s="42">
        <v>51.52</v>
      </c>
      <c r="N61" s="43" t="s">
        <v>69</v>
      </c>
      <c r="O61" s="44" t="s">
        <v>167</v>
      </c>
      <c r="P61" s="45">
        <f t="shared" si="44"/>
        <v>4</v>
      </c>
      <c r="Q61" s="46">
        <f t="shared" si="3"/>
        <v>144</v>
      </c>
      <c r="R61" s="47"/>
      <c r="S61" s="48"/>
      <c r="T61" s="49"/>
      <c r="U61" s="50">
        <f t="shared" si="4"/>
        <v>0</v>
      </c>
      <c r="V61" s="51">
        <f t="shared" si="50"/>
        <v>0</v>
      </c>
      <c r="W61" s="52"/>
      <c r="X61" s="52"/>
      <c r="Y61" s="52"/>
      <c r="Z61" s="53">
        <v>0</v>
      </c>
      <c r="AA61" s="42"/>
      <c r="AB61" s="42"/>
      <c r="AC61" s="54"/>
      <c r="AD61" s="50">
        <f t="shared" si="6"/>
        <v>144</v>
      </c>
      <c r="AE61" s="51">
        <f t="shared" si="7"/>
        <v>56</v>
      </c>
      <c r="AF61" s="52">
        <v>16</v>
      </c>
      <c r="AG61" s="52">
        <v>40</v>
      </c>
      <c r="AH61" s="52"/>
      <c r="AI61" s="53">
        <v>88</v>
      </c>
      <c r="AJ61" s="42"/>
      <c r="AK61" s="42"/>
      <c r="AL61" s="55" t="s">
        <v>59</v>
      </c>
      <c r="AM61" s="48" t="s">
        <v>130</v>
      </c>
      <c r="AN61" s="49">
        <v>401</v>
      </c>
      <c r="AO61" s="56">
        <f t="shared" si="8"/>
        <v>0</v>
      </c>
      <c r="AP61" s="57">
        <f t="shared" si="9"/>
        <v>0</v>
      </c>
      <c r="AQ61" s="58"/>
      <c r="AR61" s="59"/>
      <c r="AS61" s="60"/>
      <c r="AU61" s="62">
        <f t="shared" si="10"/>
        <v>0</v>
      </c>
      <c r="AV61" s="45">
        <f t="shared" si="11"/>
        <v>0</v>
      </c>
      <c r="AW61" s="45">
        <f t="shared" si="12"/>
        <v>0</v>
      </c>
      <c r="AX61" s="52">
        <f t="shared" si="13"/>
        <v>0</v>
      </c>
      <c r="AY61" s="45">
        <f t="shared" si="14"/>
        <v>0</v>
      </c>
      <c r="AZ61" s="52">
        <f t="shared" si="15"/>
        <v>0</v>
      </c>
      <c r="BA61" s="52">
        <f t="shared" si="16"/>
        <v>0</v>
      </c>
      <c r="BB61" s="52">
        <f t="shared" si="17"/>
        <v>0</v>
      </c>
      <c r="BC61" s="52">
        <f t="shared" si="18"/>
        <v>0</v>
      </c>
      <c r="BD61" s="52">
        <f t="shared" si="48"/>
        <v>0</v>
      </c>
      <c r="BE61" s="45">
        <f t="shared" si="20"/>
        <v>0</v>
      </c>
      <c r="BF61" s="52">
        <f t="shared" si="21"/>
        <v>0</v>
      </c>
      <c r="BG61" s="52">
        <f t="shared" si="22"/>
        <v>0</v>
      </c>
      <c r="BH61" s="52"/>
      <c r="BI61" s="63">
        <f t="shared" si="23"/>
        <v>0</v>
      </c>
      <c r="BJ61" s="64">
        <f t="shared" si="24"/>
        <v>0</v>
      </c>
      <c r="BK61" s="65"/>
      <c r="BL61" s="52">
        <f t="shared" si="25"/>
        <v>0</v>
      </c>
      <c r="BM61" s="65"/>
      <c r="BN61" s="62">
        <f t="shared" si="26"/>
        <v>16</v>
      </c>
      <c r="BO61" s="45">
        <f t="shared" si="27"/>
        <v>0</v>
      </c>
      <c r="BP61" s="45">
        <f t="shared" si="28"/>
        <v>120</v>
      </c>
      <c r="BQ61" s="52">
        <f t="shared" si="29"/>
        <v>1</v>
      </c>
      <c r="BR61" s="45">
        <f t="shared" si="30"/>
        <v>0</v>
      </c>
      <c r="BS61" s="52">
        <f t="shared" si="31"/>
        <v>13</v>
      </c>
      <c r="BT61" s="52">
        <f t="shared" si="32"/>
        <v>0</v>
      </c>
      <c r="BU61" s="52">
        <f t="shared" si="33"/>
        <v>6</v>
      </c>
      <c r="BV61" s="52">
        <f t="shared" si="34"/>
        <v>0</v>
      </c>
      <c r="BW61" s="52">
        <f t="shared" si="35"/>
        <v>0</v>
      </c>
      <c r="BX61" s="45">
        <f t="shared" si="36"/>
        <v>0</v>
      </c>
      <c r="BY61" s="52">
        <f t="shared" si="37"/>
        <v>0</v>
      </c>
      <c r="BZ61" s="52">
        <f t="shared" si="38"/>
        <v>0</v>
      </c>
      <c r="CA61" s="52"/>
      <c r="CB61" s="63">
        <f t="shared" si="39"/>
        <v>156</v>
      </c>
      <c r="CC61" s="64">
        <f t="shared" si="40"/>
        <v>136</v>
      </c>
      <c r="CD61" s="65"/>
      <c r="CE61" s="52">
        <f t="shared" si="41"/>
        <v>0</v>
      </c>
      <c r="CF61" s="65"/>
      <c r="CG61" s="66">
        <f t="shared" si="42"/>
        <v>156</v>
      </c>
      <c r="CH61" s="67">
        <f t="shared" si="42"/>
        <v>136</v>
      </c>
    </row>
    <row r="62" spans="1:86" s="61" customFormat="1" ht="36.75" customHeight="1" x14ac:dyDescent="0.25">
      <c r="A62" s="31" t="s">
        <v>67</v>
      </c>
      <c r="B62" s="32" t="s">
        <v>82</v>
      </c>
      <c r="C62" s="33">
        <v>52</v>
      </c>
      <c r="D62" s="34">
        <v>4</v>
      </c>
      <c r="E62" s="35" t="s">
        <v>68</v>
      </c>
      <c r="F62" s="36">
        <v>31</v>
      </c>
      <c r="G62" s="37"/>
      <c r="H62" s="38" t="s">
        <v>84</v>
      </c>
      <c r="I62" s="36">
        <v>1</v>
      </c>
      <c r="J62" s="39">
        <f t="shared" si="49"/>
        <v>1</v>
      </c>
      <c r="K62" s="40">
        <v>2</v>
      </c>
      <c r="L62" s="41"/>
      <c r="M62" s="42">
        <v>51.52</v>
      </c>
      <c r="N62" s="43" t="s">
        <v>69</v>
      </c>
      <c r="O62" s="44" t="s">
        <v>167</v>
      </c>
      <c r="P62" s="45">
        <f>Q62/30</f>
        <v>4</v>
      </c>
      <c r="Q62" s="46">
        <f t="shared" si="3"/>
        <v>120</v>
      </c>
      <c r="R62" s="47"/>
      <c r="S62" s="48"/>
      <c r="T62" s="49"/>
      <c r="U62" s="50">
        <f t="shared" si="4"/>
        <v>0</v>
      </c>
      <c r="V62" s="51">
        <f t="shared" si="50"/>
        <v>0</v>
      </c>
      <c r="W62" s="52"/>
      <c r="X62" s="52"/>
      <c r="Y62" s="52"/>
      <c r="Z62" s="53">
        <v>0</v>
      </c>
      <c r="AA62" s="42"/>
      <c r="AB62" s="42"/>
      <c r="AC62" s="54"/>
      <c r="AD62" s="50">
        <f t="shared" si="6"/>
        <v>120</v>
      </c>
      <c r="AE62" s="51">
        <f t="shared" si="7"/>
        <v>56</v>
      </c>
      <c r="AF62" s="52">
        <v>16</v>
      </c>
      <c r="AG62" s="52">
        <v>40</v>
      </c>
      <c r="AH62" s="52"/>
      <c r="AI62" s="53">
        <v>64</v>
      </c>
      <c r="AJ62" s="42"/>
      <c r="AK62" s="42"/>
      <c r="AL62" s="55" t="s">
        <v>59</v>
      </c>
      <c r="AM62" s="48" t="s">
        <v>130</v>
      </c>
      <c r="AN62" s="49">
        <v>401</v>
      </c>
      <c r="AO62" s="56">
        <f t="shared" si="8"/>
        <v>0</v>
      </c>
      <c r="AP62" s="57">
        <f t="shared" si="9"/>
        <v>0</v>
      </c>
      <c r="AQ62" s="58"/>
      <c r="AR62" s="59"/>
      <c r="AS62" s="60"/>
      <c r="AU62" s="62">
        <f t="shared" si="10"/>
        <v>0</v>
      </c>
      <c r="AV62" s="45">
        <f t="shared" si="11"/>
        <v>0</v>
      </c>
      <c r="AW62" s="45">
        <f t="shared" si="12"/>
        <v>0</v>
      </c>
      <c r="AX62" s="52">
        <f t="shared" si="13"/>
        <v>0</v>
      </c>
      <c r="AY62" s="45">
        <f t="shared" si="14"/>
        <v>0</v>
      </c>
      <c r="AZ62" s="52">
        <f t="shared" si="15"/>
        <v>0</v>
      </c>
      <c r="BA62" s="52">
        <f t="shared" si="16"/>
        <v>0</v>
      </c>
      <c r="BB62" s="52">
        <f t="shared" si="17"/>
        <v>0</v>
      </c>
      <c r="BC62" s="52">
        <f t="shared" si="18"/>
        <v>0</v>
      </c>
      <c r="BD62" s="52">
        <f t="shared" si="48"/>
        <v>0</v>
      </c>
      <c r="BE62" s="45">
        <f t="shared" si="20"/>
        <v>0</v>
      </c>
      <c r="BF62" s="52">
        <f t="shared" si="21"/>
        <v>0</v>
      </c>
      <c r="BG62" s="52">
        <f t="shared" si="22"/>
        <v>0</v>
      </c>
      <c r="BH62" s="52"/>
      <c r="BI62" s="63">
        <f t="shared" si="23"/>
        <v>0</v>
      </c>
      <c r="BJ62" s="64">
        <f t="shared" si="24"/>
        <v>0</v>
      </c>
      <c r="BK62" s="65"/>
      <c r="BL62" s="52">
        <f t="shared" si="25"/>
        <v>0</v>
      </c>
      <c r="BM62" s="65"/>
      <c r="BN62" s="62">
        <f t="shared" si="26"/>
        <v>0</v>
      </c>
      <c r="BO62" s="45">
        <f t="shared" si="27"/>
        <v>0</v>
      </c>
      <c r="BP62" s="45">
        <f t="shared" si="28"/>
        <v>80</v>
      </c>
      <c r="BQ62" s="52">
        <f t="shared" si="29"/>
        <v>1</v>
      </c>
      <c r="BR62" s="45">
        <f t="shared" si="30"/>
        <v>0</v>
      </c>
      <c r="BS62" s="52">
        <f t="shared" si="31"/>
        <v>7</v>
      </c>
      <c r="BT62" s="52">
        <f t="shared" si="32"/>
        <v>0</v>
      </c>
      <c r="BU62" s="52">
        <f t="shared" si="33"/>
        <v>2</v>
      </c>
      <c r="BV62" s="52">
        <f t="shared" si="34"/>
        <v>0</v>
      </c>
      <c r="BW62" s="52">
        <f t="shared" si="35"/>
        <v>0</v>
      </c>
      <c r="BX62" s="45">
        <f t="shared" si="36"/>
        <v>0</v>
      </c>
      <c r="BY62" s="52">
        <f t="shared" si="37"/>
        <v>0</v>
      </c>
      <c r="BZ62" s="52">
        <f t="shared" si="38"/>
        <v>0</v>
      </c>
      <c r="CA62" s="52"/>
      <c r="CB62" s="63">
        <f t="shared" si="39"/>
        <v>90</v>
      </c>
      <c r="CC62" s="64">
        <f t="shared" si="40"/>
        <v>80</v>
      </c>
      <c r="CD62" s="65"/>
      <c r="CE62" s="52">
        <f t="shared" si="41"/>
        <v>0</v>
      </c>
      <c r="CF62" s="65"/>
      <c r="CG62" s="66">
        <f t="shared" si="42"/>
        <v>90</v>
      </c>
      <c r="CH62" s="67">
        <f t="shared" si="42"/>
        <v>80</v>
      </c>
    </row>
    <row r="63" spans="1:86" s="61" customFormat="1" ht="36.75" customHeight="1" x14ac:dyDescent="0.25">
      <c r="A63" s="31" t="s">
        <v>67</v>
      </c>
      <c r="B63" s="32" t="s">
        <v>82</v>
      </c>
      <c r="C63" s="33">
        <v>51</v>
      </c>
      <c r="D63" s="34">
        <v>2</v>
      </c>
      <c r="E63" s="35" t="s">
        <v>68</v>
      </c>
      <c r="F63" s="36">
        <v>47</v>
      </c>
      <c r="G63" s="37"/>
      <c r="H63" s="38" t="s">
        <v>106</v>
      </c>
      <c r="I63" s="36">
        <v>2</v>
      </c>
      <c r="J63" s="39">
        <f t="shared" si="49"/>
        <v>2</v>
      </c>
      <c r="K63" s="40">
        <v>3</v>
      </c>
      <c r="L63" s="41">
        <f t="shared" ref="L63:L69" si="52">IF(OR((W63+AF63)=0,F63=0),0,IF(F63&lt;130,1,IF(F63&gt;160,3,2)))</f>
        <v>0</v>
      </c>
      <c r="M63" s="42"/>
      <c r="N63" s="43" t="s">
        <v>69</v>
      </c>
      <c r="O63" s="44" t="s">
        <v>168</v>
      </c>
      <c r="P63" s="45">
        <f t="shared" si="44"/>
        <v>1</v>
      </c>
      <c r="Q63" s="46">
        <f t="shared" si="3"/>
        <v>30</v>
      </c>
      <c r="R63" s="47"/>
      <c r="S63" s="48"/>
      <c r="T63" s="49">
        <v>17</v>
      </c>
      <c r="U63" s="50">
        <f t="shared" si="4"/>
        <v>0</v>
      </c>
      <c r="V63" s="51">
        <f t="shared" si="50"/>
        <v>0</v>
      </c>
      <c r="W63" s="52"/>
      <c r="X63" s="52"/>
      <c r="Y63" s="52"/>
      <c r="Z63" s="53">
        <v>0</v>
      </c>
      <c r="AA63" s="42"/>
      <c r="AB63" s="42"/>
      <c r="AC63" s="54"/>
      <c r="AD63" s="50">
        <f t="shared" si="6"/>
        <v>30</v>
      </c>
      <c r="AE63" s="51">
        <f t="shared" si="7"/>
        <v>0</v>
      </c>
      <c r="AF63" s="52"/>
      <c r="AG63" s="52"/>
      <c r="AH63" s="52"/>
      <c r="AI63" s="53">
        <v>30</v>
      </c>
      <c r="AJ63" s="42" t="s">
        <v>163</v>
      </c>
      <c r="AK63" s="42"/>
      <c r="AL63" s="55"/>
      <c r="AM63" s="48" t="s">
        <v>130</v>
      </c>
      <c r="AN63" s="49">
        <v>401</v>
      </c>
      <c r="AO63" s="56">
        <f t="shared" si="8"/>
        <v>0</v>
      </c>
      <c r="AP63" s="57">
        <f t="shared" si="9"/>
        <v>0</v>
      </c>
      <c r="AQ63" s="58">
        <v>3</v>
      </c>
      <c r="AR63" s="59"/>
      <c r="AS63" s="60"/>
      <c r="AU63" s="62">
        <f t="shared" si="10"/>
        <v>0</v>
      </c>
      <c r="AV63" s="45">
        <f t="shared" si="11"/>
        <v>0</v>
      </c>
      <c r="AW63" s="45">
        <f t="shared" si="12"/>
        <v>0</v>
      </c>
      <c r="AX63" s="52">
        <f t="shared" si="13"/>
        <v>0</v>
      </c>
      <c r="AY63" s="45">
        <f t="shared" si="14"/>
        <v>0</v>
      </c>
      <c r="AZ63" s="52">
        <f t="shared" si="15"/>
        <v>0</v>
      </c>
      <c r="BA63" s="52">
        <f t="shared" si="16"/>
        <v>0</v>
      </c>
      <c r="BB63" s="52">
        <f t="shared" si="17"/>
        <v>0</v>
      </c>
      <c r="BC63" s="52">
        <f t="shared" si="18"/>
        <v>0</v>
      </c>
      <c r="BD63" s="52">
        <f t="shared" si="48"/>
        <v>0</v>
      </c>
      <c r="BE63" s="45">
        <f t="shared" si="20"/>
        <v>0</v>
      </c>
      <c r="BF63" s="52">
        <f t="shared" si="21"/>
        <v>0</v>
      </c>
      <c r="BG63" s="52">
        <f t="shared" si="22"/>
        <v>0</v>
      </c>
      <c r="BH63" s="52"/>
      <c r="BI63" s="63">
        <f t="shared" si="23"/>
        <v>0</v>
      </c>
      <c r="BJ63" s="64">
        <f t="shared" si="24"/>
        <v>0</v>
      </c>
      <c r="BK63" s="65"/>
      <c r="BL63" s="52">
        <f t="shared" si="25"/>
        <v>0</v>
      </c>
      <c r="BM63" s="65"/>
      <c r="BN63" s="62">
        <f t="shared" si="26"/>
        <v>0</v>
      </c>
      <c r="BO63" s="45">
        <f t="shared" si="27"/>
        <v>0</v>
      </c>
      <c r="BP63" s="45">
        <f t="shared" si="28"/>
        <v>0</v>
      </c>
      <c r="BQ63" s="52">
        <f t="shared" si="29"/>
        <v>0</v>
      </c>
      <c r="BR63" s="45">
        <f t="shared" si="30"/>
        <v>0</v>
      </c>
      <c r="BS63" s="52">
        <f t="shared" si="31"/>
        <v>0</v>
      </c>
      <c r="BT63" s="52">
        <f t="shared" si="32"/>
        <v>141</v>
      </c>
      <c r="BU63" s="52">
        <f t="shared" si="33"/>
        <v>0</v>
      </c>
      <c r="BV63" s="52">
        <f t="shared" si="34"/>
        <v>0</v>
      </c>
      <c r="BW63" s="52">
        <f t="shared" si="35"/>
        <v>0</v>
      </c>
      <c r="BX63" s="45">
        <f t="shared" si="36"/>
        <v>0</v>
      </c>
      <c r="BY63" s="52">
        <f t="shared" si="37"/>
        <v>0</v>
      </c>
      <c r="BZ63" s="52">
        <f t="shared" si="38"/>
        <v>0</v>
      </c>
      <c r="CA63" s="52"/>
      <c r="CB63" s="63">
        <f t="shared" si="39"/>
        <v>141</v>
      </c>
      <c r="CC63" s="64">
        <f t="shared" si="40"/>
        <v>0</v>
      </c>
      <c r="CD63" s="65"/>
      <c r="CE63" s="52">
        <f t="shared" si="41"/>
        <v>0</v>
      </c>
      <c r="CF63" s="65"/>
      <c r="CG63" s="66">
        <f t="shared" si="42"/>
        <v>141</v>
      </c>
      <c r="CH63" s="67">
        <f t="shared" si="42"/>
        <v>0</v>
      </c>
    </row>
    <row r="64" spans="1:86" s="61" customFormat="1" ht="36.75" customHeight="1" x14ac:dyDescent="0.25">
      <c r="A64" s="31" t="s">
        <v>67</v>
      </c>
      <c r="B64" s="32" t="s">
        <v>82</v>
      </c>
      <c r="C64" s="33" t="s">
        <v>109</v>
      </c>
      <c r="D64" s="34">
        <v>2</v>
      </c>
      <c r="E64" s="35" t="s">
        <v>68</v>
      </c>
      <c r="F64" s="36">
        <v>10</v>
      </c>
      <c r="G64" s="37"/>
      <c r="H64" s="38" t="s">
        <v>98</v>
      </c>
      <c r="I64" s="36">
        <v>1</v>
      </c>
      <c r="J64" s="39">
        <f t="shared" si="49"/>
        <v>0</v>
      </c>
      <c r="K64" s="40">
        <v>1</v>
      </c>
      <c r="L64" s="41">
        <f t="shared" si="52"/>
        <v>0</v>
      </c>
      <c r="M64" s="42"/>
      <c r="N64" s="43" t="s">
        <v>69</v>
      </c>
      <c r="O64" s="44" t="s">
        <v>168</v>
      </c>
      <c r="P64" s="45">
        <f t="shared" si="44"/>
        <v>1</v>
      </c>
      <c r="Q64" s="46">
        <f t="shared" si="3"/>
        <v>30</v>
      </c>
      <c r="R64" s="47" t="s">
        <v>78</v>
      </c>
      <c r="S64" s="48"/>
      <c r="T64" s="49">
        <v>17</v>
      </c>
      <c r="U64" s="50">
        <f t="shared" si="4"/>
        <v>0</v>
      </c>
      <c r="V64" s="51">
        <f t="shared" si="50"/>
        <v>0</v>
      </c>
      <c r="W64" s="52"/>
      <c r="X64" s="52"/>
      <c r="Y64" s="52"/>
      <c r="Z64" s="53">
        <v>0</v>
      </c>
      <c r="AA64" s="42"/>
      <c r="AB64" s="42"/>
      <c r="AC64" s="54"/>
      <c r="AD64" s="50">
        <f t="shared" si="6"/>
        <v>30</v>
      </c>
      <c r="AE64" s="51">
        <f t="shared" si="7"/>
        <v>0</v>
      </c>
      <c r="AF64" s="52"/>
      <c r="AG64" s="52"/>
      <c r="AH64" s="52"/>
      <c r="AI64" s="53">
        <v>30</v>
      </c>
      <c r="AJ64" s="42" t="s">
        <v>163</v>
      </c>
      <c r="AK64" s="42"/>
      <c r="AL64" s="55"/>
      <c r="AM64" s="48" t="s">
        <v>130</v>
      </c>
      <c r="AN64" s="49">
        <v>401</v>
      </c>
      <c r="AO64" s="56">
        <f t="shared" si="8"/>
        <v>0</v>
      </c>
      <c r="AP64" s="57">
        <f t="shared" si="9"/>
        <v>0</v>
      </c>
      <c r="AQ64" s="58">
        <v>3</v>
      </c>
      <c r="AR64" s="59"/>
      <c r="AS64" s="60"/>
      <c r="AU64" s="62">
        <f t="shared" si="10"/>
        <v>0</v>
      </c>
      <c r="AV64" s="45">
        <f t="shared" si="11"/>
        <v>0</v>
      </c>
      <c r="AW64" s="45">
        <f t="shared" si="12"/>
        <v>0</v>
      </c>
      <c r="AX64" s="52">
        <f t="shared" si="13"/>
        <v>0</v>
      </c>
      <c r="AY64" s="45">
        <f t="shared" si="14"/>
        <v>0</v>
      </c>
      <c r="AZ64" s="52">
        <f t="shared" si="15"/>
        <v>0</v>
      </c>
      <c r="BA64" s="52">
        <f t="shared" si="16"/>
        <v>0</v>
      </c>
      <c r="BB64" s="52">
        <f t="shared" si="17"/>
        <v>0</v>
      </c>
      <c r="BC64" s="52">
        <f t="shared" si="18"/>
        <v>0</v>
      </c>
      <c r="BD64" s="52">
        <f t="shared" si="48"/>
        <v>0</v>
      </c>
      <c r="BE64" s="45">
        <f t="shared" si="20"/>
        <v>0</v>
      </c>
      <c r="BF64" s="52">
        <f t="shared" si="21"/>
        <v>0</v>
      </c>
      <c r="BG64" s="52">
        <f t="shared" si="22"/>
        <v>0</v>
      </c>
      <c r="BH64" s="52"/>
      <c r="BI64" s="63">
        <f t="shared" si="23"/>
        <v>0</v>
      </c>
      <c r="BJ64" s="64">
        <f t="shared" si="24"/>
        <v>0</v>
      </c>
      <c r="BK64" s="65"/>
      <c r="BL64" s="52">
        <f t="shared" si="25"/>
        <v>0</v>
      </c>
      <c r="BM64" s="65"/>
      <c r="BN64" s="62">
        <f t="shared" si="26"/>
        <v>0</v>
      </c>
      <c r="BO64" s="45">
        <f t="shared" si="27"/>
        <v>0</v>
      </c>
      <c r="BP64" s="45">
        <f t="shared" si="28"/>
        <v>0</v>
      </c>
      <c r="BQ64" s="52">
        <f t="shared" si="29"/>
        <v>0</v>
      </c>
      <c r="BR64" s="45">
        <f t="shared" si="30"/>
        <v>0</v>
      </c>
      <c r="BS64" s="52">
        <f t="shared" si="31"/>
        <v>0</v>
      </c>
      <c r="BT64" s="52">
        <f t="shared" si="32"/>
        <v>30</v>
      </c>
      <c r="BU64" s="52">
        <f t="shared" si="33"/>
        <v>0</v>
      </c>
      <c r="BV64" s="52">
        <f t="shared" si="34"/>
        <v>0</v>
      </c>
      <c r="BW64" s="52">
        <f t="shared" si="35"/>
        <v>0</v>
      </c>
      <c r="BX64" s="45">
        <f t="shared" si="36"/>
        <v>0</v>
      </c>
      <c r="BY64" s="52">
        <f t="shared" si="37"/>
        <v>0</v>
      </c>
      <c r="BZ64" s="52">
        <f t="shared" si="38"/>
        <v>0</v>
      </c>
      <c r="CA64" s="52"/>
      <c r="CB64" s="63">
        <f t="shared" si="39"/>
        <v>30</v>
      </c>
      <c r="CC64" s="64">
        <f t="shared" si="40"/>
        <v>0</v>
      </c>
      <c r="CD64" s="65"/>
      <c r="CE64" s="52">
        <f t="shared" si="41"/>
        <v>0</v>
      </c>
      <c r="CF64" s="65"/>
      <c r="CG64" s="66">
        <f t="shared" si="42"/>
        <v>30</v>
      </c>
      <c r="CH64" s="67">
        <f t="shared" si="42"/>
        <v>0</v>
      </c>
    </row>
    <row r="65" spans="1:86" s="61" customFormat="1" ht="36.75" customHeight="1" x14ac:dyDescent="0.25">
      <c r="A65" s="31" t="s">
        <v>67</v>
      </c>
      <c r="B65" s="32" t="s">
        <v>82</v>
      </c>
      <c r="C65" s="33">
        <v>51</v>
      </c>
      <c r="D65" s="34">
        <v>3</v>
      </c>
      <c r="E65" s="35" t="s">
        <v>68</v>
      </c>
      <c r="F65" s="36">
        <v>53</v>
      </c>
      <c r="G65" s="37">
        <v>8</v>
      </c>
      <c r="H65" s="38" t="s">
        <v>83</v>
      </c>
      <c r="I65" s="36">
        <v>3</v>
      </c>
      <c r="J65" s="39">
        <f t="shared" si="49"/>
        <v>2</v>
      </c>
      <c r="K65" s="40">
        <v>3</v>
      </c>
      <c r="L65" s="41">
        <f t="shared" si="52"/>
        <v>0</v>
      </c>
      <c r="M65" s="42"/>
      <c r="N65" s="43" t="s">
        <v>69</v>
      </c>
      <c r="O65" s="44" t="s">
        <v>169</v>
      </c>
      <c r="P65" s="45">
        <f t="shared" si="44"/>
        <v>1</v>
      </c>
      <c r="Q65" s="46">
        <f t="shared" si="3"/>
        <v>36</v>
      </c>
      <c r="R65" s="47"/>
      <c r="S65" s="48"/>
      <c r="T65" s="49">
        <v>14</v>
      </c>
      <c r="U65" s="50">
        <f t="shared" si="4"/>
        <v>0</v>
      </c>
      <c r="V65" s="51">
        <f t="shared" si="50"/>
        <v>0</v>
      </c>
      <c r="W65" s="52"/>
      <c r="X65" s="52"/>
      <c r="Y65" s="52"/>
      <c r="Z65" s="53">
        <v>0</v>
      </c>
      <c r="AA65" s="42"/>
      <c r="AB65" s="42"/>
      <c r="AC65" s="54"/>
      <c r="AD65" s="50">
        <f t="shared" si="6"/>
        <v>36</v>
      </c>
      <c r="AE65" s="51">
        <f t="shared" si="7"/>
        <v>0</v>
      </c>
      <c r="AF65" s="52"/>
      <c r="AG65" s="52"/>
      <c r="AH65" s="52"/>
      <c r="AI65" s="53">
        <v>36</v>
      </c>
      <c r="AJ65" s="42" t="s">
        <v>163</v>
      </c>
      <c r="AK65" s="42"/>
      <c r="AL65" s="55"/>
      <c r="AM65" s="48" t="s">
        <v>130</v>
      </c>
      <c r="AN65" s="49">
        <v>401</v>
      </c>
      <c r="AO65" s="56">
        <f t="shared" si="8"/>
        <v>0</v>
      </c>
      <c r="AP65" s="57">
        <f t="shared" si="9"/>
        <v>0</v>
      </c>
      <c r="AQ65" s="58">
        <v>3</v>
      </c>
      <c r="AR65" s="59"/>
      <c r="AS65" s="60"/>
      <c r="AU65" s="62">
        <f t="shared" si="10"/>
        <v>0</v>
      </c>
      <c r="AV65" s="45">
        <f t="shared" si="11"/>
        <v>0</v>
      </c>
      <c r="AW65" s="45">
        <f t="shared" si="12"/>
        <v>0</v>
      </c>
      <c r="AX65" s="52">
        <f t="shared" si="13"/>
        <v>0</v>
      </c>
      <c r="AY65" s="45">
        <f t="shared" si="14"/>
        <v>0</v>
      </c>
      <c r="AZ65" s="52">
        <f t="shared" si="15"/>
        <v>0</v>
      </c>
      <c r="BA65" s="52">
        <f t="shared" si="16"/>
        <v>0</v>
      </c>
      <c r="BB65" s="52">
        <f t="shared" si="17"/>
        <v>0</v>
      </c>
      <c r="BC65" s="52">
        <f t="shared" si="18"/>
        <v>0</v>
      </c>
      <c r="BD65" s="52">
        <f t="shared" si="48"/>
        <v>0</v>
      </c>
      <c r="BE65" s="45">
        <f t="shared" si="20"/>
        <v>0</v>
      </c>
      <c r="BF65" s="52">
        <f t="shared" si="21"/>
        <v>0</v>
      </c>
      <c r="BG65" s="52">
        <f t="shared" si="22"/>
        <v>0</v>
      </c>
      <c r="BH65" s="52"/>
      <c r="BI65" s="63">
        <f t="shared" si="23"/>
        <v>0</v>
      </c>
      <c r="BJ65" s="64">
        <f t="shared" si="24"/>
        <v>0</v>
      </c>
      <c r="BK65" s="65"/>
      <c r="BL65" s="52">
        <f t="shared" si="25"/>
        <v>0</v>
      </c>
      <c r="BM65" s="65"/>
      <c r="BN65" s="62">
        <f t="shared" si="26"/>
        <v>0</v>
      </c>
      <c r="BO65" s="45">
        <f t="shared" si="27"/>
        <v>0</v>
      </c>
      <c r="BP65" s="45">
        <f t="shared" si="28"/>
        <v>0</v>
      </c>
      <c r="BQ65" s="52">
        <f t="shared" si="29"/>
        <v>0</v>
      </c>
      <c r="BR65" s="45">
        <f t="shared" si="30"/>
        <v>0</v>
      </c>
      <c r="BS65" s="52">
        <f t="shared" si="31"/>
        <v>0</v>
      </c>
      <c r="BT65" s="52">
        <f t="shared" si="32"/>
        <v>159</v>
      </c>
      <c r="BU65" s="52">
        <f t="shared" si="33"/>
        <v>0</v>
      </c>
      <c r="BV65" s="52">
        <f t="shared" si="34"/>
        <v>0</v>
      </c>
      <c r="BW65" s="52">
        <f t="shared" si="35"/>
        <v>0</v>
      </c>
      <c r="BX65" s="45">
        <f t="shared" si="36"/>
        <v>0</v>
      </c>
      <c r="BY65" s="52">
        <f t="shared" si="37"/>
        <v>0</v>
      </c>
      <c r="BZ65" s="52">
        <f t="shared" si="38"/>
        <v>0</v>
      </c>
      <c r="CA65" s="52"/>
      <c r="CB65" s="63">
        <f t="shared" si="39"/>
        <v>159</v>
      </c>
      <c r="CC65" s="64">
        <f t="shared" si="40"/>
        <v>0</v>
      </c>
      <c r="CD65" s="65"/>
      <c r="CE65" s="52">
        <f t="shared" si="41"/>
        <v>0</v>
      </c>
      <c r="CF65" s="65"/>
      <c r="CG65" s="66">
        <f t="shared" si="42"/>
        <v>159</v>
      </c>
      <c r="CH65" s="67">
        <f t="shared" si="42"/>
        <v>0</v>
      </c>
    </row>
    <row r="66" spans="1:86" s="61" customFormat="1" ht="36.75" customHeight="1" x14ac:dyDescent="0.25">
      <c r="A66" s="31" t="s">
        <v>67</v>
      </c>
      <c r="B66" s="69" t="s">
        <v>104</v>
      </c>
      <c r="C66" s="75" t="s">
        <v>170</v>
      </c>
      <c r="D66" s="34" t="s">
        <v>102</v>
      </c>
      <c r="E66" s="35" t="s">
        <v>101</v>
      </c>
      <c r="F66" s="36">
        <v>25</v>
      </c>
      <c r="G66" s="37"/>
      <c r="H66" s="38" t="s">
        <v>107</v>
      </c>
      <c r="I66" s="36">
        <v>1</v>
      </c>
      <c r="J66" s="39">
        <f t="shared" si="49"/>
        <v>1</v>
      </c>
      <c r="K66" s="40">
        <v>1</v>
      </c>
      <c r="L66" s="41">
        <f t="shared" si="52"/>
        <v>1</v>
      </c>
      <c r="M66" s="42"/>
      <c r="N66" s="43" t="s">
        <v>77</v>
      </c>
      <c r="O66" s="44" t="s">
        <v>171</v>
      </c>
      <c r="P66" s="45">
        <f t="shared" si="44"/>
        <v>10</v>
      </c>
      <c r="Q66" s="46">
        <f t="shared" si="3"/>
        <v>300</v>
      </c>
      <c r="R66" s="47"/>
      <c r="S66" s="48"/>
      <c r="T66" s="49"/>
      <c r="U66" s="50">
        <f t="shared" si="4"/>
        <v>150</v>
      </c>
      <c r="V66" s="51">
        <f t="shared" si="50"/>
        <v>40</v>
      </c>
      <c r="W66" s="52">
        <v>12</v>
      </c>
      <c r="X66" s="52">
        <v>28</v>
      </c>
      <c r="Y66" s="52"/>
      <c r="Z66" s="53">
        <v>110</v>
      </c>
      <c r="AA66" s="42"/>
      <c r="AB66" s="42" t="s">
        <v>105</v>
      </c>
      <c r="AC66" s="54"/>
      <c r="AD66" s="50">
        <f t="shared" si="6"/>
        <v>150</v>
      </c>
      <c r="AE66" s="51">
        <f t="shared" si="7"/>
        <v>40</v>
      </c>
      <c r="AF66" s="52">
        <v>12</v>
      </c>
      <c r="AG66" s="52">
        <v>28</v>
      </c>
      <c r="AH66" s="52"/>
      <c r="AI66" s="53">
        <v>110</v>
      </c>
      <c r="AJ66" s="42"/>
      <c r="AK66" s="42" t="s">
        <v>105</v>
      </c>
      <c r="AL66" s="55"/>
      <c r="AM66" s="48" t="s">
        <v>130</v>
      </c>
      <c r="AN66" s="49">
        <v>401</v>
      </c>
      <c r="AO66" s="56">
        <f t="shared" si="8"/>
        <v>0.26666666666666666</v>
      </c>
      <c r="AP66" s="57">
        <f t="shared" si="9"/>
        <v>0.26666666666666666</v>
      </c>
      <c r="AQ66" s="58"/>
      <c r="AR66" s="59"/>
      <c r="AS66" s="60"/>
      <c r="AU66" s="62">
        <f t="shared" si="10"/>
        <v>12</v>
      </c>
      <c r="AV66" s="45">
        <f t="shared" si="11"/>
        <v>0</v>
      </c>
      <c r="AW66" s="45">
        <f t="shared" si="12"/>
        <v>28</v>
      </c>
      <c r="AX66" s="52">
        <f t="shared" si="13"/>
        <v>1</v>
      </c>
      <c r="AY66" s="45">
        <f t="shared" si="14"/>
        <v>2</v>
      </c>
      <c r="AZ66" s="52">
        <f t="shared" si="15"/>
        <v>7</v>
      </c>
      <c r="BA66" s="52">
        <f t="shared" si="16"/>
        <v>0</v>
      </c>
      <c r="BB66" s="52">
        <f t="shared" si="17"/>
        <v>0</v>
      </c>
      <c r="BC66" s="52">
        <f t="shared" si="18"/>
        <v>7</v>
      </c>
      <c r="BD66" s="52">
        <f t="shared" si="48"/>
        <v>0</v>
      </c>
      <c r="BE66" s="45">
        <f t="shared" si="20"/>
        <v>0</v>
      </c>
      <c r="BF66" s="52">
        <f t="shared" si="21"/>
        <v>0</v>
      </c>
      <c r="BG66" s="52">
        <f t="shared" si="22"/>
        <v>0</v>
      </c>
      <c r="BH66" s="52"/>
      <c r="BI66" s="63">
        <f t="shared" si="23"/>
        <v>57</v>
      </c>
      <c r="BJ66" s="64">
        <f t="shared" si="24"/>
        <v>42</v>
      </c>
      <c r="BK66" s="65"/>
      <c r="BL66" s="52">
        <f t="shared" si="25"/>
        <v>0</v>
      </c>
      <c r="BM66" s="65"/>
      <c r="BN66" s="62">
        <f t="shared" si="26"/>
        <v>12</v>
      </c>
      <c r="BO66" s="45">
        <f t="shared" si="27"/>
        <v>0</v>
      </c>
      <c r="BP66" s="45">
        <f t="shared" si="28"/>
        <v>28</v>
      </c>
      <c r="BQ66" s="52">
        <f t="shared" si="29"/>
        <v>1</v>
      </c>
      <c r="BR66" s="45">
        <f t="shared" si="30"/>
        <v>2</v>
      </c>
      <c r="BS66" s="52">
        <f t="shared" si="31"/>
        <v>7</v>
      </c>
      <c r="BT66" s="52">
        <f t="shared" si="32"/>
        <v>0</v>
      </c>
      <c r="BU66" s="52">
        <f t="shared" si="33"/>
        <v>0</v>
      </c>
      <c r="BV66" s="52">
        <f t="shared" si="34"/>
        <v>7</v>
      </c>
      <c r="BW66" s="52">
        <f t="shared" si="35"/>
        <v>0</v>
      </c>
      <c r="BX66" s="45">
        <f t="shared" si="36"/>
        <v>0</v>
      </c>
      <c r="BY66" s="52">
        <f t="shared" si="37"/>
        <v>0</v>
      </c>
      <c r="BZ66" s="52">
        <f t="shared" si="38"/>
        <v>0</v>
      </c>
      <c r="CA66" s="52"/>
      <c r="CB66" s="63">
        <f t="shared" si="39"/>
        <v>57</v>
      </c>
      <c r="CC66" s="64">
        <f t="shared" si="40"/>
        <v>42</v>
      </c>
      <c r="CD66" s="65"/>
      <c r="CE66" s="52">
        <f t="shared" si="41"/>
        <v>0</v>
      </c>
      <c r="CF66" s="65"/>
      <c r="CG66" s="66">
        <f t="shared" si="42"/>
        <v>114</v>
      </c>
      <c r="CH66" s="67">
        <f t="shared" si="42"/>
        <v>84</v>
      </c>
    </row>
    <row r="67" spans="1:86" s="61" customFormat="1" ht="36.75" customHeight="1" x14ac:dyDescent="0.25">
      <c r="A67" s="31" t="s">
        <v>67</v>
      </c>
      <c r="B67" s="69" t="s">
        <v>104</v>
      </c>
      <c r="C67" s="75" t="s">
        <v>170</v>
      </c>
      <c r="D67" s="34" t="s">
        <v>102</v>
      </c>
      <c r="E67" s="35" t="s">
        <v>101</v>
      </c>
      <c r="F67" s="36">
        <v>25</v>
      </c>
      <c r="G67" s="37"/>
      <c r="H67" s="38" t="s">
        <v>107</v>
      </c>
      <c r="I67" s="36">
        <v>1</v>
      </c>
      <c r="J67" s="39">
        <f t="shared" si="49"/>
        <v>1</v>
      </c>
      <c r="K67" s="40">
        <v>1</v>
      </c>
      <c r="L67" s="41">
        <f t="shared" si="52"/>
        <v>0</v>
      </c>
      <c r="M67" s="42"/>
      <c r="N67" s="43" t="s">
        <v>77</v>
      </c>
      <c r="O67" s="44" t="s">
        <v>172</v>
      </c>
      <c r="P67" s="45">
        <f t="shared" si="44"/>
        <v>0</v>
      </c>
      <c r="Q67" s="46">
        <f t="shared" si="3"/>
        <v>0</v>
      </c>
      <c r="R67" s="47"/>
      <c r="S67" s="48"/>
      <c r="T67" s="49"/>
      <c r="U67" s="50">
        <f t="shared" si="4"/>
        <v>0</v>
      </c>
      <c r="V67" s="51">
        <f t="shared" si="50"/>
        <v>0</v>
      </c>
      <c r="W67" s="52"/>
      <c r="X67" s="52"/>
      <c r="Y67" s="52"/>
      <c r="Z67" s="53">
        <v>0</v>
      </c>
      <c r="AA67" s="42"/>
      <c r="AB67" s="42"/>
      <c r="AC67" s="54"/>
      <c r="AD67" s="50">
        <f t="shared" si="6"/>
        <v>0</v>
      </c>
      <c r="AE67" s="51">
        <f t="shared" si="7"/>
        <v>0</v>
      </c>
      <c r="AF67" s="52"/>
      <c r="AG67" s="52"/>
      <c r="AH67" s="52"/>
      <c r="AI67" s="53">
        <v>0</v>
      </c>
      <c r="AJ67" s="42"/>
      <c r="AK67" s="42"/>
      <c r="AL67" s="55"/>
      <c r="AM67" s="48" t="s">
        <v>130</v>
      </c>
      <c r="AN67" s="49">
        <v>401</v>
      </c>
      <c r="AO67" s="56">
        <f t="shared" si="8"/>
        <v>0</v>
      </c>
      <c r="AP67" s="57">
        <f t="shared" si="9"/>
        <v>0</v>
      </c>
      <c r="AQ67" s="58"/>
      <c r="AR67" s="59"/>
      <c r="AS67" s="60"/>
      <c r="AU67" s="62">
        <f t="shared" si="10"/>
        <v>0</v>
      </c>
      <c r="AV67" s="45">
        <f t="shared" si="11"/>
        <v>0</v>
      </c>
      <c r="AW67" s="45">
        <f t="shared" si="12"/>
        <v>0</v>
      </c>
      <c r="AX67" s="52">
        <f t="shared" si="13"/>
        <v>0</v>
      </c>
      <c r="AY67" s="45">
        <f t="shared" si="14"/>
        <v>0</v>
      </c>
      <c r="AZ67" s="52">
        <f t="shared" si="15"/>
        <v>0</v>
      </c>
      <c r="BA67" s="52">
        <f t="shared" si="16"/>
        <v>0</v>
      </c>
      <c r="BB67" s="52">
        <f t="shared" si="17"/>
        <v>0</v>
      </c>
      <c r="BC67" s="52">
        <f t="shared" si="18"/>
        <v>0</v>
      </c>
      <c r="BD67" s="52">
        <f t="shared" si="48"/>
        <v>0</v>
      </c>
      <c r="BE67" s="45">
        <f t="shared" si="20"/>
        <v>0</v>
      </c>
      <c r="BF67" s="52">
        <f t="shared" si="21"/>
        <v>0</v>
      </c>
      <c r="BG67" s="52">
        <f t="shared" si="22"/>
        <v>0</v>
      </c>
      <c r="BH67" s="52"/>
      <c r="BI67" s="63">
        <f t="shared" si="23"/>
        <v>0</v>
      </c>
      <c r="BJ67" s="64">
        <f t="shared" si="24"/>
        <v>0</v>
      </c>
      <c r="BK67" s="65"/>
      <c r="BL67" s="52">
        <f t="shared" si="25"/>
        <v>0</v>
      </c>
      <c r="BM67" s="65"/>
      <c r="BN67" s="62">
        <f t="shared" si="26"/>
        <v>0</v>
      </c>
      <c r="BO67" s="45">
        <f t="shared" si="27"/>
        <v>0</v>
      </c>
      <c r="BP67" s="45">
        <f t="shared" si="28"/>
        <v>0</v>
      </c>
      <c r="BQ67" s="52">
        <f t="shared" si="29"/>
        <v>0</v>
      </c>
      <c r="BR67" s="45">
        <f t="shared" si="30"/>
        <v>0</v>
      </c>
      <c r="BS67" s="52">
        <f t="shared" si="31"/>
        <v>0</v>
      </c>
      <c r="BT67" s="52">
        <f t="shared" si="32"/>
        <v>0</v>
      </c>
      <c r="BU67" s="52">
        <f t="shared" si="33"/>
        <v>0</v>
      </c>
      <c r="BV67" s="52">
        <f t="shared" si="34"/>
        <v>0</v>
      </c>
      <c r="BW67" s="52">
        <f t="shared" si="35"/>
        <v>0</v>
      </c>
      <c r="BX67" s="45">
        <f t="shared" si="36"/>
        <v>0</v>
      </c>
      <c r="BY67" s="52">
        <f t="shared" si="37"/>
        <v>0</v>
      </c>
      <c r="BZ67" s="52">
        <f t="shared" si="38"/>
        <v>0</v>
      </c>
      <c r="CA67" s="52"/>
      <c r="CB67" s="63">
        <f t="shared" si="39"/>
        <v>0</v>
      </c>
      <c r="CC67" s="64">
        <f t="shared" si="40"/>
        <v>0</v>
      </c>
      <c r="CD67" s="65"/>
      <c r="CE67" s="52">
        <f t="shared" si="41"/>
        <v>0</v>
      </c>
      <c r="CF67" s="65"/>
      <c r="CG67" s="66">
        <f t="shared" si="42"/>
        <v>0</v>
      </c>
      <c r="CH67" s="67">
        <f t="shared" si="42"/>
        <v>0</v>
      </c>
    </row>
    <row r="68" spans="1:86" s="61" customFormat="1" ht="36.75" customHeight="1" x14ac:dyDescent="0.25">
      <c r="A68" s="31" t="s">
        <v>67</v>
      </c>
      <c r="B68" s="69" t="s">
        <v>104</v>
      </c>
      <c r="C68" s="33">
        <v>54</v>
      </c>
      <c r="D68" s="34" t="s">
        <v>102</v>
      </c>
      <c r="E68" s="35" t="s">
        <v>101</v>
      </c>
      <c r="F68" s="70">
        <v>15</v>
      </c>
      <c r="G68" s="71"/>
      <c r="H68" s="72" t="s">
        <v>84</v>
      </c>
      <c r="I68" s="70">
        <v>1</v>
      </c>
      <c r="J68" s="39">
        <f t="shared" si="49"/>
        <v>1</v>
      </c>
      <c r="K68" s="40">
        <v>1</v>
      </c>
      <c r="L68" s="41">
        <f t="shared" si="52"/>
        <v>1</v>
      </c>
      <c r="M68" s="42"/>
      <c r="N68" s="43" t="s">
        <v>77</v>
      </c>
      <c r="O68" s="44" t="s">
        <v>173</v>
      </c>
      <c r="P68" s="45">
        <f t="shared" si="44"/>
        <v>5</v>
      </c>
      <c r="Q68" s="46">
        <f t="shared" si="3"/>
        <v>150</v>
      </c>
      <c r="R68" s="47"/>
      <c r="S68" s="48">
        <v>0</v>
      </c>
      <c r="T68" s="49"/>
      <c r="U68" s="50">
        <f t="shared" si="4"/>
        <v>0</v>
      </c>
      <c r="V68" s="51">
        <f t="shared" si="50"/>
        <v>0</v>
      </c>
      <c r="W68" s="52"/>
      <c r="X68" s="52"/>
      <c r="Y68" s="52"/>
      <c r="Z68" s="53">
        <v>0</v>
      </c>
      <c r="AA68" s="42"/>
      <c r="AB68" s="42"/>
      <c r="AC68" s="54"/>
      <c r="AD68" s="50">
        <f t="shared" si="6"/>
        <v>150</v>
      </c>
      <c r="AE68" s="51">
        <f t="shared" si="7"/>
        <v>40</v>
      </c>
      <c r="AF68" s="52">
        <v>12</v>
      </c>
      <c r="AG68" s="52">
        <v>28</v>
      </c>
      <c r="AH68" s="52"/>
      <c r="AI68" s="53">
        <v>110</v>
      </c>
      <c r="AJ68" s="42"/>
      <c r="AK68" s="42" t="s">
        <v>105</v>
      </c>
      <c r="AL68" s="55"/>
      <c r="AM68" s="48" t="s">
        <v>130</v>
      </c>
      <c r="AN68" s="49">
        <v>401</v>
      </c>
      <c r="AO68" s="56">
        <f t="shared" si="8"/>
        <v>0</v>
      </c>
      <c r="AP68" s="57">
        <f t="shared" si="9"/>
        <v>0.26666666666666666</v>
      </c>
      <c r="AQ68" s="58"/>
      <c r="AR68" s="59"/>
      <c r="AS68" s="60"/>
      <c r="AU68" s="62">
        <f t="shared" si="10"/>
        <v>0</v>
      </c>
      <c r="AV68" s="45">
        <f t="shared" si="11"/>
        <v>0</v>
      </c>
      <c r="AW68" s="45">
        <f t="shared" si="12"/>
        <v>0</v>
      </c>
      <c r="AX68" s="52">
        <f t="shared" si="13"/>
        <v>0</v>
      </c>
      <c r="AY68" s="45">
        <f t="shared" si="14"/>
        <v>0</v>
      </c>
      <c r="AZ68" s="52">
        <f t="shared" si="15"/>
        <v>0</v>
      </c>
      <c r="BA68" s="52">
        <f t="shared" si="16"/>
        <v>0</v>
      </c>
      <c r="BB68" s="52">
        <f t="shared" si="17"/>
        <v>0</v>
      </c>
      <c r="BC68" s="52">
        <f t="shared" si="18"/>
        <v>0</v>
      </c>
      <c r="BD68" s="52">
        <f t="shared" si="48"/>
        <v>0</v>
      </c>
      <c r="BE68" s="45">
        <f t="shared" si="20"/>
        <v>0</v>
      </c>
      <c r="BF68" s="52">
        <f t="shared" si="21"/>
        <v>0</v>
      </c>
      <c r="BG68" s="52">
        <f t="shared" si="22"/>
        <v>0</v>
      </c>
      <c r="BH68" s="52"/>
      <c r="BI68" s="63">
        <f t="shared" si="23"/>
        <v>0</v>
      </c>
      <c r="BJ68" s="64">
        <f t="shared" si="24"/>
        <v>0</v>
      </c>
      <c r="BK68" s="65"/>
      <c r="BL68" s="52">
        <f t="shared" si="25"/>
        <v>0</v>
      </c>
      <c r="BM68" s="65"/>
      <c r="BN68" s="62">
        <f t="shared" si="26"/>
        <v>12</v>
      </c>
      <c r="BO68" s="45">
        <f t="shared" si="27"/>
        <v>0</v>
      </c>
      <c r="BP68" s="45">
        <f t="shared" si="28"/>
        <v>28</v>
      </c>
      <c r="BQ68" s="52">
        <f t="shared" si="29"/>
        <v>1</v>
      </c>
      <c r="BR68" s="45">
        <f t="shared" si="30"/>
        <v>2</v>
      </c>
      <c r="BS68" s="52">
        <f t="shared" si="31"/>
        <v>4</v>
      </c>
      <c r="BT68" s="52">
        <f t="shared" si="32"/>
        <v>0</v>
      </c>
      <c r="BU68" s="52">
        <f t="shared" si="33"/>
        <v>0</v>
      </c>
      <c r="BV68" s="52">
        <f t="shared" si="34"/>
        <v>4</v>
      </c>
      <c r="BW68" s="52">
        <f t="shared" si="35"/>
        <v>0</v>
      </c>
      <c r="BX68" s="45">
        <f t="shared" si="36"/>
        <v>0</v>
      </c>
      <c r="BY68" s="52">
        <f t="shared" si="37"/>
        <v>0</v>
      </c>
      <c r="BZ68" s="52">
        <f t="shared" si="38"/>
        <v>0</v>
      </c>
      <c r="CA68" s="52"/>
      <c r="CB68" s="63">
        <f t="shared" si="39"/>
        <v>51</v>
      </c>
      <c r="CC68" s="64">
        <f t="shared" si="40"/>
        <v>42</v>
      </c>
      <c r="CD68" s="65"/>
      <c r="CE68" s="52">
        <f t="shared" si="41"/>
        <v>0</v>
      </c>
      <c r="CF68" s="65"/>
      <c r="CG68" s="66">
        <f t="shared" si="42"/>
        <v>51</v>
      </c>
      <c r="CH68" s="67">
        <f t="shared" si="42"/>
        <v>42</v>
      </c>
    </row>
    <row r="69" spans="1:86" s="61" customFormat="1" ht="36.75" customHeight="1" x14ac:dyDescent="0.25">
      <c r="A69" s="31" t="s">
        <v>67</v>
      </c>
      <c r="B69" s="32" t="s">
        <v>82</v>
      </c>
      <c r="C69" s="33">
        <v>51</v>
      </c>
      <c r="D69" s="34">
        <v>4</v>
      </c>
      <c r="E69" s="35" t="s">
        <v>68</v>
      </c>
      <c r="F69" s="36">
        <v>62</v>
      </c>
      <c r="G69" s="37">
        <v>14</v>
      </c>
      <c r="H69" s="38" t="s">
        <v>83</v>
      </c>
      <c r="I69" s="36">
        <v>3</v>
      </c>
      <c r="J69" s="39">
        <f t="shared" si="49"/>
        <v>2</v>
      </c>
      <c r="K69" s="40">
        <v>3</v>
      </c>
      <c r="L69" s="41">
        <f t="shared" si="52"/>
        <v>1</v>
      </c>
      <c r="M69" s="42">
        <v>51.52</v>
      </c>
      <c r="N69" s="43" t="s">
        <v>69</v>
      </c>
      <c r="O69" s="44" t="s">
        <v>174</v>
      </c>
      <c r="P69" s="45">
        <f t="shared" si="44"/>
        <v>3.5</v>
      </c>
      <c r="Q69" s="46">
        <f t="shared" ref="Q69:Q132" si="53">U69+AD69</f>
        <v>126</v>
      </c>
      <c r="R69" s="47"/>
      <c r="S69" s="48">
        <v>17</v>
      </c>
      <c r="T69" s="49"/>
      <c r="U69" s="50">
        <f t="shared" ref="U69:U132" si="54">V69+Z69</f>
        <v>126</v>
      </c>
      <c r="V69" s="51">
        <f t="shared" si="50"/>
        <v>52</v>
      </c>
      <c r="W69" s="52">
        <v>18</v>
      </c>
      <c r="X69" s="52">
        <v>34</v>
      </c>
      <c r="Y69" s="52"/>
      <c r="Z69" s="53">
        <v>74</v>
      </c>
      <c r="AA69" s="42"/>
      <c r="AB69" s="42" t="s">
        <v>105</v>
      </c>
      <c r="AC69" s="54"/>
      <c r="AD69" s="50">
        <f t="shared" ref="AD69:AD132" si="55">AE69+AI69</f>
        <v>0</v>
      </c>
      <c r="AE69" s="51">
        <f t="shared" ref="AE69:AE132" si="56">SUM(AF69:AH69)</f>
        <v>0</v>
      </c>
      <c r="AF69" s="52"/>
      <c r="AG69" s="52"/>
      <c r="AH69" s="52"/>
      <c r="AI69" s="53">
        <v>0</v>
      </c>
      <c r="AJ69" s="42"/>
      <c r="AK69" s="42"/>
      <c r="AL69" s="55"/>
      <c r="AM69" s="48" t="s">
        <v>130</v>
      </c>
      <c r="AN69" s="49">
        <v>401</v>
      </c>
      <c r="AO69" s="56">
        <f t="shared" ref="AO69:AO132" si="57">IFERROR(IF(AB69="ЕКЗ",IF(OR(D69=4,D69=3),V69/(U69/36*30),V69/U69),0),0)</f>
        <v>0.49523809523809526</v>
      </c>
      <c r="AP69" s="57">
        <f t="shared" ref="AP69:AP132" si="58">IFERROR(IF(AK69="ЕКЗ",IF(OR(D69=4,D69=3),AE69/(AD69/36*30),AE69/AD69),0),0)</f>
        <v>0</v>
      </c>
      <c r="AQ69" s="58"/>
      <c r="AR69" s="59"/>
      <c r="AS69" s="60"/>
      <c r="AU69" s="62">
        <f t="shared" ref="AU69:AU132" si="59">L69*W69</f>
        <v>18</v>
      </c>
      <c r="AV69" s="45">
        <f t="shared" ref="AV69:AV132" si="60">I69*Y69</f>
        <v>0</v>
      </c>
      <c r="AW69" s="45">
        <f t="shared" ref="AW69:AW132" si="61">K69*X69</f>
        <v>102</v>
      </c>
      <c r="AX69" s="52">
        <f t="shared" ref="AX69:AX132" si="62">IF(AND(V69&gt;0,OR(N69="Н",N69="В")),ROUNDUP(I69*0.02,0),0)</f>
        <v>1</v>
      </c>
      <c r="AY69" s="45">
        <f t="shared" ref="AY69:AY132" si="63">IF(OR(AB69="ЕКЗ",AB69="ДЕ"),I69*2,0)</f>
        <v>6</v>
      </c>
      <c r="AZ69" s="52">
        <f t="shared" ref="AZ69:AZ132" si="64">IF(AND(OR(N69="Н",N69="В"),V69&gt;0),ROUNDUP(ROUND(U69/(Q69/P69)*0.05,2)*F69,0),0)</f>
        <v>12</v>
      </c>
      <c r="BA69" s="52">
        <f t="shared" ref="BA69:BA132" si="65">IF(OR(AA69="КР",AA69="КП"),F69*AQ69,0)</f>
        <v>0</v>
      </c>
      <c r="BB69" s="52">
        <f t="shared" ref="BB69:BB132" si="66">IF(AC69="ЗАЛІК",2*I69,0)</f>
        <v>0</v>
      </c>
      <c r="BC69" s="52">
        <f t="shared" ref="BC69:BC132" si="67">IF(AB69="ЕКЗ",ROUNDUP(F69*0.25,0),0)</f>
        <v>16</v>
      </c>
      <c r="BD69" s="52">
        <f t="shared" si="48"/>
        <v>0</v>
      </c>
      <c r="BE69" s="45">
        <f t="shared" ref="BE69:BE132" si="68">IF(OR(AA69="ДР",AA69="ДП"),ROUNDUP(0.5*AS69*F69,0),IF(AB69="ДЕ",AS69*3,0))</f>
        <v>0</v>
      </c>
      <c r="BF69" s="52">
        <f t="shared" ref="BF69:BF132" si="69">IF(AB69="ДЕ",ROUNDUP(F69*0.5,0),0)</f>
        <v>0</v>
      </c>
      <c r="BG69" s="52">
        <f t="shared" ref="BG69:BG132" si="70">IF(OR(AA69="ДР",AA69="ДП"),ROUNDUP(F69*AQ69,0),0)</f>
        <v>0</v>
      </c>
      <c r="BH69" s="52"/>
      <c r="BI69" s="63">
        <f t="shared" ref="BI69:BI132" si="71">SUM(AU69:BH69)</f>
        <v>155</v>
      </c>
      <c r="BJ69" s="64">
        <f t="shared" ref="BJ69:BJ132" si="72">SUM(AU69:AW69)+AY69+BE69</f>
        <v>126</v>
      </c>
      <c r="BK69" s="65"/>
      <c r="BL69" s="52">
        <f t="shared" ref="BL69:BL132" si="73">IF(R69="А",ROUND(BJ69*0.3,0),0)</f>
        <v>0</v>
      </c>
      <c r="BM69" s="65"/>
      <c r="BN69" s="62">
        <f t="shared" ref="BN69:BN132" si="74">L69*AF69</f>
        <v>0</v>
      </c>
      <c r="BO69" s="45">
        <f t="shared" ref="BO69:BO132" si="75">I69*AH69</f>
        <v>0</v>
      </c>
      <c r="BP69" s="45">
        <f t="shared" ref="BP69:BP132" si="76">K69*AG69</f>
        <v>0</v>
      </c>
      <c r="BQ69" s="52">
        <f t="shared" ref="BQ69:BQ132" si="77">IF(AND(AE69&gt;0,OR(N69="Н",N69="В")),ROUNDUP(I69*0.02,0),0)</f>
        <v>0</v>
      </c>
      <c r="BR69" s="45">
        <f t="shared" ref="BR69:BR132" si="78">IF(OR(AK69="ЕКЗ",AK69="ДЕ"),I69*2,0)</f>
        <v>0</v>
      </c>
      <c r="BS69" s="52">
        <f t="shared" ref="BS69:BS132" si="79">IF(AND(OR(N69="Н",N69="В"),AE69&gt;0),ROUNDUP(ROUND(AD69/(Q69/P69)*0.05,2)*F69,0),0)</f>
        <v>0</v>
      </c>
      <c r="BT69" s="52">
        <f t="shared" ref="BT69:BT132" si="80">IF(OR(AJ69="КР",AJ69="КП"),F69*AQ69,0)</f>
        <v>0</v>
      </c>
      <c r="BU69" s="52">
        <f t="shared" ref="BU69:BU132" si="81">IF(AL69="ЗАЛІК",2*I69,0)</f>
        <v>0</v>
      </c>
      <c r="BV69" s="52">
        <f t="shared" ref="BV69:BV132" si="82">IF(AK69="ЕКЗ",ROUNDUP(F69*0.25,0),0)</f>
        <v>0</v>
      </c>
      <c r="BW69" s="52">
        <f t="shared" ref="BW69:BW132" si="83">IF(AND(AD69&gt;0,AE69=0,N69="П"),ROUNDUP(F69*AR69,0),0)+IF(AND(AD69&gt;0,N69="НДП"),F69*2,0)</f>
        <v>0</v>
      </c>
      <c r="BX69" s="45">
        <f t="shared" ref="BX69:BX132" si="84">IF(OR(AJ69="ДР",AA69="ДП"),ROUNDUP(0.5*AS69*F69,0),IF(AK69="ДЕ",AS69*3,0))</f>
        <v>0</v>
      </c>
      <c r="BY69" s="52">
        <f t="shared" ref="BY69:BY132" si="85">IF(AK69="ДЕ",ROUNDUP(F69*0.5,0),0)</f>
        <v>0</v>
      </c>
      <c r="BZ69" s="52">
        <f t="shared" ref="BZ69:BZ132" si="86">IF(OR(AJ69="ДР",AA69="ДП"),ROUNDUP(F69*AQ69,0),0)</f>
        <v>0</v>
      </c>
      <c r="CA69" s="52"/>
      <c r="CB69" s="63">
        <f t="shared" ref="CB69:CB132" si="87">SUM(BN69:CA69)</f>
        <v>0</v>
      </c>
      <c r="CC69" s="64">
        <f t="shared" ref="CC69:CC132" si="88">SUM(BN69:BP69)+BR69+BX69</f>
        <v>0</v>
      </c>
      <c r="CD69" s="65"/>
      <c r="CE69" s="52">
        <f t="shared" ref="CE69:CE132" si="89">IF(R69="А",ROUND(CC69*0.3,0),0)</f>
        <v>0</v>
      </c>
      <c r="CF69" s="65"/>
      <c r="CG69" s="66">
        <f t="shared" ref="CG69:CH132" si="90">BI69+CB69</f>
        <v>155</v>
      </c>
      <c r="CH69" s="67">
        <f t="shared" si="90"/>
        <v>126</v>
      </c>
    </row>
    <row r="70" spans="1:86" s="61" customFormat="1" ht="36.75" customHeight="1" x14ac:dyDescent="0.25">
      <c r="A70" s="31" t="s">
        <v>67</v>
      </c>
      <c r="B70" s="32" t="s">
        <v>82</v>
      </c>
      <c r="C70" s="33">
        <v>52</v>
      </c>
      <c r="D70" s="34">
        <v>4</v>
      </c>
      <c r="E70" s="35" t="s">
        <v>68</v>
      </c>
      <c r="F70" s="36">
        <v>31</v>
      </c>
      <c r="G70" s="37"/>
      <c r="H70" s="38" t="s">
        <v>84</v>
      </c>
      <c r="I70" s="36">
        <v>1</v>
      </c>
      <c r="J70" s="39">
        <f t="shared" si="49"/>
        <v>1</v>
      </c>
      <c r="K70" s="40">
        <v>2</v>
      </c>
      <c r="L70" s="41"/>
      <c r="M70" s="42">
        <v>51.52</v>
      </c>
      <c r="N70" s="43" t="s">
        <v>69</v>
      </c>
      <c r="O70" s="44" t="s">
        <v>174</v>
      </c>
      <c r="P70" s="45">
        <f>Q70/30</f>
        <v>3.5</v>
      </c>
      <c r="Q70" s="46">
        <f t="shared" si="53"/>
        <v>105</v>
      </c>
      <c r="R70" s="47"/>
      <c r="S70" s="48">
        <v>17</v>
      </c>
      <c r="T70" s="49"/>
      <c r="U70" s="50">
        <f t="shared" si="54"/>
        <v>105</v>
      </c>
      <c r="V70" s="51">
        <f t="shared" si="50"/>
        <v>52</v>
      </c>
      <c r="W70" s="52">
        <v>18</v>
      </c>
      <c r="X70" s="52">
        <v>34</v>
      </c>
      <c r="Y70" s="52"/>
      <c r="Z70" s="53">
        <v>53</v>
      </c>
      <c r="AA70" s="42"/>
      <c r="AB70" s="42" t="s">
        <v>105</v>
      </c>
      <c r="AC70" s="54"/>
      <c r="AD70" s="50">
        <f t="shared" si="55"/>
        <v>0</v>
      </c>
      <c r="AE70" s="51">
        <f t="shared" si="56"/>
        <v>0</v>
      </c>
      <c r="AF70" s="52"/>
      <c r="AG70" s="52"/>
      <c r="AH70" s="52"/>
      <c r="AI70" s="53">
        <v>0</v>
      </c>
      <c r="AJ70" s="42"/>
      <c r="AK70" s="42"/>
      <c r="AL70" s="55"/>
      <c r="AM70" s="48" t="s">
        <v>130</v>
      </c>
      <c r="AN70" s="49">
        <v>401</v>
      </c>
      <c r="AO70" s="56">
        <f t="shared" si="57"/>
        <v>0.59428571428571431</v>
      </c>
      <c r="AP70" s="57">
        <f t="shared" si="58"/>
        <v>0</v>
      </c>
      <c r="AQ70" s="58"/>
      <c r="AR70" s="59"/>
      <c r="AS70" s="60"/>
      <c r="AU70" s="62">
        <f t="shared" si="59"/>
        <v>0</v>
      </c>
      <c r="AV70" s="45">
        <f t="shared" si="60"/>
        <v>0</v>
      </c>
      <c r="AW70" s="45">
        <f t="shared" si="61"/>
        <v>68</v>
      </c>
      <c r="AX70" s="52">
        <f t="shared" si="62"/>
        <v>1</v>
      </c>
      <c r="AY70" s="45">
        <f t="shared" si="63"/>
        <v>2</v>
      </c>
      <c r="AZ70" s="52">
        <f t="shared" si="64"/>
        <v>6</v>
      </c>
      <c r="BA70" s="52">
        <f t="shared" si="65"/>
        <v>0</v>
      </c>
      <c r="BB70" s="52">
        <f t="shared" si="66"/>
        <v>0</v>
      </c>
      <c r="BC70" s="52">
        <f t="shared" si="67"/>
        <v>8</v>
      </c>
      <c r="BD70" s="52">
        <f t="shared" si="48"/>
        <v>0</v>
      </c>
      <c r="BE70" s="45">
        <f t="shared" si="68"/>
        <v>0</v>
      </c>
      <c r="BF70" s="52">
        <f t="shared" si="69"/>
        <v>0</v>
      </c>
      <c r="BG70" s="52">
        <f t="shared" si="70"/>
        <v>0</v>
      </c>
      <c r="BH70" s="52"/>
      <c r="BI70" s="63">
        <f t="shared" si="71"/>
        <v>85</v>
      </c>
      <c r="BJ70" s="64">
        <f t="shared" si="72"/>
        <v>70</v>
      </c>
      <c r="BK70" s="65"/>
      <c r="BL70" s="52">
        <f t="shared" si="73"/>
        <v>0</v>
      </c>
      <c r="BM70" s="65"/>
      <c r="BN70" s="62">
        <f t="shared" si="74"/>
        <v>0</v>
      </c>
      <c r="BO70" s="45">
        <f t="shared" si="75"/>
        <v>0</v>
      </c>
      <c r="BP70" s="45">
        <f t="shared" si="76"/>
        <v>0</v>
      </c>
      <c r="BQ70" s="52">
        <f t="shared" si="77"/>
        <v>0</v>
      </c>
      <c r="BR70" s="45">
        <f t="shared" si="78"/>
        <v>0</v>
      </c>
      <c r="BS70" s="52">
        <f t="shared" si="79"/>
        <v>0</v>
      </c>
      <c r="BT70" s="52">
        <f t="shared" si="80"/>
        <v>0</v>
      </c>
      <c r="BU70" s="52">
        <f t="shared" si="81"/>
        <v>0</v>
      </c>
      <c r="BV70" s="52">
        <f t="shared" si="82"/>
        <v>0</v>
      </c>
      <c r="BW70" s="52">
        <f t="shared" si="83"/>
        <v>0</v>
      </c>
      <c r="BX70" s="45">
        <f t="shared" si="84"/>
        <v>0</v>
      </c>
      <c r="BY70" s="52">
        <f t="shared" si="85"/>
        <v>0</v>
      </c>
      <c r="BZ70" s="52">
        <f t="shared" si="86"/>
        <v>0</v>
      </c>
      <c r="CA70" s="52"/>
      <c r="CB70" s="63">
        <f t="shared" si="87"/>
        <v>0</v>
      </c>
      <c r="CC70" s="64">
        <f t="shared" si="88"/>
        <v>0</v>
      </c>
      <c r="CD70" s="65"/>
      <c r="CE70" s="52">
        <f t="shared" si="89"/>
        <v>0</v>
      </c>
      <c r="CF70" s="65"/>
      <c r="CG70" s="66">
        <f t="shared" si="90"/>
        <v>85</v>
      </c>
      <c r="CH70" s="67">
        <f t="shared" si="90"/>
        <v>70</v>
      </c>
    </row>
    <row r="71" spans="1:86" s="61" customFormat="1" ht="36.75" customHeight="1" x14ac:dyDescent="0.25">
      <c r="A71" s="31" t="s">
        <v>67</v>
      </c>
      <c r="B71" s="69" t="s">
        <v>104</v>
      </c>
      <c r="C71" s="33">
        <v>51</v>
      </c>
      <c r="D71" s="34" t="s">
        <v>102</v>
      </c>
      <c r="E71" s="35" t="s">
        <v>101</v>
      </c>
      <c r="F71" s="70">
        <v>90</v>
      </c>
      <c r="G71" s="71"/>
      <c r="H71" s="72" t="s">
        <v>147</v>
      </c>
      <c r="I71" s="70">
        <v>4</v>
      </c>
      <c r="J71" s="39">
        <f t="shared" si="49"/>
        <v>4</v>
      </c>
      <c r="K71" s="40">
        <v>7</v>
      </c>
      <c r="L71" s="41">
        <f t="shared" ref="L71:L95" si="91">IF(OR((W71+AF71)=0,F71=0),0,IF(F71&lt;130,1,IF(F71&gt;160,3,2)))</f>
        <v>1</v>
      </c>
      <c r="M71" s="42"/>
      <c r="N71" s="43" t="s">
        <v>69</v>
      </c>
      <c r="O71" s="44" t="s">
        <v>175</v>
      </c>
      <c r="P71" s="45">
        <f t="shared" si="44"/>
        <v>10</v>
      </c>
      <c r="Q71" s="46">
        <f t="shared" si="53"/>
        <v>300</v>
      </c>
      <c r="R71" s="47"/>
      <c r="S71" s="48"/>
      <c r="T71" s="49"/>
      <c r="U71" s="50">
        <f t="shared" si="54"/>
        <v>150</v>
      </c>
      <c r="V71" s="51">
        <f t="shared" si="50"/>
        <v>40</v>
      </c>
      <c r="W71" s="52">
        <v>12</v>
      </c>
      <c r="X71" s="52"/>
      <c r="Y71" s="52">
        <v>28</v>
      </c>
      <c r="Z71" s="53">
        <v>110</v>
      </c>
      <c r="AA71" s="42"/>
      <c r="AB71" s="42"/>
      <c r="AC71" s="54" t="s">
        <v>59</v>
      </c>
      <c r="AD71" s="50">
        <f t="shared" si="55"/>
        <v>150</v>
      </c>
      <c r="AE71" s="51">
        <f t="shared" si="56"/>
        <v>40</v>
      </c>
      <c r="AF71" s="52">
        <v>12</v>
      </c>
      <c r="AG71" s="52"/>
      <c r="AH71" s="52">
        <v>28</v>
      </c>
      <c r="AI71" s="53">
        <v>110</v>
      </c>
      <c r="AJ71" s="42"/>
      <c r="AK71" s="42"/>
      <c r="AL71" s="55" t="s">
        <v>59</v>
      </c>
      <c r="AM71" s="48" t="s">
        <v>130</v>
      </c>
      <c r="AN71" s="49">
        <v>401</v>
      </c>
      <c r="AO71" s="56">
        <f t="shared" si="57"/>
        <v>0</v>
      </c>
      <c r="AP71" s="57">
        <f t="shared" si="58"/>
        <v>0</v>
      </c>
      <c r="AQ71" s="58"/>
      <c r="AR71" s="59"/>
      <c r="AS71" s="60"/>
      <c r="AU71" s="62">
        <f t="shared" si="59"/>
        <v>12</v>
      </c>
      <c r="AV71" s="45">
        <f t="shared" si="60"/>
        <v>112</v>
      </c>
      <c r="AW71" s="45">
        <f t="shared" si="61"/>
        <v>0</v>
      </c>
      <c r="AX71" s="52">
        <f t="shared" si="62"/>
        <v>1</v>
      </c>
      <c r="AY71" s="45">
        <f t="shared" si="63"/>
        <v>0</v>
      </c>
      <c r="AZ71" s="52">
        <f t="shared" si="64"/>
        <v>23</v>
      </c>
      <c r="BA71" s="52">
        <f t="shared" si="65"/>
        <v>0</v>
      </c>
      <c r="BB71" s="52">
        <f t="shared" si="66"/>
        <v>8</v>
      </c>
      <c r="BC71" s="52">
        <f t="shared" si="67"/>
        <v>0</v>
      </c>
      <c r="BD71" s="52">
        <f t="shared" si="48"/>
        <v>0</v>
      </c>
      <c r="BE71" s="45">
        <f t="shared" si="68"/>
        <v>0</v>
      </c>
      <c r="BF71" s="52">
        <f t="shared" si="69"/>
        <v>0</v>
      </c>
      <c r="BG71" s="52">
        <f t="shared" si="70"/>
        <v>0</v>
      </c>
      <c r="BH71" s="52"/>
      <c r="BI71" s="63">
        <f t="shared" si="71"/>
        <v>156</v>
      </c>
      <c r="BJ71" s="64">
        <f t="shared" si="72"/>
        <v>124</v>
      </c>
      <c r="BK71" s="65"/>
      <c r="BL71" s="52">
        <f t="shared" si="73"/>
        <v>0</v>
      </c>
      <c r="BM71" s="65"/>
      <c r="BN71" s="62">
        <f t="shared" si="74"/>
        <v>12</v>
      </c>
      <c r="BO71" s="45">
        <f t="shared" si="75"/>
        <v>112</v>
      </c>
      <c r="BP71" s="45">
        <f t="shared" si="76"/>
        <v>0</v>
      </c>
      <c r="BQ71" s="52">
        <f t="shared" si="77"/>
        <v>1</v>
      </c>
      <c r="BR71" s="45">
        <f t="shared" si="78"/>
        <v>0</v>
      </c>
      <c r="BS71" s="52">
        <f t="shared" si="79"/>
        <v>23</v>
      </c>
      <c r="BT71" s="52">
        <f t="shared" si="80"/>
        <v>0</v>
      </c>
      <c r="BU71" s="52">
        <f t="shared" si="81"/>
        <v>8</v>
      </c>
      <c r="BV71" s="52">
        <f t="shared" si="82"/>
        <v>0</v>
      </c>
      <c r="BW71" s="52">
        <f t="shared" si="83"/>
        <v>0</v>
      </c>
      <c r="BX71" s="45">
        <f t="shared" si="84"/>
        <v>0</v>
      </c>
      <c r="BY71" s="52">
        <f t="shared" si="85"/>
        <v>0</v>
      </c>
      <c r="BZ71" s="52">
        <f t="shared" si="86"/>
        <v>0</v>
      </c>
      <c r="CA71" s="52"/>
      <c r="CB71" s="63">
        <f t="shared" si="87"/>
        <v>156</v>
      </c>
      <c r="CC71" s="64">
        <f t="shared" si="88"/>
        <v>124</v>
      </c>
      <c r="CD71" s="65"/>
      <c r="CE71" s="52">
        <f t="shared" si="89"/>
        <v>0</v>
      </c>
      <c r="CF71" s="65"/>
      <c r="CG71" s="66">
        <f t="shared" si="90"/>
        <v>312</v>
      </c>
      <c r="CH71" s="67">
        <f t="shared" si="90"/>
        <v>248</v>
      </c>
    </row>
    <row r="72" spans="1:86" s="61" customFormat="1" ht="36.75" customHeight="1" x14ac:dyDescent="0.25">
      <c r="A72" s="31" t="s">
        <v>67</v>
      </c>
      <c r="B72" s="32" t="s">
        <v>82</v>
      </c>
      <c r="C72" s="33">
        <v>52</v>
      </c>
      <c r="D72" s="34">
        <v>4</v>
      </c>
      <c r="E72" s="35" t="s">
        <v>68</v>
      </c>
      <c r="F72" s="36">
        <v>31</v>
      </c>
      <c r="G72" s="37"/>
      <c r="H72" s="38" t="s">
        <v>84</v>
      </c>
      <c r="I72" s="36">
        <v>1</v>
      </c>
      <c r="J72" s="39">
        <f t="shared" si="49"/>
        <v>1</v>
      </c>
      <c r="K72" s="40">
        <v>2</v>
      </c>
      <c r="L72" s="41">
        <f t="shared" si="91"/>
        <v>1</v>
      </c>
      <c r="M72" s="42" t="s">
        <v>176</v>
      </c>
      <c r="N72" s="43" t="s">
        <v>77</v>
      </c>
      <c r="O72" s="44" t="s">
        <v>177</v>
      </c>
      <c r="P72" s="45">
        <f>Q72/30</f>
        <v>3</v>
      </c>
      <c r="Q72" s="46">
        <f t="shared" si="53"/>
        <v>90</v>
      </c>
      <c r="R72" s="47"/>
      <c r="S72" s="48">
        <v>17</v>
      </c>
      <c r="T72" s="49"/>
      <c r="U72" s="50">
        <f t="shared" si="54"/>
        <v>90</v>
      </c>
      <c r="V72" s="51">
        <f t="shared" si="50"/>
        <v>44</v>
      </c>
      <c r="W72" s="52">
        <v>14</v>
      </c>
      <c r="X72" s="52">
        <v>30</v>
      </c>
      <c r="Y72" s="52"/>
      <c r="Z72" s="53">
        <v>46</v>
      </c>
      <c r="AA72" s="42"/>
      <c r="AB72" s="42"/>
      <c r="AC72" s="54" t="s">
        <v>59</v>
      </c>
      <c r="AD72" s="50">
        <f t="shared" si="55"/>
        <v>0</v>
      </c>
      <c r="AE72" s="51">
        <f t="shared" si="56"/>
        <v>0</v>
      </c>
      <c r="AF72" s="52"/>
      <c r="AG72" s="52"/>
      <c r="AH72" s="52"/>
      <c r="AI72" s="53">
        <v>0</v>
      </c>
      <c r="AJ72" s="42"/>
      <c r="AK72" s="42"/>
      <c r="AL72" s="55"/>
      <c r="AM72" s="48" t="s">
        <v>130</v>
      </c>
      <c r="AN72" s="49">
        <v>401</v>
      </c>
      <c r="AO72" s="56">
        <f t="shared" si="57"/>
        <v>0</v>
      </c>
      <c r="AP72" s="57">
        <f t="shared" si="58"/>
        <v>0</v>
      </c>
      <c r="AQ72" s="58"/>
      <c r="AR72" s="59"/>
      <c r="AS72" s="60"/>
      <c r="AU72" s="62">
        <f t="shared" si="59"/>
        <v>14</v>
      </c>
      <c r="AV72" s="45">
        <f t="shared" si="60"/>
        <v>0</v>
      </c>
      <c r="AW72" s="45">
        <f t="shared" si="61"/>
        <v>60</v>
      </c>
      <c r="AX72" s="52">
        <f t="shared" si="62"/>
        <v>1</v>
      </c>
      <c r="AY72" s="45">
        <f t="shared" si="63"/>
        <v>0</v>
      </c>
      <c r="AZ72" s="52">
        <f t="shared" si="64"/>
        <v>5</v>
      </c>
      <c r="BA72" s="52">
        <f t="shared" si="65"/>
        <v>0</v>
      </c>
      <c r="BB72" s="52">
        <f t="shared" si="66"/>
        <v>2</v>
      </c>
      <c r="BC72" s="52">
        <f t="shared" si="67"/>
        <v>0</v>
      </c>
      <c r="BD72" s="52">
        <f t="shared" si="48"/>
        <v>0</v>
      </c>
      <c r="BE72" s="45">
        <f t="shared" si="68"/>
        <v>0</v>
      </c>
      <c r="BF72" s="52">
        <f t="shared" si="69"/>
        <v>0</v>
      </c>
      <c r="BG72" s="52">
        <f t="shared" si="70"/>
        <v>0</v>
      </c>
      <c r="BH72" s="52"/>
      <c r="BI72" s="63">
        <f t="shared" si="71"/>
        <v>82</v>
      </c>
      <c r="BJ72" s="64">
        <f t="shared" si="72"/>
        <v>74</v>
      </c>
      <c r="BK72" s="65"/>
      <c r="BL72" s="52">
        <f t="shared" si="73"/>
        <v>0</v>
      </c>
      <c r="BM72" s="65"/>
      <c r="BN72" s="62">
        <f t="shared" si="74"/>
        <v>0</v>
      </c>
      <c r="BO72" s="45">
        <f t="shared" si="75"/>
        <v>0</v>
      </c>
      <c r="BP72" s="45">
        <f t="shared" si="76"/>
        <v>0</v>
      </c>
      <c r="BQ72" s="52">
        <f t="shared" si="77"/>
        <v>0</v>
      </c>
      <c r="BR72" s="45">
        <f t="shared" si="78"/>
        <v>0</v>
      </c>
      <c r="BS72" s="52">
        <f t="shared" si="79"/>
        <v>0</v>
      </c>
      <c r="BT72" s="52">
        <f t="shared" si="80"/>
        <v>0</v>
      </c>
      <c r="BU72" s="52">
        <f t="shared" si="81"/>
        <v>0</v>
      </c>
      <c r="BV72" s="52">
        <f t="shared" si="82"/>
        <v>0</v>
      </c>
      <c r="BW72" s="52">
        <f t="shared" si="83"/>
        <v>0</v>
      </c>
      <c r="BX72" s="45">
        <f t="shared" si="84"/>
        <v>0</v>
      </c>
      <c r="BY72" s="52">
        <f t="shared" si="85"/>
        <v>0</v>
      </c>
      <c r="BZ72" s="52">
        <f t="shared" si="86"/>
        <v>0</v>
      </c>
      <c r="CA72" s="52"/>
      <c r="CB72" s="63">
        <f t="shared" si="87"/>
        <v>0</v>
      </c>
      <c r="CC72" s="64">
        <f t="shared" si="88"/>
        <v>0</v>
      </c>
      <c r="CD72" s="65"/>
      <c r="CE72" s="52">
        <f t="shared" si="89"/>
        <v>0</v>
      </c>
      <c r="CF72" s="65"/>
      <c r="CG72" s="66">
        <f t="shared" si="90"/>
        <v>82</v>
      </c>
      <c r="CH72" s="67">
        <f t="shared" si="90"/>
        <v>74</v>
      </c>
    </row>
    <row r="73" spans="1:86" s="61" customFormat="1" ht="36.75" customHeight="1" x14ac:dyDescent="0.25">
      <c r="A73" s="31" t="s">
        <v>67</v>
      </c>
      <c r="B73" s="69" t="s">
        <v>104</v>
      </c>
      <c r="C73" s="33">
        <v>52</v>
      </c>
      <c r="D73" s="34">
        <v>1</v>
      </c>
      <c r="E73" s="35" t="s">
        <v>68</v>
      </c>
      <c r="F73" s="70">
        <v>50</v>
      </c>
      <c r="G73" s="71"/>
      <c r="H73" s="72" t="s">
        <v>99</v>
      </c>
      <c r="I73" s="70">
        <v>2</v>
      </c>
      <c r="J73" s="39">
        <f t="shared" si="49"/>
        <v>2</v>
      </c>
      <c r="K73" s="40">
        <v>4</v>
      </c>
      <c r="L73" s="41">
        <f t="shared" si="91"/>
        <v>1</v>
      </c>
      <c r="M73" s="42"/>
      <c r="N73" s="43" t="s">
        <v>69</v>
      </c>
      <c r="O73" s="44" t="s">
        <v>178</v>
      </c>
      <c r="P73" s="45">
        <f t="shared" si="44"/>
        <v>4</v>
      </c>
      <c r="Q73" s="46">
        <f t="shared" si="53"/>
        <v>120</v>
      </c>
      <c r="R73" s="47"/>
      <c r="S73" s="48">
        <v>0</v>
      </c>
      <c r="T73" s="49">
        <v>14</v>
      </c>
      <c r="U73" s="50">
        <f t="shared" si="54"/>
        <v>0</v>
      </c>
      <c r="V73" s="51">
        <f t="shared" si="50"/>
        <v>0</v>
      </c>
      <c r="W73" s="52"/>
      <c r="X73" s="52"/>
      <c r="Y73" s="52"/>
      <c r="Z73" s="53">
        <v>0</v>
      </c>
      <c r="AA73" s="42"/>
      <c r="AB73" s="42"/>
      <c r="AC73" s="54"/>
      <c r="AD73" s="50">
        <f t="shared" si="55"/>
        <v>120</v>
      </c>
      <c r="AE73" s="51">
        <f t="shared" si="56"/>
        <v>60</v>
      </c>
      <c r="AF73" s="52">
        <v>24</v>
      </c>
      <c r="AG73" s="52">
        <v>36</v>
      </c>
      <c r="AH73" s="52"/>
      <c r="AI73" s="53">
        <v>60</v>
      </c>
      <c r="AJ73" s="42"/>
      <c r="AK73" s="42"/>
      <c r="AL73" s="55" t="s">
        <v>59</v>
      </c>
      <c r="AM73" s="48" t="s">
        <v>130</v>
      </c>
      <c r="AN73" s="49">
        <v>401</v>
      </c>
      <c r="AO73" s="56">
        <f t="shared" si="57"/>
        <v>0</v>
      </c>
      <c r="AP73" s="57">
        <f t="shared" si="58"/>
        <v>0</v>
      </c>
      <c r="AQ73" s="58"/>
      <c r="AR73" s="59"/>
      <c r="AS73" s="60"/>
      <c r="AU73" s="62">
        <f t="shared" si="59"/>
        <v>0</v>
      </c>
      <c r="AV73" s="45">
        <f t="shared" si="60"/>
        <v>0</v>
      </c>
      <c r="AW73" s="45">
        <f t="shared" si="61"/>
        <v>0</v>
      </c>
      <c r="AX73" s="52">
        <f t="shared" si="62"/>
        <v>0</v>
      </c>
      <c r="AY73" s="45">
        <f t="shared" si="63"/>
        <v>0</v>
      </c>
      <c r="AZ73" s="52">
        <f t="shared" si="64"/>
        <v>0</v>
      </c>
      <c r="BA73" s="52">
        <f t="shared" si="65"/>
        <v>0</v>
      </c>
      <c r="BB73" s="52">
        <f t="shared" si="66"/>
        <v>0</v>
      </c>
      <c r="BC73" s="52">
        <f t="shared" si="67"/>
        <v>0</v>
      </c>
      <c r="BD73" s="52">
        <f t="shared" si="48"/>
        <v>0</v>
      </c>
      <c r="BE73" s="45">
        <f t="shared" si="68"/>
        <v>0</v>
      </c>
      <c r="BF73" s="52">
        <f t="shared" si="69"/>
        <v>0</v>
      </c>
      <c r="BG73" s="52">
        <f t="shared" si="70"/>
        <v>0</v>
      </c>
      <c r="BH73" s="52"/>
      <c r="BI73" s="63">
        <f t="shared" si="71"/>
        <v>0</v>
      </c>
      <c r="BJ73" s="64">
        <f t="shared" si="72"/>
        <v>0</v>
      </c>
      <c r="BK73" s="65"/>
      <c r="BL73" s="52">
        <f t="shared" si="73"/>
        <v>0</v>
      </c>
      <c r="BM73" s="65"/>
      <c r="BN73" s="62">
        <f t="shared" si="74"/>
        <v>24</v>
      </c>
      <c r="BO73" s="45">
        <f t="shared" si="75"/>
        <v>0</v>
      </c>
      <c r="BP73" s="45">
        <f t="shared" si="76"/>
        <v>144</v>
      </c>
      <c r="BQ73" s="52">
        <f t="shared" si="77"/>
        <v>1</v>
      </c>
      <c r="BR73" s="45">
        <f t="shared" si="78"/>
        <v>0</v>
      </c>
      <c r="BS73" s="52">
        <f t="shared" si="79"/>
        <v>10</v>
      </c>
      <c r="BT73" s="52">
        <f t="shared" si="80"/>
        <v>0</v>
      </c>
      <c r="BU73" s="52">
        <f t="shared" si="81"/>
        <v>4</v>
      </c>
      <c r="BV73" s="52">
        <f t="shared" si="82"/>
        <v>0</v>
      </c>
      <c r="BW73" s="52">
        <f t="shared" si="83"/>
        <v>0</v>
      </c>
      <c r="BX73" s="45">
        <f t="shared" si="84"/>
        <v>0</v>
      </c>
      <c r="BY73" s="52">
        <f t="shared" si="85"/>
        <v>0</v>
      </c>
      <c r="BZ73" s="52">
        <f t="shared" si="86"/>
        <v>0</v>
      </c>
      <c r="CA73" s="52"/>
      <c r="CB73" s="63">
        <f t="shared" si="87"/>
        <v>183</v>
      </c>
      <c r="CC73" s="64">
        <f t="shared" si="88"/>
        <v>168</v>
      </c>
      <c r="CD73" s="65"/>
      <c r="CE73" s="52">
        <f t="shared" si="89"/>
        <v>0</v>
      </c>
      <c r="CF73" s="65"/>
      <c r="CG73" s="66">
        <f t="shared" si="90"/>
        <v>183</v>
      </c>
      <c r="CH73" s="67">
        <f t="shared" si="90"/>
        <v>168</v>
      </c>
    </row>
    <row r="74" spans="1:86" s="61" customFormat="1" ht="36.75" customHeight="1" x14ac:dyDescent="0.25">
      <c r="A74" s="31" t="s">
        <v>67</v>
      </c>
      <c r="B74" s="32" t="s">
        <v>82</v>
      </c>
      <c r="C74" s="33">
        <v>51</v>
      </c>
      <c r="D74" s="34">
        <v>3</v>
      </c>
      <c r="E74" s="35" t="s">
        <v>68</v>
      </c>
      <c r="F74" s="36">
        <v>53</v>
      </c>
      <c r="G74" s="37">
        <v>8</v>
      </c>
      <c r="H74" s="38" t="s">
        <v>83</v>
      </c>
      <c r="I74" s="36">
        <v>3</v>
      </c>
      <c r="J74" s="39">
        <f t="shared" si="49"/>
        <v>2</v>
      </c>
      <c r="K74" s="40">
        <v>3</v>
      </c>
      <c r="L74" s="41">
        <f t="shared" si="91"/>
        <v>1</v>
      </c>
      <c r="M74" s="42"/>
      <c r="N74" s="43" t="s">
        <v>69</v>
      </c>
      <c r="O74" s="44" t="s">
        <v>179</v>
      </c>
      <c r="P74" s="45">
        <f t="shared" si="44"/>
        <v>3.5</v>
      </c>
      <c r="Q74" s="46">
        <f t="shared" si="53"/>
        <v>126</v>
      </c>
      <c r="R74" s="47"/>
      <c r="S74" s="48">
        <v>17</v>
      </c>
      <c r="T74" s="49"/>
      <c r="U74" s="50">
        <f t="shared" si="54"/>
        <v>126</v>
      </c>
      <c r="V74" s="51">
        <f t="shared" si="50"/>
        <v>52</v>
      </c>
      <c r="W74" s="52">
        <v>18</v>
      </c>
      <c r="X74" s="52">
        <v>34</v>
      </c>
      <c r="Y74" s="52"/>
      <c r="Z74" s="53">
        <v>74</v>
      </c>
      <c r="AA74" s="42"/>
      <c r="AB74" s="42" t="s">
        <v>105</v>
      </c>
      <c r="AC74" s="54"/>
      <c r="AD74" s="50">
        <f t="shared" si="55"/>
        <v>0</v>
      </c>
      <c r="AE74" s="51">
        <f t="shared" si="56"/>
        <v>0</v>
      </c>
      <c r="AF74" s="52"/>
      <c r="AG74" s="52"/>
      <c r="AH74" s="52"/>
      <c r="AI74" s="53">
        <v>0</v>
      </c>
      <c r="AJ74" s="42"/>
      <c r="AK74" s="42"/>
      <c r="AL74" s="54"/>
      <c r="AM74" s="48" t="s">
        <v>130</v>
      </c>
      <c r="AN74" s="49">
        <v>401</v>
      </c>
      <c r="AO74" s="56">
        <f t="shared" si="57"/>
        <v>0.49523809523809526</v>
      </c>
      <c r="AP74" s="57">
        <f t="shared" si="58"/>
        <v>0</v>
      </c>
      <c r="AQ74" s="58"/>
      <c r="AR74" s="59"/>
      <c r="AS74" s="60"/>
      <c r="AU74" s="62">
        <f t="shared" si="59"/>
        <v>18</v>
      </c>
      <c r="AV74" s="45">
        <f t="shared" si="60"/>
        <v>0</v>
      </c>
      <c r="AW74" s="45">
        <f t="shared" si="61"/>
        <v>102</v>
      </c>
      <c r="AX74" s="52">
        <f t="shared" si="62"/>
        <v>1</v>
      </c>
      <c r="AY74" s="45">
        <f t="shared" si="63"/>
        <v>6</v>
      </c>
      <c r="AZ74" s="52">
        <f t="shared" si="64"/>
        <v>10</v>
      </c>
      <c r="BA74" s="52">
        <f t="shared" si="65"/>
        <v>0</v>
      </c>
      <c r="BB74" s="52">
        <f t="shared" si="66"/>
        <v>0</v>
      </c>
      <c r="BC74" s="52">
        <f t="shared" si="67"/>
        <v>14</v>
      </c>
      <c r="BD74" s="52">
        <f t="shared" si="48"/>
        <v>0</v>
      </c>
      <c r="BE74" s="45">
        <f t="shared" si="68"/>
        <v>0</v>
      </c>
      <c r="BF74" s="52">
        <f t="shared" si="69"/>
        <v>0</v>
      </c>
      <c r="BG74" s="52">
        <f t="shared" si="70"/>
        <v>0</v>
      </c>
      <c r="BH74" s="52"/>
      <c r="BI74" s="63">
        <f t="shared" si="71"/>
        <v>151</v>
      </c>
      <c r="BJ74" s="64">
        <f t="shared" si="72"/>
        <v>126</v>
      </c>
      <c r="BK74" s="65"/>
      <c r="BL74" s="52">
        <f t="shared" si="73"/>
        <v>0</v>
      </c>
      <c r="BM74" s="65"/>
      <c r="BN74" s="62">
        <f t="shared" si="74"/>
        <v>0</v>
      </c>
      <c r="BO74" s="45">
        <f t="shared" si="75"/>
        <v>0</v>
      </c>
      <c r="BP74" s="45">
        <f t="shared" si="76"/>
        <v>0</v>
      </c>
      <c r="BQ74" s="52">
        <f t="shared" si="77"/>
        <v>0</v>
      </c>
      <c r="BR74" s="45">
        <f t="shared" si="78"/>
        <v>0</v>
      </c>
      <c r="BS74" s="52">
        <f t="shared" si="79"/>
        <v>0</v>
      </c>
      <c r="BT74" s="52">
        <f t="shared" si="80"/>
        <v>0</v>
      </c>
      <c r="BU74" s="52">
        <f t="shared" si="81"/>
        <v>0</v>
      </c>
      <c r="BV74" s="52">
        <f t="shared" si="82"/>
        <v>0</v>
      </c>
      <c r="BW74" s="52">
        <f t="shared" si="83"/>
        <v>0</v>
      </c>
      <c r="BX74" s="45">
        <f t="shared" si="84"/>
        <v>0</v>
      </c>
      <c r="BY74" s="52">
        <f t="shared" si="85"/>
        <v>0</v>
      </c>
      <c r="BZ74" s="52">
        <f t="shared" si="86"/>
        <v>0</v>
      </c>
      <c r="CA74" s="52"/>
      <c r="CB74" s="63">
        <f t="shared" si="87"/>
        <v>0</v>
      </c>
      <c r="CC74" s="64">
        <f t="shared" si="88"/>
        <v>0</v>
      </c>
      <c r="CD74" s="65"/>
      <c r="CE74" s="52">
        <f t="shared" si="89"/>
        <v>0</v>
      </c>
      <c r="CF74" s="65"/>
      <c r="CG74" s="66">
        <f t="shared" si="90"/>
        <v>151</v>
      </c>
      <c r="CH74" s="67">
        <f t="shared" si="90"/>
        <v>126</v>
      </c>
    </row>
    <row r="75" spans="1:86" s="61" customFormat="1" ht="36.75" customHeight="1" x14ac:dyDescent="0.25">
      <c r="A75" s="31" t="s">
        <v>67</v>
      </c>
      <c r="B75" s="69" t="s">
        <v>104</v>
      </c>
      <c r="C75" s="33">
        <v>51</v>
      </c>
      <c r="D75" s="34">
        <v>1</v>
      </c>
      <c r="E75" s="35" t="s">
        <v>68</v>
      </c>
      <c r="F75" s="36">
        <v>50</v>
      </c>
      <c r="G75" s="37"/>
      <c r="H75" s="38" t="s">
        <v>106</v>
      </c>
      <c r="I75" s="36">
        <v>2</v>
      </c>
      <c r="J75" s="39">
        <f t="shared" si="49"/>
        <v>2</v>
      </c>
      <c r="K75" s="40">
        <v>4</v>
      </c>
      <c r="L75" s="41">
        <f t="shared" si="91"/>
        <v>0</v>
      </c>
      <c r="M75" s="42"/>
      <c r="N75" s="43" t="s">
        <v>117</v>
      </c>
      <c r="O75" s="44" t="s">
        <v>118</v>
      </c>
      <c r="P75" s="45">
        <f t="shared" si="44"/>
        <v>1</v>
      </c>
      <c r="Q75" s="46">
        <f t="shared" si="53"/>
        <v>30</v>
      </c>
      <c r="R75" s="47"/>
      <c r="S75" s="48">
        <v>1</v>
      </c>
      <c r="T75" s="49"/>
      <c r="U75" s="50">
        <f t="shared" si="54"/>
        <v>30</v>
      </c>
      <c r="V75" s="51">
        <f t="shared" si="50"/>
        <v>8</v>
      </c>
      <c r="W75" s="52"/>
      <c r="X75" s="52"/>
      <c r="Y75" s="52">
        <v>8</v>
      </c>
      <c r="Z75" s="53">
        <v>22</v>
      </c>
      <c r="AA75" s="42"/>
      <c r="AB75" s="42"/>
      <c r="AC75" s="54" t="s">
        <v>59</v>
      </c>
      <c r="AD75" s="50">
        <f t="shared" si="55"/>
        <v>0</v>
      </c>
      <c r="AE75" s="51">
        <f t="shared" si="56"/>
        <v>0</v>
      </c>
      <c r="AF75" s="52"/>
      <c r="AG75" s="52"/>
      <c r="AH75" s="52"/>
      <c r="AI75" s="53"/>
      <c r="AJ75" s="42"/>
      <c r="AK75" s="42"/>
      <c r="AL75" s="55"/>
      <c r="AM75" s="48" t="s">
        <v>130</v>
      </c>
      <c r="AN75" s="49">
        <v>401</v>
      </c>
      <c r="AO75" s="56">
        <f t="shared" si="57"/>
        <v>0</v>
      </c>
      <c r="AP75" s="57">
        <f t="shared" si="58"/>
        <v>0</v>
      </c>
      <c r="AQ75" s="58"/>
      <c r="AR75" s="59"/>
      <c r="AS75" s="60"/>
      <c r="AU75" s="62">
        <f t="shared" si="59"/>
        <v>0</v>
      </c>
      <c r="AV75" s="45">
        <f t="shared" si="60"/>
        <v>16</v>
      </c>
      <c r="AW75" s="45">
        <f t="shared" si="61"/>
        <v>0</v>
      </c>
      <c r="AX75" s="52">
        <f t="shared" si="62"/>
        <v>0</v>
      </c>
      <c r="AY75" s="45">
        <f t="shared" si="63"/>
        <v>0</v>
      </c>
      <c r="AZ75" s="52">
        <f t="shared" si="64"/>
        <v>0</v>
      </c>
      <c r="BA75" s="52">
        <f t="shared" si="65"/>
        <v>0</v>
      </c>
      <c r="BB75" s="52">
        <f t="shared" si="66"/>
        <v>4</v>
      </c>
      <c r="BC75" s="52">
        <f t="shared" si="67"/>
        <v>0</v>
      </c>
      <c r="BD75" s="52">
        <f t="shared" si="48"/>
        <v>0</v>
      </c>
      <c r="BE75" s="45">
        <f t="shared" si="68"/>
        <v>0</v>
      </c>
      <c r="BF75" s="52">
        <f t="shared" si="69"/>
        <v>0</v>
      </c>
      <c r="BG75" s="52">
        <f t="shared" si="70"/>
        <v>0</v>
      </c>
      <c r="BH75" s="52"/>
      <c r="BI75" s="63">
        <f t="shared" si="71"/>
        <v>20</v>
      </c>
      <c r="BJ75" s="64">
        <f t="shared" si="72"/>
        <v>16</v>
      </c>
      <c r="BK75" s="65"/>
      <c r="BL75" s="52">
        <f t="shared" si="73"/>
        <v>0</v>
      </c>
      <c r="BM75" s="65"/>
      <c r="BN75" s="62">
        <f t="shared" si="74"/>
        <v>0</v>
      </c>
      <c r="BO75" s="45">
        <f t="shared" si="75"/>
        <v>0</v>
      </c>
      <c r="BP75" s="45">
        <f t="shared" si="76"/>
        <v>0</v>
      </c>
      <c r="BQ75" s="52">
        <f t="shared" si="77"/>
        <v>0</v>
      </c>
      <c r="BR75" s="45">
        <f t="shared" si="78"/>
        <v>0</v>
      </c>
      <c r="BS75" s="52">
        <f t="shared" si="79"/>
        <v>0</v>
      </c>
      <c r="BT75" s="52">
        <f t="shared" si="80"/>
        <v>0</v>
      </c>
      <c r="BU75" s="52">
        <f t="shared" si="81"/>
        <v>0</v>
      </c>
      <c r="BV75" s="52">
        <f t="shared" si="82"/>
        <v>0</v>
      </c>
      <c r="BW75" s="52">
        <f t="shared" si="83"/>
        <v>0</v>
      </c>
      <c r="BX75" s="45">
        <f t="shared" si="84"/>
        <v>0</v>
      </c>
      <c r="BY75" s="52">
        <f t="shared" si="85"/>
        <v>0</v>
      </c>
      <c r="BZ75" s="52">
        <f t="shared" si="86"/>
        <v>0</v>
      </c>
      <c r="CA75" s="52"/>
      <c r="CB75" s="63">
        <f t="shared" si="87"/>
        <v>0</v>
      </c>
      <c r="CC75" s="64">
        <f t="shared" si="88"/>
        <v>0</v>
      </c>
      <c r="CD75" s="65"/>
      <c r="CE75" s="52">
        <f t="shared" si="89"/>
        <v>0</v>
      </c>
      <c r="CF75" s="65"/>
      <c r="CG75" s="66">
        <f t="shared" si="90"/>
        <v>20</v>
      </c>
      <c r="CH75" s="67">
        <f t="shared" si="90"/>
        <v>16</v>
      </c>
    </row>
    <row r="76" spans="1:86" s="61" customFormat="1" ht="36.75" customHeight="1" x14ac:dyDescent="0.25">
      <c r="A76" s="31" t="s">
        <v>67</v>
      </c>
      <c r="B76" s="69" t="s">
        <v>104</v>
      </c>
      <c r="C76" s="33" t="s">
        <v>109</v>
      </c>
      <c r="D76" s="34">
        <v>1</v>
      </c>
      <c r="E76" s="35" t="s">
        <v>68</v>
      </c>
      <c r="F76" s="36">
        <v>15</v>
      </c>
      <c r="G76" s="37"/>
      <c r="H76" s="38" t="s">
        <v>98</v>
      </c>
      <c r="I76" s="36">
        <v>1</v>
      </c>
      <c r="J76" s="39">
        <f t="shared" si="49"/>
        <v>1</v>
      </c>
      <c r="K76" s="40">
        <v>1</v>
      </c>
      <c r="L76" s="41">
        <f t="shared" si="91"/>
        <v>0</v>
      </c>
      <c r="M76" s="42"/>
      <c r="N76" s="43" t="s">
        <v>117</v>
      </c>
      <c r="O76" s="44" t="s">
        <v>118</v>
      </c>
      <c r="P76" s="45">
        <f t="shared" si="44"/>
        <v>1</v>
      </c>
      <c r="Q76" s="46">
        <f t="shared" si="53"/>
        <v>30</v>
      </c>
      <c r="R76" s="47" t="s">
        <v>78</v>
      </c>
      <c r="S76" s="48">
        <v>1</v>
      </c>
      <c r="T76" s="49"/>
      <c r="U76" s="50">
        <f t="shared" si="54"/>
        <v>30</v>
      </c>
      <c r="V76" s="51">
        <f t="shared" si="50"/>
        <v>8</v>
      </c>
      <c r="W76" s="52"/>
      <c r="X76" s="52"/>
      <c r="Y76" s="52">
        <v>8</v>
      </c>
      <c r="Z76" s="53">
        <v>22</v>
      </c>
      <c r="AA76" s="42"/>
      <c r="AB76" s="42"/>
      <c r="AC76" s="54" t="s">
        <v>59</v>
      </c>
      <c r="AD76" s="50">
        <f t="shared" si="55"/>
        <v>0</v>
      </c>
      <c r="AE76" s="51">
        <f t="shared" si="56"/>
        <v>0</v>
      </c>
      <c r="AF76" s="52"/>
      <c r="AG76" s="52"/>
      <c r="AH76" s="52"/>
      <c r="AI76" s="53"/>
      <c r="AJ76" s="42"/>
      <c r="AK76" s="42"/>
      <c r="AL76" s="54"/>
      <c r="AM76" s="48" t="s">
        <v>130</v>
      </c>
      <c r="AN76" s="49">
        <v>401</v>
      </c>
      <c r="AO76" s="56">
        <f t="shared" si="57"/>
        <v>0</v>
      </c>
      <c r="AP76" s="57">
        <f t="shared" si="58"/>
        <v>0</v>
      </c>
      <c r="AQ76" s="58"/>
      <c r="AR76" s="59"/>
      <c r="AS76" s="60"/>
      <c r="AU76" s="62">
        <f t="shared" si="59"/>
        <v>0</v>
      </c>
      <c r="AV76" s="45">
        <f t="shared" si="60"/>
        <v>8</v>
      </c>
      <c r="AW76" s="45">
        <f t="shared" si="61"/>
        <v>0</v>
      </c>
      <c r="AX76" s="52">
        <f t="shared" si="62"/>
        <v>0</v>
      </c>
      <c r="AY76" s="45">
        <f t="shared" si="63"/>
        <v>0</v>
      </c>
      <c r="AZ76" s="52">
        <f t="shared" si="64"/>
        <v>0</v>
      </c>
      <c r="BA76" s="52">
        <f t="shared" si="65"/>
        <v>0</v>
      </c>
      <c r="BB76" s="52">
        <f t="shared" si="66"/>
        <v>2</v>
      </c>
      <c r="BC76" s="52">
        <f t="shared" si="67"/>
        <v>0</v>
      </c>
      <c r="BD76" s="52">
        <f t="shared" si="48"/>
        <v>0</v>
      </c>
      <c r="BE76" s="45">
        <f t="shared" si="68"/>
        <v>0</v>
      </c>
      <c r="BF76" s="52">
        <f t="shared" si="69"/>
        <v>0</v>
      </c>
      <c r="BG76" s="52">
        <f t="shared" si="70"/>
        <v>0</v>
      </c>
      <c r="BH76" s="52"/>
      <c r="BI76" s="63">
        <f t="shared" si="71"/>
        <v>10</v>
      </c>
      <c r="BJ76" s="64">
        <f t="shared" si="72"/>
        <v>8</v>
      </c>
      <c r="BK76" s="65"/>
      <c r="BL76" s="52">
        <f t="shared" si="73"/>
        <v>2</v>
      </c>
      <c r="BM76" s="65"/>
      <c r="BN76" s="62">
        <f t="shared" si="74"/>
        <v>0</v>
      </c>
      <c r="BO76" s="45">
        <f t="shared" si="75"/>
        <v>0</v>
      </c>
      <c r="BP76" s="45">
        <f t="shared" si="76"/>
        <v>0</v>
      </c>
      <c r="BQ76" s="52">
        <f t="shared" si="77"/>
        <v>0</v>
      </c>
      <c r="BR76" s="45">
        <f t="shared" si="78"/>
        <v>0</v>
      </c>
      <c r="BS76" s="52">
        <f t="shared" si="79"/>
        <v>0</v>
      </c>
      <c r="BT76" s="52">
        <f t="shared" si="80"/>
        <v>0</v>
      </c>
      <c r="BU76" s="52">
        <f t="shared" si="81"/>
        <v>0</v>
      </c>
      <c r="BV76" s="52">
        <f t="shared" si="82"/>
        <v>0</v>
      </c>
      <c r="BW76" s="52">
        <f t="shared" si="83"/>
        <v>0</v>
      </c>
      <c r="BX76" s="45">
        <f t="shared" si="84"/>
        <v>0</v>
      </c>
      <c r="BY76" s="52">
        <f t="shared" si="85"/>
        <v>0</v>
      </c>
      <c r="BZ76" s="52">
        <f t="shared" si="86"/>
        <v>0</v>
      </c>
      <c r="CA76" s="52"/>
      <c r="CB76" s="63">
        <f t="shared" si="87"/>
        <v>0</v>
      </c>
      <c r="CC76" s="64">
        <f t="shared" si="88"/>
        <v>0</v>
      </c>
      <c r="CD76" s="65"/>
      <c r="CE76" s="52">
        <f t="shared" si="89"/>
        <v>0</v>
      </c>
      <c r="CF76" s="65"/>
      <c r="CG76" s="66">
        <f t="shared" si="90"/>
        <v>10</v>
      </c>
      <c r="CH76" s="67">
        <f t="shared" si="90"/>
        <v>8</v>
      </c>
    </row>
    <row r="77" spans="1:86" s="61" customFormat="1" ht="36.75" customHeight="1" x14ac:dyDescent="0.25">
      <c r="A77" s="31" t="s">
        <v>67</v>
      </c>
      <c r="B77" s="32" t="s">
        <v>139</v>
      </c>
      <c r="C77" s="33">
        <v>51</v>
      </c>
      <c r="D77" s="34" t="s">
        <v>100</v>
      </c>
      <c r="E77" s="35" t="s">
        <v>101</v>
      </c>
      <c r="F77" s="36">
        <v>7</v>
      </c>
      <c r="G77" s="37">
        <v>1</v>
      </c>
      <c r="H77" s="38" t="s">
        <v>122</v>
      </c>
      <c r="I77" s="36">
        <v>1</v>
      </c>
      <c r="J77" s="39">
        <f t="shared" si="49"/>
        <v>0</v>
      </c>
      <c r="K77" s="40">
        <v>1</v>
      </c>
      <c r="L77" s="41">
        <f t="shared" si="91"/>
        <v>0</v>
      </c>
      <c r="M77" s="42"/>
      <c r="N77" s="43" t="s">
        <v>123</v>
      </c>
      <c r="O77" s="44" t="s">
        <v>119</v>
      </c>
      <c r="P77" s="45">
        <f t="shared" si="44"/>
        <v>5</v>
      </c>
      <c r="Q77" s="46">
        <f t="shared" si="53"/>
        <v>150</v>
      </c>
      <c r="R77" s="47"/>
      <c r="S77" s="48"/>
      <c r="T77" s="49"/>
      <c r="U77" s="50">
        <f t="shared" si="54"/>
        <v>150</v>
      </c>
      <c r="V77" s="51">
        <f t="shared" si="50"/>
        <v>0</v>
      </c>
      <c r="W77" s="52"/>
      <c r="X77" s="52"/>
      <c r="Y77" s="52"/>
      <c r="Z77" s="53">
        <v>150</v>
      </c>
      <c r="AA77" s="42" t="s">
        <v>163</v>
      </c>
      <c r="AB77" s="42"/>
      <c r="AC77" s="54"/>
      <c r="AD77" s="50">
        <f t="shared" si="55"/>
        <v>0</v>
      </c>
      <c r="AE77" s="51">
        <f t="shared" si="56"/>
        <v>0</v>
      </c>
      <c r="AF77" s="52"/>
      <c r="AG77" s="52"/>
      <c r="AH77" s="52"/>
      <c r="AI77" s="53">
        <v>0</v>
      </c>
      <c r="AJ77" s="42"/>
      <c r="AK77" s="42"/>
      <c r="AL77" s="55"/>
      <c r="AM77" s="48" t="s">
        <v>130</v>
      </c>
      <c r="AN77" s="49">
        <v>401</v>
      </c>
      <c r="AO77" s="56">
        <f t="shared" si="57"/>
        <v>0</v>
      </c>
      <c r="AP77" s="57">
        <f t="shared" si="58"/>
        <v>0</v>
      </c>
      <c r="AQ77" s="58">
        <v>3</v>
      </c>
      <c r="AR77" s="59"/>
      <c r="AS77" s="60"/>
      <c r="AU77" s="62">
        <f t="shared" si="59"/>
        <v>0</v>
      </c>
      <c r="AV77" s="45">
        <f t="shared" si="60"/>
        <v>0</v>
      </c>
      <c r="AW77" s="45">
        <f t="shared" si="61"/>
        <v>0</v>
      </c>
      <c r="AX77" s="52">
        <f t="shared" si="62"/>
        <v>0</v>
      </c>
      <c r="AY77" s="45">
        <f t="shared" si="63"/>
        <v>0</v>
      </c>
      <c r="AZ77" s="52">
        <f t="shared" si="64"/>
        <v>0</v>
      </c>
      <c r="BA77" s="52">
        <f t="shared" si="65"/>
        <v>21</v>
      </c>
      <c r="BB77" s="52">
        <f t="shared" si="66"/>
        <v>0</v>
      </c>
      <c r="BC77" s="52">
        <f t="shared" si="67"/>
        <v>0</v>
      </c>
      <c r="BD77" s="73"/>
      <c r="BE77" s="45">
        <f t="shared" si="68"/>
        <v>0</v>
      </c>
      <c r="BF77" s="52">
        <f t="shared" si="69"/>
        <v>0</v>
      </c>
      <c r="BG77" s="52">
        <f t="shared" si="70"/>
        <v>0</v>
      </c>
      <c r="BH77" s="52"/>
      <c r="BI77" s="63">
        <f t="shared" si="71"/>
        <v>21</v>
      </c>
      <c r="BJ77" s="64">
        <f t="shared" si="72"/>
        <v>0</v>
      </c>
      <c r="BK77" s="65"/>
      <c r="BL77" s="52">
        <f t="shared" si="73"/>
        <v>0</v>
      </c>
      <c r="BM77" s="65"/>
      <c r="BN77" s="62">
        <f t="shared" si="74"/>
        <v>0</v>
      </c>
      <c r="BO77" s="45">
        <f t="shared" si="75"/>
        <v>0</v>
      </c>
      <c r="BP77" s="45">
        <f t="shared" si="76"/>
        <v>0</v>
      </c>
      <c r="BQ77" s="52">
        <f t="shared" si="77"/>
        <v>0</v>
      </c>
      <c r="BR77" s="45">
        <f t="shared" si="78"/>
        <v>0</v>
      </c>
      <c r="BS77" s="52">
        <f t="shared" si="79"/>
        <v>0</v>
      </c>
      <c r="BT77" s="52">
        <f t="shared" si="80"/>
        <v>0</v>
      </c>
      <c r="BU77" s="52">
        <f t="shared" si="81"/>
        <v>0</v>
      </c>
      <c r="BV77" s="52">
        <f t="shared" si="82"/>
        <v>0</v>
      </c>
      <c r="BW77" s="52">
        <f t="shared" si="83"/>
        <v>0</v>
      </c>
      <c r="BX77" s="45">
        <f t="shared" si="84"/>
        <v>0</v>
      </c>
      <c r="BY77" s="52">
        <f t="shared" si="85"/>
        <v>0</v>
      </c>
      <c r="BZ77" s="52">
        <f t="shared" si="86"/>
        <v>0</v>
      </c>
      <c r="CA77" s="52"/>
      <c r="CB77" s="63">
        <f t="shared" si="87"/>
        <v>0</v>
      </c>
      <c r="CC77" s="64">
        <f t="shared" si="88"/>
        <v>0</v>
      </c>
      <c r="CD77" s="65"/>
      <c r="CE77" s="52">
        <f t="shared" si="89"/>
        <v>0</v>
      </c>
      <c r="CF77" s="65"/>
      <c r="CG77" s="66">
        <f t="shared" si="90"/>
        <v>21</v>
      </c>
      <c r="CH77" s="67">
        <f t="shared" si="90"/>
        <v>0</v>
      </c>
    </row>
    <row r="78" spans="1:86" s="61" customFormat="1" ht="36.75" customHeight="1" x14ac:dyDescent="0.25">
      <c r="A78" s="31" t="s">
        <v>67</v>
      </c>
      <c r="B78" s="32" t="s">
        <v>140</v>
      </c>
      <c r="C78" s="33">
        <v>54</v>
      </c>
      <c r="D78" s="34" t="s">
        <v>100</v>
      </c>
      <c r="E78" s="35" t="s">
        <v>101</v>
      </c>
      <c r="F78" s="36">
        <v>13</v>
      </c>
      <c r="G78" s="37"/>
      <c r="H78" s="38" t="s">
        <v>107</v>
      </c>
      <c r="I78" s="36">
        <v>1</v>
      </c>
      <c r="J78" s="39">
        <f t="shared" si="49"/>
        <v>1</v>
      </c>
      <c r="K78" s="40">
        <v>1</v>
      </c>
      <c r="L78" s="41">
        <f t="shared" si="91"/>
        <v>0</v>
      </c>
      <c r="M78" s="42"/>
      <c r="N78" s="43" t="s">
        <v>123</v>
      </c>
      <c r="O78" s="44" t="s">
        <v>119</v>
      </c>
      <c r="P78" s="45">
        <f t="shared" si="44"/>
        <v>5</v>
      </c>
      <c r="Q78" s="46">
        <f t="shared" si="53"/>
        <v>150</v>
      </c>
      <c r="R78" s="47"/>
      <c r="S78" s="48"/>
      <c r="T78" s="49"/>
      <c r="U78" s="50">
        <f t="shared" si="54"/>
        <v>150</v>
      </c>
      <c r="V78" s="51">
        <f t="shared" si="50"/>
        <v>0</v>
      </c>
      <c r="W78" s="52"/>
      <c r="X78" s="52"/>
      <c r="Y78" s="52"/>
      <c r="Z78" s="53">
        <v>150</v>
      </c>
      <c r="AA78" s="42" t="s">
        <v>163</v>
      </c>
      <c r="AB78" s="42"/>
      <c r="AC78" s="54"/>
      <c r="AD78" s="50">
        <f t="shared" si="55"/>
        <v>0</v>
      </c>
      <c r="AE78" s="51">
        <f t="shared" si="56"/>
        <v>0</v>
      </c>
      <c r="AF78" s="52"/>
      <c r="AG78" s="52"/>
      <c r="AH78" s="52"/>
      <c r="AI78" s="53">
        <v>0</v>
      </c>
      <c r="AJ78" s="42"/>
      <c r="AK78" s="42"/>
      <c r="AL78" s="55"/>
      <c r="AM78" s="48" t="s">
        <v>130</v>
      </c>
      <c r="AN78" s="49">
        <v>401</v>
      </c>
      <c r="AO78" s="56">
        <f t="shared" si="57"/>
        <v>0</v>
      </c>
      <c r="AP78" s="57">
        <f t="shared" si="58"/>
        <v>0</v>
      </c>
      <c r="AQ78" s="58">
        <v>3</v>
      </c>
      <c r="AR78" s="59"/>
      <c r="AS78" s="60"/>
      <c r="AU78" s="62">
        <f t="shared" si="59"/>
        <v>0</v>
      </c>
      <c r="AV78" s="45">
        <f t="shared" si="60"/>
        <v>0</v>
      </c>
      <c r="AW78" s="45">
        <f t="shared" si="61"/>
        <v>0</v>
      </c>
      <c r="AX78" s="52">
        <f t="shared" si="62"/>
        <v>0</v>
      </c>
      <c r="AY78" s="45">
        <f t="shared" si="63"/>
        <v>0</v>
      </c>
      <c r="AZ78" s="52">
        <f t="shared" si="64"/>
        <v>0</v>
      </c>
      <c r="BA78" s="52">
        <f t="shared" si="65"/>
        <v>39</v>
      </c>
      <c r="BB78" s="52">
        <f t="shared" si="66"/>
        <v>0</v>
      </c>
      <c r="BC78" s="52">
        <f t="shared" si="67"/>
        <v>0</v>
      </c>
      <c r="BD78" s="73"/>
      <c r="BE78" s="45">
        <f t="shared" si="68"/>
        <v>0</v>
      </c>
      <c r="BF78" s="52">
        <f t="shared" si="69"/>
        <v>0</v>
      </c>
      <c r="BG78" s="52">
        <f t="shared" si="70"/>
        <v>0</v>
      </c>
      <c r="BH78" s="52"/>
      <c r="BI78" s="63">
        <f t="shared" si="71"/>
        <v>39</v>
      </c>
      <c r="BJ78" s="64">
        <f t="shared" si="72"/>
        <v>0</v>
      </c>
      <c r="BK78" s="65"/>
      <c r="BL78" s="52">
        <f t="shared" si="73"/>
        <v>0</v>
      </c>
      <c r="BM78" s="65"/>
      <c r="BN78" s="62">
        <f t="shared" si="74"/>
        <v>0</v>
      </c>
      <c r="BO78" s="45">
        <f t="shared" si="75"/>
        <v>0</v>
      </c>
      <c r="BP78" s="45">
        <f t="shared" si="76"/>
        <v>0</v>
      </c>
      <c r="BQ78" s="52">
        <f t="shared" si="77"/>
        <v>0</v>
      </c>
      <c r="BR78" s="45">
        <f t="shared" si="78"/>
        <v>0</v>
      </c>
      <c r="BS78" s="52">
        <f t="shared" si="79"/>
        <v>0</v>
      </c>
      <c r="BT78" s="52">
        <f t="shared" si="80"/>
        <v>0</v>
      </c>
      <c r="BU78" s="52">
        <f t="shared" si="81"/>
        <v>0</v>
      </c>
      <c r="BV78" s="52">
        <f t="shared" si="82"/>
        <v>0</v>
      </c>
      <c r="BW78" s="52">
        <f t="shared" si="83"/>
        <v>0</v>
      </c>
      <c r="BX78" s="45">
        <f t="shared" si="84"/>
        <v>0</v>
      </c>
      <c r="BY78" s="52">
        <f t="shared" si="85"/>
        <v>0</v>
      </c>
      <c r="BZ78" s="52">
        <f t="shared" si="86"/>
        <v>0</v>
      </c>
      <c r="CA78" s="52"/>
      <c r="CB78" s="63">
        <f t="shared" si="87"/>
        <v>0</v>
      </c>
      <c r="CC78" s="64">
        <f t="shared" si="88"/>
        <v>0</v>
      </c>
      <c r="CD78" s="65"/>
      <c r="CE78" s="52">
        <f t="shared" si="89"/>
        <v>0</v>
      </c>
      <c r="CF78" s="65"/>
      <c r="CG78" s="66">
        <f t="shared" si="90"/>
        <v>39</v>
      </c>
      <c r="CH78" s="67">
        <f t="shared" si="90"/>
        <v>0</v>
      </c>
    </row>
    <row r="79" spans="1:86" s="61" customFormat="1" ht="36.75" customHeight="1" x14ac:dyDescent="0.25">
      <c r="A79" s="31" t="s">
        <v>67</v>
      </c>
      <c r="B79" s="69" t="s">
        <v>104</v>
      </c>
      <c r="C79" s="33">
        <v>51</v>
      </c>
      <c r="D79" s="34" t="s">
        <v>102</v>
      </c>
      <c r="E79" s="35" t="s">
        <v>101</v>
      </c>
      <c r="F79" s="70">
        <v>90</v>
      </c>
      <c r="G79" s="71"/>
      <c r="H79" s="72" t="s">
        <v>147</v>
      </c>
      <c r="I79" s="70">
        <v>4</v>
      </c>
      <c r="J79" s="39">
        <f t="shared" si="49"/>
        <v>4</v>
      </c>
      <c r="K79" s="40">
        <v>7</v>
      </c>
      <c r="L79" s="41">
        <f t="shared" si="91"/>
        <v>0</v>
      </c>
      <c r="M79" s="42"/>
      <c r="N79" s="43" t="s">
        <v>69</v>
      </c>
      <c r="O79" s="44" t="s">
        <v>180</v>
      </c>
      <c r="P79" s="45">
        <f t="shared" si="44"/>
        <v>0</v>
      </c>
      <c r="Q79" s="46">
        <f t="shared" si="53"/>
        <v>0</v>
      </c>
      <c r="R79" s="47"/>
      <c r="S79" s="48"/>
      <c r="T79" s="49"/>
      <c r="U79" s="50">
        <f t="shared" si="54"/>
        <v>0</v>
      </c>
      <c r="V79" s="51">
        <f t="shared" si="50"/>
        <v>0</v>
      </c>
      <c r="W79" s="52"/>
      <c r="X79" s="52"/>
      <c r="Y79" s="52"/>
      <c r="Z79" s="53"/>
      <c r="AA79" s="42"/>
      <c r="AB79" s="42"/>
      <c r="AC79" s="54"/>
      <c r="AD79" s="50">
        <f t="shared" si="55"/>
        <v>0</v>
      </c>
      <c r="AE79" s="51">
        <f t="shared" si="56"/>
        <v>0</v>
      </c>
      <c r="AF79" s="52"/>
      <c r="AG79" s="52"/>
      <c r="AH79" s="52"/>
      <c r="AI79" s="53"/>
      <c r="AJ79" s="42"/>
      <c r="AK79" s="42"/>
      <c r="AL79" s="55"/>
      <c r="AM79" s="48" t="s">
        <v>130</v>
      </c>
      <c r="AN79" s="49">
        <v>401</v>
      </c>
      <c r="AO79" s="56">
        <f t="shared" si="57"/>
        <v>0</v>
      </c>
      <c r="AP79" s="57">
        <f t="shared" si="58"/>
        <v>0</v>
      </c>
      <c r="AQ79" s="58"/>
      <c r="AR79" s="59"/>
      <c r="AS79" s="60"/>
      <c r="AU79" s="62">
        <f t="shared" si="59"/>
        <v>0</v>
      </c>
      <c r="AV79" s="45">
        <f t="shared" si="60"/>
        <v>0</v>
      </c>
      <c r="AW79" s="45">
        <f t="shared" si="61"/>
        <v>0</v>
      </c>
      <c r="AX79" s="52">
        <f t="shared" si="62"/>
        <v>0</v>
      </c>
      <c r="AY79" s="45">
        <f t="shared" si="63"/>
        <v>0</v>
      </c>
      <c r="AZ79" s="52">
        <f t="shared" si="64"/>
        <v>0</v>
      </c>
      <c r="BA79" s="52">
        <f t="shared" si="65"/>
        <v>0</v>
      </c>
      <c r="BB79" s="52">
        <f t="shared" si="66"/>
        <v>0</v>
      </c>
      <c r="BC79" s="52">
        <f t="shared" si="67"/>
        <v>0</v>
      </c>
      <c r="BD79" s="52">
        <f t="shared" ref="BD79:BD138" si="92">IF(AND(U79&gt;0,V79=0,N79="П"),ROUNDUP(F79*AR79,0),0)+IF(AND(U79&gt;0,N79="НДП"),F79*2,0)</f>
        <v>0</v>
      </c>
      <c r="BE79" s="45">
        <f t="shared" si="68"/>
        <v>0</v>
      </c>
      <c r="BF79" s="52">
        <f t="shared" si="69"/>
        <v>0</v>
      </c>
      <c r="BG79" s="52">
        <f t="shared" si="70"/>
        <v>0</v>
      </c>
      <c r="BH79" s="52"/>
      <c r="BI79" s="63">
        <f t="shared" si="71"/>
        <v>0</v>
      </c>
      <c r="BJ79" s="64">
        <f t="shared" si="72"/>
        <v>0</v>
      </c>
      <c r="BK79" s="65"/>
      <c r="BL79" s="52">
        <f t="shared" si="73"/>
        <v>0</v>
      </c>
      <c r="BM79" s="65"/>
      <c r="BN79" s="62">
        <f t="shared" si="74"/>
        <v>0</v>
      </c>
      <c r="BO79" s="45">
        <f t="shared" si="75"/>
        <v>0</v>
      </c>
      <c r="BP79" s="45">
        <f t="shared" si="76"/>
        <v>0</v>
      </c>
      <c r="BQ79" s="52">
        <f t="shared" si="77"/>
        <v>0</v>
      </c>
      <c r="BR79" s="45">
        <f t="shared" si="78"/>
        <v>0</v>
      </c>
      <c r="BS79" s="52">
        <f t="shared" si="79"/>
        <v>0</v>
      </c>
      <c r="BT79" s="52">
        <f t="shared" si="80"/>
        <v>0</v>
      </c>
      <c r="BU79" s="52">
        <f t="shared" si="81"/>
        <v>0</v>
      </c>
      <c r="BV79" s="52">
        <f t="shared" si="82"/>
        <v>0</v>
      </c>
      <c r="BW79" s="52">
        <f t="shared" si="83"/>
        <v>0</v>
      </c>
      <c r="BX79" s="45">
        <f t="shared" si="84"/>
        <v>0</v>
      </c>
      <c r="BY79" s="52">
        <f t="shared" si="85"/>
        <v>0</v>
      </c>
      <c r="BZ79" s="52">
        <f t="shared" si="86"/>
        <v>0</v>
      </c>
      <c r="CA79" s="52"/>
      <c r="CB79" s="63">
        <f t="shared" si="87"/>
        <v>0</v>
      </c>
      <c r="CC79" s="64">
        <f t="shared" si="88"/>
        <v>0</v>
      </c>
      <c r="CD79" s="65"/>
      <c r="CE79" s="52">
        <f t="shared" si="89"/>
        <v>0</v>
      </c>
      <c r="CF79" s="65"/>
      <c r="CG79" s="66">
        <f t="shared" si="90"/>
        <v>0</v>
      </c>
      <c r="CH79" s="67">
        <f t="shared" si="90"/>
        <v>0</v>
      </c>
    </row>
    <row r="80" spans="1:86" s="61" customFormat="1" ht="36.75" customHeight="1" x14ac:dyDescent="0.25">
      <c r="A80" s="31" t="s">
        <v>67</v>
      </c>
      <c r="B80" s="69" t="s">
        <v>104</v>
      </c>
      <c r="C80" s="33" t="s">
        <v>145</v>
      </c>
      <c r="D80" s="34" t="s">
        <v>102</v>
      </c>
      <c r="E80" s="35" t="s">
        <v>101</v>
      </c>
      <c r="F80" s="36">
        <v>25</v>
      </c>
      <c r="G80" s="37"/>
      <c r="H80" s="38" t="s">
        <v>122</v>
      </c>
      <c r="I80" s="36">
        <v>1</v>
      </c>
      <c r="J80" s="39">
        <f t="shared" si="49"/>
        <v>1</v>
      </c>
      <c r="K80" s="40">
        <v>1</v>
      </c>
      <c r="L80" s="41">
        <f t="shared" si="91"/>
        <v>1</v>
      </c>
      <c r="M80" s="42"/>
      <c r="N80" s="43" t="s">
        <v>77</v>
      </c>
      <c r="O80" s="44" t="s">
        <v>181</v>
      </c>
      <c r="P80" s="45">
        <f t="shared" si="44"/>
        <v>10</v>
      </c>
      <c r="Q80" s="46">
        <f t="shared" si="53"/>
        <v>300</v>
      </c>
      <c r="R80" s="47"/>
      <c r="S80" s="48"/>
      <c r="T80" s="49"/>
      <c r="U80" s="50">
        <f t="shared" si="54"/>
        <v>150</v>
      </c>
      <c r="V80" s="51">
        <f t="shared" si="50"/>
        <v>40</v>
      </c>
      <c r="W80" s="52">
        <v>18</v>
      </c>
      <c r="X80" s="52">
        <v>22</v>
      </c>
      <c r="Y80" s="52"/>
      <c r="Z80" s="53">
        <v>110</v>
      </c>
      <c r="AA80" s="42"/>
      <c r="AB80" s="42" t="s">
        <v>105</v>
      </c>
      <c r="AC80" s="54"/>
      <c r="AD80" s="50">
        <f t="shared" si="55"/>
        <v>150</v>
      </c>
      <c r="AE80" s="51">
        <f t="shared" si="56"/>
        <v>40</v>
      </c>
      <c r="AF80" s="52">
        <v>18</v>
      </c>
      <c r="AG80" s="52">
        <v>22</v>
      </c>
      <c r="AH80" s="52"/>
      <c r="AI80" s="53">
        <v>110</v>
      </c>
      <c r="AJ80" s="42"/>
      <c r="AK80" s="42" t="s">
        <v>105</v>
      </c>
      <c r="AL80" s="55"/>
      <c r="AM80" s="48" t="s">
        <v>130</v>
      </c>
      <c r="AN80" s="49">
        <v>401</v>
      </c>
      <c r="AO80" s="56">
        <f t="shared" si="57"/>
        <v>0.26666666666666666</v>
      </c>
      <c r="AP80" s="57">
        <f t="shared" si="58"/>
        <v>0.26666666666666666</v>
      </c>
      <c r="AQ80" s="58"/>
      <c r="AR80" s="59"/>
      <c r="AS80" s="60"/>
      <c r="AU80" s="62">
        <f t="shared" si="59"/>
        <v>18</v>
      </c>
      <c r="AV80" s="45">
        <f t="shared" si="60"/>
        <v>0</v>
      </c>
      <c r="AW80" s="45">
        <f t="shared" si="61"/>
        <v>22</v>
      </c>
      <c r="AX80" s="52">
        <f t="shared" si="62"/>
        <v>1</v>
      </c>
      <c r="AY80" s="45">
        <f t="shared" si="63"/>
        <v>2</v>
      </c>
      <c r="AZ80" s="52">
        <f t="shared" si="64"/>
        <v>7</v>
      </c>
      <c r="BA80" s="52">
        <f t="shared" si="65"/>
        <v>0</v>
      </c>
      <c r="BB80" s="52">
        <f t="shared" si="66"/>
        <v>0</v>
      </c>
      <c r="BC80" s="52">
        <f t="shared" si="67"/>
        <v>7</v>
      </c>
      <c r="BD80" s="52">
        <f t="shared" si="92"/>
        <v>0</v>
      </c>
      <c r="BE80" s="45">
        <f t="shared" si="68"/>
        <v>0</v>
      </c>
      <c r="BF80" s="52">
        <f t="shared" si="69"/>
        <v>0</v>
      </c>
      <c r="BG80" s="52">
        <f t="shared" si="70"/>
        <v>0</v>
      </c>
      <c r="BH80" s="52"/>
      <c r="BI80" s="63">
        <f t="shared" si="71"/>
        <v>57</v>
      </c>
      <c r="BJ80" s="64">
        <f t="shared" si="72"/>
        <v>42</v>
      </c>
      <c r="BK80" s="65"/>
      <c r="BL80" s="52">
        <f t="shared" si="73"/>
        <v>0</v>
      </c>
      <c r="BM80" s="65"/>
      <c r="BN80" s="62">
        <f t="shared" si="74"/>
        <v>18</v>
      </c>
      <c r="BO80" s="45">
        <f t="shared" si="75"/>
        <v>0</v>
      </c>
      <c r="BP80" s="45">
        <f t="shared" si="76"/>
        <v>22</v>
      </c>
      <c r="BQ80" s="52">
        <f t="shared" si="77"/>
        <v>1</v>
      </c>
      <c r="BR80" s="45">
        <f t="shared" si="78"/>
        <v>2</v>
      </c>
      <c r="BS80" s="52">
        <f t="shared" si="79"/>
        <v>7</v>
      </c>
      <c r="BT80" s="52">
        <f t="shared" si="80"/>
        <v>0</v>
      </c>
      <c r="BU80" s="52">
        <f t="shared" si="81"/>
        <v>0</v>
      </c>
      <c r="BV80" s="52">
        <f t="shared" si="82"/>
        <v>7</v>
      </c>
      <c r="BW80" s="52">
        <f t="shared" si="83"/>
        <v>0</v>
      </c>
      <c r="BX80" s="45">
        <f t="shared" si="84"/>
        <v>0</v>
      </c>
      <c r="BY80" s="52">
        <f t="shared" si="85"/>
        <v>0</v>
      </c>
      <c r="BZ80" s="52">
        <f t="shared" si="86"/>
        <v>0</v>
      </c>
      <c r="CA80" s="52"/>
      <c r="CB80" s="63">
        <f t="shared" si="87"/>
        <v>57</v>
      </c>
      <c r="CC80" s="64">
        <f t="shared" si="88"/>
        <v>42</v>
      </c>
      <c r="CD80" s="65"/>
      <c r="CE80" s="52">
        <f t="shared" si="89"/>
        <v>0</v>
      </c>
      <c r="CF80" s="65"/>
      <c r="CG80" s="66">
        <f t="shared" si="90"/>
        <v>114</v>
      </c>
      <c r="CH80" s="67">
        <f t="shared" si="90"/>
        <v>84</v>
      </c>
    </row>
    <row r="81" spans="1:86" s="61" customFormat="1" ht="36.75" customHeight="1" x14ac:dyDescent="0.25">
      <c r="A81" s="31" t="s">
        <v>67</v>
      </c>
      <c r="B81" s="69" t="s">
        <v>104</v>
      </c>
      <c r="C81" s="33" t="s">
        <v>145</v>
      </c>
      <c r="D81" s="34" t="s">
        <v>102</v>
      </c>
      <c r="E81" s="35" t="s">
        <v>101</v>
      </c>
      <c r="F81" s="36">
        <v>25</v>
      </c>
      <c r="G81" s="37"/>
      <c r="H81" s="38" t="s">
        <v>122</v>
      </c>
      <c r="I81" s="36">
        <v>1</v>
      </c>
      <c r="J81" s="39">
        <f t="shared" si="49"/>
        <v>1</v>
      </c>
      <c r="K81" s="40">
        <v>1</v>
      </c>
      <c r="L81" s="41">
        <f t="shared" si="91"/>
        <v>0</v>
      </c>
      <c r="M81" s="42"/>
      <c r="N81" s="43" t="s">
        <v>77</v>
      </c>
      <c r="O81" s="44" t="s">
        <v>182</v>
      </c>
      <c r="P81" s="45">
        <f t="shared" si="44"/>
        <v>0</v>
      </c>
      <c r="Q81" s="46">
        <f t="shared" si="53"/>
        <v>0</v>
      </c>
      <c r="R81" s="47"/>
      <c r="S81" s="48"/>
      <c r="T81" s="49"/>
      <c r="U81" s="50">
        <f t="shared" si="54"/>
        <v>0</v>
      </c>
      <c r="V81" s="51">
        <f t="shared" si="50"/>
        <v>0</v>
      </c>
      <c r="W81" s="52"/>
      <c r="X81" s="52"/>
      <c r="Y81" s="52"/>
      <c r="Z81" s="53">
        <v>0</v>
      </c>
      <c r="AA81" s="42"/>
      <c r="AB81" s="42"/>
      <c r="AC81" s="54"/>
      <c r="AD81" s="50">
        <f t="shared" si="55"/>
        <v>0</v>
      </c>
      <c r="AE81" s="51">
        <f t="shared" si="56"/>
        <v>0</v>
      </c>
      <c r="AF81" s="52"/>
      <c r="AG81" s="52"/>
      <c r="AH81" s="52"/>
      <c r="AI81" s="53">
        <v>0</v>
      </c>
      <c r="AJ81" s="42"/>
      <c r="AK81" s="42"/>
      <c r="AL81" s="55"/>
      <c r="AM81" s="48" t="s">
        <v>130</v>
      </c>
      <c r="AN81" s="49">
        <v>401</v>
      </c>
      <c r="AO81" s="56">
        <f t="shared" si="57"/>
        <v>0</v>
      </c>
      <c r="AP81" s="57">
        <f t="shared" si="58"/>
        <v>0</v>
      </c>
      <c r="AQ81" s="58"/>
      <c r="AR81" s="59"/>
      <c r="AS81" s="60"/>
      <c r="AU81" s="62">
        <f t="shared" si="59"/>
        <v>0</v>
      </c>
      <c r="AV81" s="45">
        <f t="shared" si="60"/>
        <v>0</v>
      </c>
      <c r="AW81" s="45">
        <f t="shared" si="61"/>
        <v>0</v>
      </c>
      <c r="AX81" s="52">
        <f t="shared" si="62"/>
        <v>0</v>
      </c>
      <c r="AY81" s="45">
        <f t="shared" si="63"/>
        <v>0</v>
      </c>
      <c r="AZ81" s="52">
        <f t="shared" si="64"/>
        <v>0</v>
      </c>
      <c r="BA81" s="52">
        <f t="shared" si="65"/>
        <v>0</v>
      </c>
      <c r="BB81" s="52">
        <f t="shared" si="66"/>
        <v>0</v>
      </c>
      <c r="BC81" s="52">
        <f t="shared" si="67"/>
        <v>0</v>
      </c>
      <c r="BD81" s="52">
        <f t="shared" si="92"/>
        <v>0</v>
      </c>
      <c r="BE81" s="45">
        <f t="shared" si="68"/>
        <v>0</v>
      </c>
      <c r="BF81" s="52">
        <f t="shared" si="69"/>
        <v>0</v>
      </c>
      <c r="BG81" s="52">
        <f t="shared" si="70"/>
        <v>0</v>
      </c>
      <c r="BH81" s="52"/>
      <c r="BI81" s="63">
        <f t="shared" si="71"/>
        <v>0</v>
      </c>
      <c r="BJ81" s="64">
        <f t="shared" si="72"/>
        <v>0</v>
      </c>
      <c r="BK81" s="65"/>
      <c r="BL81" s="52">
        <f t="shared" si="73"/>
        <v>0</v>
      </c>
      <c r="BM81" s="65"/>
      <c r="BN81" s="62">
        <f t="shared" si="74"/>
        <v>0</v>
      </c>
      <c r="BO81" s="45">
        <f t="shared" si="75"/>
        <v>0</v>
      </c>
      <c r="BP81" s="45">
        <f t="shared" si="76"/>
        <v>0</v>
      </c>
      <c r="BQ81" s="52">
        <f t="shared" si="77"/>
        <v>0</v>
      </c>
      <c r="BR81" s="45">
        <f t="shared" si="78"/>
        <v>0</v>
      </c>
      <c r="BS81" s="52">
        <f t="shared" si="79"/>
        <v>0</v>
      </c>
      <c r="BT81" s="52">
        <f t="shared" si="80"/>
        <v>0</v>
      </c>
      <c r="BU81" s="52">
        <f t="shared" si="81"/>
        <v>0</v>
      </c>
      <c r="BV81" s="52">
        <f t="shared" si="82"/>
        <v>0</v>
      </c>
      <c r="BW81" s="52">
        <f t="shared" si="83"/>
        <v>0</v>
      </c>
      <c r="BX81" s="45">
        <f t="shared" si="84"/>
        <v>0</v>
      </c>
      <c r="BY81" s="52">
        <f t="shared" si="85"/>
        <v>0</v>
      </c>
      <c r="BZ81" s="52">
        <f t="shared" si="86"/>
        <v>0</v>
      </c>
      <c r="CA81" s="52"/>
      <c r="CB81" s="63">
        <f t="shared" si="87"/>
        <v>0</v>
      </c>
      <c r="CC81" s="64">
        <f t="shared" si="88"/>
        <v>0</v>
      </c>
      <c r="CD81" s="65"/>
      <c r="CE81" s="52">
        <f t="shared" si="89"/>
        <v>0</v>
      </c>
      <c r="CF81" s="65"/>
      <c r="CG81" s="66">
        <f t="shared" si="90"/>
        <v>0</v>
      </c>
      <c r="CH81" s="67">
        <f t="shared" si="90"/>
        <v>0</v>
      </c>
    </row>
    <row r="82" spans="1:86" s="61" customFormat="1" ht="36.75" customHeight="1" x14ac:dyDescent="0.25">
      <c r="A82" s="31" t="s">
        <v>67</v>
      </c>
      <c r="B82" s="32" t="s">
        <v>82</v>
      </c>
      <c r="C82" s="33">
        <v>51</v>
      </c>
      <c r="D82" s="34">
        <v>2</v>
      </c>
      <c r="E82" s="35" t="s">
        <v>68</v>
      </c>
      <c r="F82" s="36">
        <v>47</v>
      </c>
      <c r="G82" s="37"/>
      <c r="H82" s="38" t="s">
        <v>106</v>
      </c>
      <c r="I82" s="36">
        <v>2</v>
      </c>
      <c r="J82" s="39">
        <f t="shared" si="49"/>
        <v>2</v>
      </c>
      <c r="K82" s="40">
        <v>3</v>
      </c>
      <c r="L82" s="41">
        <f t="shared" si="91"/>
        <v>1</v>
      </c>
      <c r="M82" s="42"/>
      <c r="N82" s="43" t="s">
        <v>69</v>
      </c>
      <c r="O82" s="44" t="s">
        <v>183</v>
      </c>
      <c r="P82" s="45">
        <f t="shared" si="44"/>
        <v>4</v>
      </c>
      <c r="Q82" s="46">
        <f t="shared" si="53"/>
        <v>120</v>
      </c>
      <c r="R82" s="47"/>
      <c r="S82" s="48"/>
      <c r="T82" s="49">
        <v>17</v>
      </c>
      <c r="U82" s="50">
        <f t="shared" si="54"/>
        <v>0</v>
      </c>
      <c r="V82" s="51">
        <f t="shared" si="50"/>
        <v>0</v>
      </c>
      <c r="W82" s="52"/>
      <c r="X82" s="52"/>
      <c r="Y82" s="52"/>
      <c r="Z82" s="53">
        <v>0</v>
      </c>
      <c r="AA82" s="42"/>
      <c r="AB82" s="42"/>
      <c r="AC82" s="54"/>
      <c r="AD82" s="50">
        <f t="shared" si="55"/>
        <v>120</v>
      </c>
      <c r="AE82" s="51">
        <f t="shared" si="56"/>
        <v>60</v>
      </c>
      <c r="AF82" s="52">
        <v>30</v>
      </c>
      <c r="AG82" s="52">
        <v>30</v>
      </c>
      <c r="AH82" s="52"/>
      <c r="AI82" s="53">
        <v>60</v>
      </c>
      <c r="AJ82" s="42"/>
      <c r="AK82" s="42"/>
      <c r="AL82" s="55" t="s">
        <v>59</v>
      </c>
      <c r="AM82" s="48" t="s">
        <v>130</v>
      </c>
      <c r="AN82" s="49">
        <v>401</v>
      </c>
      <c r="AO82" s="56">
        <f t="shared" si="57"/>
        <v>0</v>
      </c>
      <c r="AP82" s="57">
        <f t="shared" si="58"/>
        <v>0</v>
      </c>
      <c r="AQ82" s="58"/>
      <c r="AR82" s="59"/>
      <c r="AS82" s="60"/>
      <c r="AU82" s="62">
        <f t="shared" si="59"/>
        <v>0</v>
      </c>
      <c r="AV82" s="45">
        <f t="shared" si="60"/>
        <v>0</v>
      </c>
      <c r="AW82" s="45">
        <f t="shared" si="61"/>
        <v>0</v>
      </c>
      <c r="AX82" s="52">
        <f t="shared" si="62"/>
        <v>0</v>
      </c>
      <c r="AY82" s="45">
        <f t="shared" si="63"/>
        <v>0</v>
      </c>
      <c r="AZ82" s="52">
        <f t="shared" si="64"/>
        <v>0</v>
      </c>
      <c r="BA82" s="52">
        <f t="shared" si="65"/>
        <v>0</v>
      </c>
      <c r="BB82" s="52">
        <f t="shared" si="66"/>
        <v>0</v>
      </c>
      <c r="BC82" s="52">
        <f t="shared" si="67"/>
        <v>0</v>
      </c>
      <c r="BD82" s="52">
        <f t="shared" si="92"/>
        <v>0</v>
      </c>
      <c r="BE82" s="45">
        <f t="shared" si="68"/>
        <v>0</v>
      </c>
      <c r="BF82" s="52">
        <f t="shared" si="69"/>
        <v>0</v>
      </c>
      <c r="BG82" s="52">
        <f t="shared" si="70"/>
        <v>0</v>
      </c>
      <c r="BH82" s="52"/>
      <c r="BI82" s="63">
        <f t="shared" si="71"/>
        <v>0</v>
      </c>
      <c r="BJ82" s="64">
        <f t="shared" si="72"/>
        <v>0</v>
      </c>
      <c r="BK82" s="65"/>
      <c r="BL82" s="52">
        <f t="shared" si="73"/>
        <v>0</v>
      </c>
      <c r="BM82" s="65"/>
      <c r="BN82" s="62">
        <f t="shared" si="74"/>
        <v>30</v>
      </c>
      <c r="BO82" s="45">
        <f t="shared" si="75"/>
        <v>0</v>
      </c>
      <c r="BP82" s="45">
        <f t="shared" si="76"/>
        <v>90</v>
      </c>
      <c r="BQ82" s="52">
        <f t="shared" si="77"/>
        <v>1</v>
      </c>
      <c r="BR82" s="45">
        <f t="shared" si="78"/>
        <v>0</v>
      </c>
      <c r="BS82" s="52">
        <f t="shared" si="79"/>
        <v>10</v>
      </c>
      <c r="BT82" s="52">
        <f t="shared" si="80"/>
        <v>0</v>
      </c>
      <c r="BU82" s="52">
        <f t="shared" si="81"/>
        <v>4</v>
      </c>
      <c r="BV82" s="52">
        <f t="shared" si="82"/>
        <v>0</v>
      </c>
      <c r="BW82" s="52">
        <f t="shared" si="83"/>
        <v>0</v>
      </c>
      <c r="BX82" s="45">
        <f t="shared" si="84"/>
        <v>0</v>
      </c>
      <c r="BY82" s="52">
        <f t="shared" si="85"/>
        <v>0</v>
      </c>
      <c r="BZ82" s="52">
        <f t="shared" si="86"/>
        <v>0</v>
      </c>
      <c r="CA82" s="52"/>
      <c r="CB82" s="63">
        <f t="shared" si="87"/>
        <v>135</v>
      </c>
      <c r="CC82" s="64">
        <f t="shared" si="88"/>
        <v>120</v>
      </c>
      <c r="CD82" s="65"/>
      <c r="CE82" s="52">
        <f t="shared" si="89"/>
        <v>0</v>
      </c>
      <c r="CF82" s="65"/>
      <c r="CG82" s="66">
        <f t="shared" si="90"/>
        <v>135</v>
      </c>
      <c r="CH82" s="67">
        <f t="shared" si="90"/>
        <v>120</v>
      </c>
    </row>
    <row r="83" spans="1:86" s="61" customFormat="1" ht="36.75" customHeight="1" x14ac:dyDescent="0.25">
      <c r="A83" s="31" t="s">
        <v>67</v>
      </c>
      <c r="B83" s="32" t="s">
        <v>82</v>
      </c>
      <c r="C83" s="33" t="s">
        <v>109</v>
      </c>
      <c r="D83" s="34">
        <v>2</v>
      </c>
      <c r="E83" s="35" t="s">
        <v>68</v>
      </c>
      <c r="F83" s="36">
        <v>10</v>
      </c>
      <c r="G83" s="37"/>
      <c r="H83" s="38" t="s">
        <v>98</v>
      </c>
      <c r="I83" s="36">
        <v>1</v>
      </c>
      <c r="J83" s="39">
        <f t="shared" si="49"/>
        <v>0</v>
      </c>
      <c r="K83" s="40">
        <v>1</v>
      </c>
      <c r="L83" s="41">
        <f t="shared" si="91"/>
        <v>1</v>
      </c>
      <c r="M83" s="42"/>
      <c r="N83" s="43" t="s">
        <v>69</v>
      </c>
      <c r="O83" s="44" t="s">
        <v>183</v>
      </c>
      <c r="P83" s="45">
        <f t="shared" si="44"/>
        <v>4</v>
      </c>
      <c r="Q83" s="46">
        <f t="shared" si="53"/>
        <v>120</v>
      </c>
      <c r="R83" s="47" t="s">
        <v>78</v>
      </c>
      <c r="S83" s="48"/>
      <c r="T83" s="49">
        <v>17</v>
      </c>
      <c r="U83" s="50">
        <f t="shared" si="54"/>
        <v>0</v>
      </c>
      <c r="V83" s="51">
        <f t="shared" si="50"/>
        <v>0</v>
      </c>
      <c r="W83" s="52"/>
      <c r="X83" s="52"/>
      <c r="Y83" s="52"/>
      <c r="Z83" s="53">
        <v>0</v>
      </c>
      <c r="AA83" s="42"/>
      <c r="AB83" s="42"/>
      <c r="AC83" s="54"/>
      <c r="AD83" s="50">
        <f t="shared" si="55"/>
        <v>120</v>
      </c>
      <c r="AE83" s="51">
        <f t="shared" si="56"/>
        <v>60</v>
      </c>
      <c r="AF83" s="52">
        <v>30</v>
      </c>
      <c r="AG83" s="52">
        <v>30</v>
      </c>
      <c r="AH83" s="52"/>
      <c r="AI83" s="53">
        <v>60</v>
      </c>
      <c r="AJ83" s="42"/>
      <c r="AK83" s="42"/>
      <c r="AL83" s="55" t="s">
        <v>59</v>
      </c>
      <c r="AM83" s="48" t="s">
        <v>130</v>
      </c>
      <c r="AN83" s="49">
        <v>401</v>
      </c>
      <c r="AO83" s="56">
        <f t="shared" si="57"/>
        <v>0</v>
      </c>
      <c r="AP83" s="57">
        <f t="shared" si="58"/>
        <v>0</v>
      </c>
      <c r="AQ83" s="58"/>
      <c r="AR83" s="59"/>
      <c r="AS83" s="60"/>
      <c r="AU83" s="62">
        <f t="shared" si="59"/>
        <v>0</v>
      </c>
      <c r="AV83" s="45">
        <f t="shared" si="60"/>
        <v>0</v>
      </c>
      <c r="AW83" s="45">
        <f t="shared" si="61"/>
        <v>0</v>
      </c>
      <c r="AX83" s="52">
        <f t="shared" si="62"/>
        <v>0</v>
      </c>
      <c r="AY83" s="45">
        <f t="shared" si="63"/>
        <v>0</v>
      </c>
      <c r="AZ83" s="52">
        <f t="shared" si="64"/>
        <v>0</v>
      </c>
      <c r="BA83" s="52">
        <f t="shared" si="65"/>
        <v>0</v>
      </c>
      <c r="BB83" s="52">
        <f t="shared" si="66"/>
        <v>0</v>
      </c>
      <c r="BC83" s="52">
        <f t="shared" si="67"/>
        <v>0</v>
      </c>
      <c r="BD83" s="52">
        <f t="shared" si="92"/>
        <v>0</v>
      </c>
      <c r="BE83" s="45">
        <f t="shared" si="68"/>
        <v>0</v>
      </c>
      <c r="BF83" s="52">
        <f t="shared" si="69"/>
        <v>0</v>
      </c>
      <c r="BG83" s="52">
        <f t="shared" si="70"/>
        <v>0</v>
      </c>
      <c r="BH83" s="52"/>
      <c r="BI83" s="63">
        <f t="shared" si="71"/>
        <v>0</v>
      </c>
      <c r="BJ83" s="64">
        <f t="shared" si="72"/>
        <v>0</v>
      </c>
      <c r="BK83" s="65"/>
      <c r="BL83" s="52">
        <f t="shared" si="73"/>
        <v>0</v>
      </c>
      <c r="BM83" s="65"/>
      <c r="BN83" s="62">
        <f t="shared" si="74"/>
        <v>30</v>
      </c>
      <c r="BO83" s="45">
        <f t="shared" si="75"/>
        <v>0</v>
      </c>
      <c r="BP83" s="45">
        <f t="shared" si="76"/>
        <v>30</v>
      </c>
      <c r="BQ83" s="52">
        <f t="shared" si="77"/>
        <v>1</v>
      </c>
      <c r="BR83" s="45">
        <f t="shared" si="78"/>
        <v>0</v>
      </c>
      <c r="BS83" s="52">
        <f t="shared" si="79"/>
        <v>2</v>
      </c>
      <c r="BT83" s="52">
        <f t="shared" si="80"/>
        <v>0</v>
      </c>
      <c r="BU83" s="52">
        <f t="shared" si="81"/>
        <v>2</v>
      </c>
      <c r="BV83" s="52">
        <f t="shared" si="82"/>
        <v>0</v>
      </c>
      <c r="BW83" s="52">
        <f t="shared" si="83"/>
        <v>0</v>
      </c>
      <c r="BX83" s="45">
        <f t="shared" si="84"/>
        <v>0</v>
      </c>
      <c r="BY83" s="52">
        <f t="shared" si="85"/>
        <v>0</v>
      </c>
      <c r="BZ83" s="52">
        <f t="shared" si="86"/>
        <v>0</v>
      </c>
      <c r="CA83" s="52"/>
      <c r="CB83" s="63">
        <f t="shared" si="87"/>
        <v>65</v>
      </c>
      <c r="CC83" s="64">
        <f t="shared" si="88"/>
        <v>60</v>
      </c>
      <c r="CD83" s="65"/>
      <c r="CE83" s="52">
        <f t="shared" si="89"/>
        <v>18</v>
      </c>
      <c r="CF83" s="65"/>
      <c r="CG83" s="66">
        <f t="shared" si="90"/>
        <v>65</v>
      </c>
      <c r="CH83" s="67">
        <f t="shared" si="90"/>
        <v>60</v>
      </c>
    </row>
    <row r="84" spans="1:86" s="61" customFormat="1" ht="36.75" customHeight="1" x14ac:dyDescent="0.25">
      <c r="A84" s="31" t="s">
        <v>67</v>
      </c>
      <c r="B84" s="69" t="s">
        <v>104</v>
      </c>
      <c r="C84" s="33" t="s">
        <v>132</v>
      </c>
      <c r="D84" s="34" t="s">
        <v>102</v>
      </c>
      <c r="E84" s="35" t="s">
        <v>101</v>
      </c>
      <c r="F84" s="36">
        <v>25</v>
      </c>
      <c r="G84" s="37"/>
      <c r="H84" s="38" t="s">
        <v>98</v>
      </c>
      <c r="I84" s="36">
        <v>1</v>
      </c>
      <c r="J84" s="39">
        <f t="shared" si="49"/>
        <v>1</v>
      </c>
      <c r="K84" s="40">
        <v>1</v>
      </c>
      <c r="L84" s="41">
        <f t="shared" si="91"/>
        <v>1</v>
      </c>
      <c r="M84" s="42"/>
      <c r="N84" s="43" t="s">
        <v>77</v>
      </c>
      <c r="O84" s="44" t="s">
        <v>184</v>
      </c>
      <c r="P84" s="45">
        <f t="shared" si="44"/>
        <v>5</v>
      </c>
      <c r="Q84" s="46">
        <f t="shared" si="53"/>
        <v>150</v>
      </c>
      <c r="R84" s="47"/>
      <c r="S84" s="48">
        <v>0</v>
      </c>
      <c r="T84" s="49"/>
      <c r="U84" s="50">
        <f t="shared" si="54"/>
        <v>0</v>
      </c>
      <c r="V84" s="51">
        <f t="shared" si="50"/>
        <v>0</v>
      </c>
      <c r="W84" s="52"/>
      <c r="X84" s="52"/>
      <c r="Y84" s="52"/>
      <c r="Z84" s="53">
        <v>0</v>
      </c>
      <c r="AA84" s="42"/>
      <c r="AB84" s="42"/>
      <c r="AC84" s="54"/>
      <c r="AD84" s="50">
        <f t="shared" si="55"/>
        <v>150</v>
      </c>
      <c r="AE84" s="51">
        <f t="shared" si="56"/>
        <v>40</v>
      </c>
      <c r="AF84" s="52">
        <v>12</v>
      </c>
      <c r="AG84" s="52">
        <v>28</v>
      </c>
      <c r="AH84" s="52"/>
      <c r="AI84" s="53">
        <v>110</v>
      </c>
      <c r="AJ84" s="42"/>
      <c r="AK84" s="42" t="s">
        <v>105</v>
      </c>
      <c r="AL84" s="55"/>
      <c r="AM84" s="48" t="s">
        <v>130</v>
      </c>
      <c r="AN84" s="49">
        <v>401</v>
      </c>
      <c r="AO84" s="56">
        <f t="shared" si="57"/>
        <v>0</v>
      </c>
      <c r="AP84" s="57">
        <f t="shared" si="58"/>
        <v>0.26666666666666666</v>
      </c>
      <c r="AQ84" s="58"/>
      <c r="AR84" s="59"/>
      <c r="AS84" s="60"/>
      <c r="AU84" s="62">
        <f t="shared" si="59"/>
        <v>0</v>
      </c>
      <c r="AV84" s="45">
        <f t="shared" si="60"/>
        <v>0</v>
      </c>
      <c r="AW84" s="45">
        <f t="shared" si="61"/>
        <v>0</v>
      </c>
      <c r="AX84" s="52">
        <f t="shared" si="62"/>
        <v>0</v>
      </c>
      <c r="AY84" s="45">
        <f t="shared" si="63"/>
        <v>0</v>
      </c>
      <c r="AZ84" s="52">
        <f t="shared" si="64"/>
        <v>0</v>
      </c>
      <c r="BA84" s="52">
        <f t="shared" si="65"/>
        <v>0</v>
      </c>
      <c r="BB84" s="52">
        <f t="shared" si="66"/>
        <v>0</v>
      </c>
      <c r="BC84" s="52">
        <f t="shared" si="67"/>
        <v>0</v>
      </c>
      <c r="BD84" s="52">
        <f t="shared" si="92"/>
        <v>0</v>
      </c>
      <c r="BE84" s="45">
        <f t="shared" si="68"/>
        <v>0</v>
      </c>
      <c r="BF84" s="52">
        <f t="shared" si="69"/>
        <v>0</v>
      </c>
      <c r="BG84" s="52">
        <f t="shared" si="70"/>
        <v>0</v>
      </c>
      <c r="BH84" s="52"/>
      <c r="BI84" s="63">
        <f t="shared" si="71"/>
        <v>0</v>
      </c>
      <c r="BJ84" s="64">
        <f t="shared" si="72"/>
        <v>0</v>
      </c>
      <c r="BK84" s="65"/>
      <c r="BL84" s="52">
        <f t="shared" si="73"/>
        <v>0</v>
      </c>
      <c r="BM84" s="65"/>
      <c r="BN84" s="62">
        <f t="shared" si="74"/>
        <v>12</v>
      </c>
      <c r="BO84" s="45">
        <f t="shared" si="75"/>
        <v>0</v>
      </c>
      <c r="BP84" s="45">
        <f t="shared" si="76"/>
        <v>28</v>
      </c>
      <c r="BQ84" s="52">
        <f t="shared" si="77"/>
        <v>1</v>
      </c>
      <c r="BR84" s="45">
        <f t="shared" si="78"/>
        <v>2</v>
      </c>
      <c r="BS84" s="52">
        <f t="shared" si="79"/>
        <v>7</v>
      </c>
      <c r="BT84" s="52">
        <f t="shared" si="80"/>
        <v>0</v>
      </c>
      <c r="BU84" s="52">
        <f t="shared" si="81"/>
        <v>0</v>
      </c>
      <c r="BV84" s="52">
        <f t="shared" si="82"/>
        <v>7</v>
      </c>
      <c r="BW84" s="52">
        <f t="shared" si="83"/>
        <v>0</v>
      </c>
      <c r="BX84" s="45">
        <f t="shared" si="84"/>
        <v>0</v>
      </c>
      <c r="BY84" s="52">
        <f t="shared" si="85"/>
        <v>0</v>
      </c>
      <c r="BZ84" s="52">
        <f t="shared" si="86"/>
        <v>0</v>
      </c>
      <c r="CA84" s="52"/>
      <c r="CB84" s="63">
        <f t="shared" si="87"/>
        <v>57</v>
      </c>
      <c r="CC84" s="64">
        <f t="shared" si="88"/>
        <v>42</v>
      </c>
      <c r="CD84" s="65"/>
      <c r="CE84" s="52">
        <f t="shared" si="89"/>
        <v>0</v>
      </c>
      <c r="CF84" s="65"/>
      <c r="CG84" s="66">
        <f t="shared" si="90"/>
        <v>57</v>
      </c>
      <c r="CH84" s="67">
        <f t="shared" si="90"/>
        <v>42</v>
      </c>
    </row>
    <row r="85" spans="1:86" s="61" customFormat="1" ht="36.75" customHeight="1" x14ac:dyDescent="0.25">
      <c r="A85" s="31" t="s">
        <v>67</v>
      </c>
      <c r="B85" s="32" t="s">
        <v>82</v>
      </c>
      <c r="C85" s="33">
        <v>51</v>
      </c>
      <c r="D85" s="34">
        <v>3</v>
      </c>
      <c r="E85" s="35" t="s">
        <v>68</v>
      </c>
      <c r="F85" s="36">
        <v>53</v>
      </c>
      <c r="G85" s="37">
        <v>8</v>
      </c>
      <c r="H85" s="38" t="s">
        <v>83</v>
      </c>
      <c r="I85" s="36">
        <v>3</v>
      </c>
      <c r="J85" s="39">
        <f t="shared" si="49"/>
        <v>2</v>
      </c>
      <c r="K85" s="40">
        <v>3</v>
      </c>
      <c r="L85" s="41">
        <f t="shared" si="91"/>
        <v>1</v>
      </c>
      <c r="M85" s="42"/>
      <c r="N85" s="43" t="s">
        <v>69</v>
      </c>
      <c r="O85" s="44" t="s">
        <v>185</v>
      </c>
      <c r="P85" s="45">
        <f t="shared" si="44"/>
        <v>10</v>
      </c>
      <c r="Q85" s="46">
        <f t="shared" si="53"/>
        <v>360</v>
      </c>
      <c r="R85" s="47"/>
      <c r="S85" s="48">
        <v>17</v>
      </c>
      <c r="T85" s="49">
        <v>14</v>
      </c>
      <c r="U85" s="50">
        <f t="shared" si="54"/>
        <v>180</v>
      </c>
      <c r="V85" s="51">
        <f t="shared" si="50"/>
        <v>74</v>
      </c>
      <c r="W85" s="52">
        <v>30</v>
      </c>
      <c r="X85" s="52">
        <v>44</v>
      </c>
      <c r="Y85" s="52"/>
      <c r="Z85" s="53">
        <v>106</v>
      </c>
      <c r="AA85" s="42"/>
      <c r="AB85" s="42"/>
      <c r="AC85" s="54" t="s">
        <v>59</v>
      </c>
      <c r="AD85" s="50">
        <f t="shared" si="55"/>
        <v>180</v>
      </c>
      <c r="AE85" s="51">
        <f t="shared" si="56"/>
        <v>74</v>
      </c>
      <c r="AF85" s="52">
        <v>30</v>
      </c>
      <c r="AG85" s="52">
        <v>44</v>
      </c>
      <c r="AH85" s="52"/>
      <c r="AI85" s="53">
        <v>106</v>
      </c>
      <c r="AJ85" s="42"/>
      <c r="AK85" s="42" t="s">
        <v>105</v>
      </c>
      <c r="AL85" s="54"/>
      <c r="AM85" s="48" t="s">
        <v>130</v>
      </c>
      <c r="AN85" s="49">
        <v>401</v>
      </c>
      <c r="AO85" s="56">
        <f t="shared" si="57"/>
        <v>0</v>
      </c>
      <c r="AP85" s="57">
        <f t="shared" si="58"/>
        <v>0.49333333333333335</v>
      </c>
      <c r="AQ85" s="58"/>
      <c r="AR85" s="59"/>
      <c r="AS85" s="60"/>
      <c r="AU85" s="62">
        <f t="shared" si="59"/>
        <v>30</v>
      </c>
      <c r="AV85" s="45">
        <f t="shared" si="60"/>
        <v>0</v>
      </c>
      <c r="AW85" s="45">
        <f t="shared" si="61"/>
        <v>132</v>
      </c>
      <c r="AX85" s="52">
        <f t="shared" si="62"/>
        <v>1</v>
      </c>
      <c r="AY85" s="45">
        <f t="shared" si="63"/>
        <v>0</v>
      </c>
      <c r="AZ85" s="52">
        <f t="shared" si="64"/>
        <v>14</v>
      </c>
      <c r="BA85" s="52">
        <f t="shared" si="65"/>
        <v>0</v>
      </c>
      <c r="BB85" s="52">
        <f t="shared" si="66"/>
        <v>6</v>
      </c>
      <c r="BC85" s="52">
        <f t="shared" si="67"/>
        <v>0</v>
      </c>
      <c r="BD85" s="52">
        <f t="shared" si="92"/>
        <v>0</v>
      </c>
      <c r="BE85" s="45">
        <f t="shared" si="68"/>
        <v>0</v>
      </c>
      <c r="BF85" s="52">
        <f t="shared" si="69"/>
        <v>0</v>
      </c>
      <c r="BG85" s="52">
        <f t="shared" si="70"/>
        <v>0</v>
      </c>
      <c r="BH85" s="52"/>
      <c r="BI85" s="63">
        <f t="shared" si="71"/>
        <v>183</v>
      </c>
      <c r="BJ85" s="64">
        <f t="shared" si="72"/>
        <v>162</v>
      </c>
      <c r="BK85" s="65"/>
      <c r="BL85" s="52">
        <f t="shared" si="73"/>
        <v>0</v>
      </c>
      <c r="BM85" s="65"/>
      <c r="BN85" s="62">
        <f t="shared" si="74"/>
        <v>30</v>
      </c>
      <c r="BO85" s="45">
        <f t="shared" si="75"/>
        <v>0</v>
      </c>
      <c r="BP85" s="45">
        <f t="shared" si="76"/>
        <v>132</v>
      </c>
      <c r="BQ85" s="52">
        <f t="shared" si="77"/>
        <v>1</v>
      </c>
      <c r="BR85" s="45">
        <f t="shared" si="78"/>
        <v>6</v>
      </c>
      <c r="BS85" s="52">
        <f t="shared" si="79"/>
        <v>14</v>
      </c>
      <c r="BT85" s="52">
        <f t="shared" si="80"/>
        <v>0</v>
      </c>
      <c r="BU85" s="52">
        <f t="shared" si="81"/>
        <v>0</v>
      </c>
      <c r="BV85" s="52">
        <f t="shared" si="82"/>
        <v>14</v>
      </c>
      <c r="BW85" s="52">
        <f t="shared" si="83"/>
        <v>0</v>
      </c>
      <c r="BX85" s="45">
        <f t="shared" si="84"/>
        <v>0</v>
      </c>
      <c r="BY85" s="52">
        <f t="shared" si="85"/>
        <v>0</v>
      </c>
      <c r="BZ85" s="52">
        <f t="shared" si="86"/>
        <v>0</v>
      </c>
      <c r="CA85" s="52"/>
      <c r="CB85" s="63">
        <f t="shared" si="87"/>
        <v>197</v>
      </c>
      <c r="CC85" s="64">
        <f t="shared" si="88"/>
        <v>168</v>
      </c>
      <c r="CD85" s="65"/>
      <c r="CE85" s="52">
        <f t="shared" si="89"/>
        <v>0</v>
      </c>
      <c r="CF85" s="65"/>
      <c r="CG85" s="66">
        <f t="shared" si="90"/>
        <v>380</v>
      </c>
      <c r="CH85" s="67">
        <f t="shared" si="90"/>
        <v>330</v>
      </c>
    </row>
    <row r="86" spans="1:86" s="61" customFormat="1" ht="36.75" customHeight="1" x14ac:dyDescent="0.25">
      <c r="A86" s="31" t="s">
        <v>87</v>
      </c>
      <c r="B86" s="32" t="s">
        <v>91</v>
      </c>
      <c r="C86" s="68" t="s">
        <v>92</v>
      </c>
      <c r="D86" s="34">
        <v>3</v>
      </c>
      <c r="E86" s="35" t="s">
        <v>68</v>
      </c>
      <c r="F86" s="36">
        <v>37</v>
      </c>
      <c r="G86" s="37">
        <v>5</v>
      </c>
      <c r="H86" s="38" t="s">
        <v>90</v>
      </c>
      <c r="I86" s="36">
        <v>2</v>
      </c>
      <c r="J86" s="39">
        <f t="shared" si="49"/>
        <v>1</v>
      </c>
      <c r="K86" s="40">
        <v>2</v>
      </c>
      <c r="L86" s="41">
        <f t="shared" si="91"/>
        <v>1</v>
      </c>
      <c r="M86" s="42"/>
      <c r="N86" s="43" t="s">
        <v>69</v>
      </c>
      <c r="O86" s="44" t="s">
        <v>186</v>
      </c>
      <c r="P86" s="45">
        <f t="shared" si="44"/>
        <v>3</v>
      </c>
      <c r="Q86" s="46">
        <f t="shared" si="53"/>
        <v>108</v>
      </c>
      <c r="R86" s="47"/>
      <c r="S86" s="48">
        <v>0</v>
      </c>
      <c r="T86" s="49">
        <v>14</v>
      </c>
      <c r="U86" s="50">
        <f t="shared" si="54"/>
        <v>0</v>
      </c>
      <c r="V86" s="51">
        <f t="shared" si="50"/>
        <v>0</v>
      </c>
      <c r="W86" s="52"/>
      <c r="X86" s="52"/>
      <c r="Y86" s="52"/>
      <c r="Z86" s="53">
        <v>0</v>
      </c>
      <c r="AA86" s="42"/>
      <c r="AB86" s="42"/>
      <c r="AC86" s="54"/>
      <c r="AD86" s="50">
        <f t="shared" si="55"/>
        <v>108</v>
      </c>
      <c r="AE86" s="51">
        <f t="shared" si="56"/>
        <v>44</v>
      </c>
      <c r="AF86" s="52">
        <v>22</v>
      </c>
      <c r="AG86" s="52">
        <v>22</v>
      </c>
      <c r="AH86" s="52"/>
      <c r="AI86" s="53">
        <v>64</v>
      </c>
      <c r="AJ86" s="42"/>
      <c r="AK86" s="42"/>
      <c r="AL86" s="55" t="s">
        <v>59</v>
      </c>
      <c r="AM86" s="48" t="s">
        <v>130</v>
      </c>
      <c r="AN86" s="49">
        <v>401</v>
      </c>
      <c r="AO86" s="56">
        <f t="shared" si="57"/>
        <v>0</v>
      </c>
      <c r="AP86" s="57">
        <f t="shared" si="58"/>
        <v>0</v>
      </c>
      <c r="AQ86" s="58"/>
      <c r="AR86" s="59"/>
      <c r="AS86" s="60"/>
      <c r="AU86" s="62">
        <f t="shared" si="59"/>
        <v>0</v>
      </c>
      <c r="AV86" s="45">
        <f t="shared" si="60"/>
        <v>0</v>
      </c>
      <c r="AW86" s="45">
        <f t="shared" si="61"/>
        <v>0</v>
      </c>
      <c r="AX86" s="52">
        <f t="shared" si="62"/>
        <v>0</v>
      </c>
      <c r="AY86" s="45">
        <f t="shared" si="63"/>
        <v>0</v>
      </c>
      <c r="AZ86" s="52">
        <f t="shared" si="64"/>
        <v>0</v>
      </c>
      <c r="BA86" s="52">
        <f t="shared" si="65"/>
        <v>0</v>
      </c>
      <c r="BB86" s="52">
        <f t="shared" si="66"/>
        <v>0</v>
      </c>
      <c r="BC86" s="52">
        <f t="shared" si="67"/>
        <v>0</v>
      </c>
      <c r="BD86" s="52">
        <f t="shared" si="92"/>
        <v>0</v>
      </c>
      <c r="BE86" s="45">
        <f t="shared" si="68"/>
        <v>0</v>
      </c>
      <c r="BF86" s="52">
        <f t="shared" si="69"/>
        <v>0</v>
      </c>
      <c r="BG86" s="52">
        <f t="shared" si="70"/>
        <v>0</v>
      </c>
      <c r="BH86" s="52"/>
      <c r="BI86" s="63">
        <f t="shared" si="71"/>
        <v>0</v>
      </c>
      <c r="BJ86" s="64">
        <f t="shared" si="72"/>
        <v>0</v>
      </c>
      <c r="BK86" s="65"/>
      <c r="BL86" s="52">
        <f t="shared" si="73"/>
        <v>0</v>
      </c>
      <c r="BM86" s="65"/>
      <c r="BN86" s="62">
        <f t="shared" si="74"/>
        <v>22</v>
      </c>
      <c r="BO86" s="45">
        <f t="shared" si="75"/>
        <v>0</v>
      </c>
      <c r="BP86" s="45">
        <f t="shared" si="76"/>
        <v>44</v>
      </c>
      <c r="BQ86" s="52">
        <f t="shared" si="77"/>
        <v>1</v>
      </c>
      <c r="BR86" s="45">
        <f t="shared" si="78"/>
        <v>0</v>
      </c>
      <c r="BS86" s="52">
        <f t="shared" si="79"/>
        <v>6</v>
      </c>
      <c r="BT86" s="52">
        <f t="shared" si="80"/>
        <v>0</v>
      </c>
      <c r="BU86" s="52">
        <f t="shared" si="81"/>
        <v>4</v>
      </c>
      <c r="BV86" s="52">
        <f t="shared" si="82"/>
        <v>0</v>
      </c>
      <c r="BW86" s="52">
        <f t="shared" si="83"/>
        <v>0</v>
      </c>
      <c r="BX86" s="45">
        <f t="shared" si="84"/>
        <v>0</v>
      </c>
      <c r="BY86" s="52">
        <f t="shared" si="85"/>
        <v>0</v>
      </c>
      <c r="BZ86" s="52">
        <f t="shared" si="86"/>
        <v>0</v>
      </c>
      <c r="CA86" s="52"/>
      <c r="CB86" s="63">
        <f t="shared" si="87"/>
        <v>77</v>
      </c>
      <c r="CC86" s="64">
        <f t="shared" si="88"/>
        <v>66</v>
      </c>
      <c r="CD86" s="65"/>
      <c r="CE86" s="52">
        <f t="shared" si="89"/>
        <v>0</v>
      </c>
      <c r="CF86" s="65"/>
      <c r="CG86" s="66">
        <f t="shared" si="90"/>
        <v>77</v>
      </c>
      <c r="CH86" s="67">
        <f t="shared" si="90"/>
        <v>66</v>
      </c>
    </row>
    <row r="87" spans="1:86" s="61" customFormat="1" ht="36.75" customHeight="1" x14ac:dyDescent="0.25">
      <c r="A87" s="31" t="s">
        <v>87</v>
      </c>
      <c r="B87" s="32" t="s">
        <v>91</v>
      </c>
      <c r="C87" s="68" t="s">
        <v>94</v>
      </c>
      <c r="D87" s="34">
        <v>3</v>
      </c>
      <c r="E87" s="35" t="s">
        <v>68</v>
      </c>
      <c r="F87" s="36">
        <v>12</v>
      </c>
      <c r="G87" s="37"/>
      <c r="H87" s="38" t="s">
        <v>108</v>
      </c>
      <c r="I87" s="36">
        <v>1</v>
      </c>
      <c r="J87" s="39">
        <f t="shared" si="49"/>
        <v>0</v>
      </c>
      <c r="K87" s="40">
        <v>1</v>
      </c>
      <c r="L87" s="41">
        <f t="shared" si="91"/>
        <v>1</v>
      </c>
      <c r="M87" s="42"/>
      <c r="N87" s="43" t="s">
        <v>69</v>
      </c>
      <c r="O87" s="44" t="s">
        <v>186</v>
      </c>
      <c r="P87" s="45">
        <f t="shared" si="44"/>
        <v>3</v>
      </c>
      <c r="Q87" s="46">
        <f t="shared" si="53"/>
        <v>108</v>
      </c>
      <c r="R87" s="47" t="s">
        <v>78</v>
      </c>
      <c r="S87" s="48">
        <v>0</v>
      </c>
      <c r="T87" s="49">
        <v>12</v>
      </c>
      <c r="U87" s="50">
        <f t="shared" si="54"/>
        <v>0</v>
      </c>
      <c r="V87" s="51">
        <f t="shared" si="50"/>
        <v>0</v>
      </c>
      <c r="W87" s="52"/>
      <c r="X87" s="52"/>
      <c r="Y87" s="52"/>
      <c r="Z87" s="53">
        <v>0</v>
      </c>
      <c r="AA87" s="42"/>
      <c r="AB87" s="42"/>
      <c r="AC87" s="54"/>
      <c r="AD87" s="50">
        <f t="shared" si="55"/>
        <v>108</v>
      </c>
      <c r="AE87" s="51">
        <f t="shared" si="56"/>
        <v>44</v>
      </c>
      <c r="AF87" s="52">
        <v>22</v>
      </c>
      <c r="AG87" s="52">
        <v>22</v>
      </c>
      <c r="AH87" s="52"/>
      <c r="AI87" s="53">
        <v>64</v>
      </c>
      <c r="AJ87" s="42"/>
      <c r="AK87" s="42"/>
      <c r="AL87" s="54" t="s">
        <v>59</v>
      </c>
      <c r="AM87" s="48" t="s">
        <v>130</v>
      </c>
      <c r="AN87" s="49">
        <v>401</v>
      </c>
      <c r="AO87" s="56">
        <f t="shared" si="57"/>
        <v>0</v>
      </c>
      <c r="AP87" s="57">
        <f t="shared" si="58"/>
        <v>0</v>
      </c>
      <c r="AQ87" s="58"/>
      <c r="AR87" s="59"/>
      <c r="AS87" s="60"/>
      <c r="AU87" s="62">
        <f t="shared" si="59"/>
        <v>0</v>
      </c>
      <c r="AV87" s="45">
        <f t="shared" si="60"/>
        <v>0</v>
      </c>
      <c r="AW87" s="45">
        <f t="shared" si="61"/>
        <v>0</v>
      </c>
      <c r="AX87" s="52">
        <f t="shared" si="62"/>
        <v>0</v>
      </c>
      <c r="AY87" s="45">
        <f t="shared" si="63"/>
        <v>0</v>
      </c>
      <c r="AZ87" s="52">
        <f t="shared" si="64"/>
        <v>0</v>
      </c>
      <c r="BA87" s="52">
        <f t="shared" si="65"/>
        <v>0</v>
      </c>
      <c r="BB87" s="52">
        <f t="shared" si="66"/>
        <v>0</v>
      </c>
      <c r="BC87" s="52">
        <f t="shared" si="67"/>
        <v>0</v>
      </c>
      <c r="BD87" s="52">
        <f t="shared" si="92"/>
        <v>0</v>
      </c>
      <c r="BE87" s="45">
        <f t="shared" si="68"/>
        <v>0</v>
      </c>
      <c r="BF87" s="52">
        <f t="shared" si="69"/>
        <v>0</v>
      </c>
      <c r="BG87" s="52">
        <f t="shared" si="70"/>
        <v>0</v>
      </c>
      <c r="BH87" s="52"/>
      <c r="BI87" s="63">
        <f t="shared" si="71"/>
        <v>0</v>
      </c>
      <c r="BJ87" s="64">
        <f t="shared" si="72"/>
        <v>0</v>
      </c>
      <c r="BK87" s="65"/>
      <c r="BL87" s="52">
        <f t="shared" si="73"/>
        <v>0</v>
      </c>
      <c r="BM87" s="65"/>
      <c r="BN87" s="62">
        <f t="shared" si="74"/>
        <v>22</v>
      </c>
      <c r="BO87" s="45">
        <f t="shared" si="75"/>
        <v>0</v>
      </c>
      <c r="BP87" s="45">
        <f t="shared" si="76"/>
        <v>22</v>
      </c>
      <c r="BQ87" s="52">
        <f t="shared" si="77"/>
        <v>1</v>
      </c>
      <c r="BR87" s="45">
        <f t="shared" si="78"/>
        <v>0</v>
      </c>
      <c r="BS87" s="52">
        <f t="shared" si="79"/>
        <v>2</v>
      </c>
      <c r="BT87" s="52">
        <f t="shared" si="80"/>
        <v>0</v>
      </c>
      <c r="BU87" s="52">
        <f t="shared" si="81"/>
        <v>2</v>
      </c>
      <c r="BV87" s="52">
        <f t="shared" si="82"/>
        <v>0</v>
      </c>
      <c r="BW87" s="52">
        <f t="shared" si="83"/>
        <v>0</v>
      </c>
      <c r="BX87" s="45">
        <f t="shared" si="84"/>
        <v>0</v>
      </c>
      <c r="BY87" s="52">
        <f t="shared" si="85"/>
        <v>0</v>
      </c>
      <c r="BZ87" s="52">
        <f t="shared" si="86"/>
        <v>0</v>
      </c>
      <c r="CA87" s="52"/>
      <c r="CB87" s="63">
        <f t="shared" si="87"/>
        <v>49</v>
      </c>
      <c r="CC87" s="64">
        <f t="shared" si="88"/>
        <v>44</v>
      </c>
      <c r="CD87" s="65"/>
      <c r="CE87" s="52">
        <f t="shared" si="89"/>
        <v>13</v>
      </c>
      <c r="CF87" s="65"/>
      <c r="CG87" s="66">
        <f t="shared" si="90"/>
        <v>49</v>
      </c>
      <c r="CH87" s="67">
        <f t="shared" si="90"/>
        <v>44</v>
      </c>
    </row>
    <row r="88" spans="1:86" s="61" customFormat="1" ht="36.75" customHeight="1" x14ac:dyDescent="0.25">
      <c r="A88" s="31" t="s">
        <v>67</v>
      </c>
      <c r="B88" s="69" t="s">
        <v>104</v>
      </c>
      <c r="C88" s="33">
        <v>52</v>
      </c>
      <c r="D88" s="34">
        <v>1</v>
      </c>
      <c r="E88" s="35" t="s">
        <v>68</v>
      </c>
      <c r="F88" s="70">
        <v>50</v>
      </c>
      <c r="G88" s="71"/>
      <c r="H88" s="72" t="s">
        <v>99</v>
      </c>
      <c r="I88" s="70">
        <v>2</v>
      </c>
      <c r="J88" s="39">
        <f t="shared" si="49"/>
        <v>2</v>
      </c>
      <c r="K88" s="40">
        <v>4</v>
      </c>
      <c r="L88" s="41">
        <f t="shared" si="91"/>
        <v>1</v>
      </c>
      <c r="M88" s="42"/>
      <c r="N88" s="43" t="s">
        <v>69</v>
      </c>
      <c r="O88" s="44" t="s">
        <v>187</v>
      </c>
      <c r="P88" s="45">
        <f t="shared" si="44"/>
        <v>5</v>
      </c>
      <c r="Q88" s="46">
        <f t="shared" si="53"/>
        <v>150</v>
      </c>
      <c r="R88" s="47"/>
      <c r="S88" s="48">
        <v>17</v>
      </c>
      <c r="T88" s="49"/>
      <c r="U88" s="50">
        <f t="shared" si="54"/>
        <v>150</v>
      </c>
      <c r="V88" s="51">
        <f t="shared" si="50"/>
        <v>64</v>
      </c>
      <c r="W88" s="52">
        <v>32</v>
      </c>
      <c r="X88" s="52">
        <v>32</v>
      </c>
      <c r="Y88" s="52"/>
      <c r="Z88" s="53">
        <v>86</v>
      </c>
      <c r="AA88" s="42"/>
      <c r="AB88" s="42" t="s">
        <v>105</v>
      </c>
      <c r="AC88" s="54"/>
      <c r="AD88" s="50">
        <f t="shared" si="55"/>
        <v>0</v>
      </c>
      <c r="AE88" s="51">
        <f t="shared" si="56"/>
        <v>0</v>
      </c>
      <c r="AF88" s="52"/>
      <c r="AG88" s="52"/>
      <c r="AH88" s="52"/>
      <c r="AI88" s="53">
        <v>0</v>
      </c>
      <c r="AJ88" s="42"/>
      <c r="AK88" s="42"/>
      <c r="AL88" s="55"/>
      <c r="AM88" s="48" t="s">
        <v>130</v>
      </c>
      <c r="AN88" s="49">
        <v>401</v>
      </c>
      <c r="AO88" s="56">
        <f t="shared" si="57"/>
        <v>0.42666666666666669</v>
      </c>
      <c r="AP88" s="57">
        <f t="shared" si="58"/>
        <v>0</v>
      </c>
      <c r="AQ88" s="58"/>
      <c r="AR88" s="59"/>
      <c r="AS88" s="60"/>
      <c r="AU88" s="62">
        <f t="shared" si="59"/>
        <v>32</v>
      </c>
      <c r="AV88" s="45">
        <f t="shared" si="60"/>
        <v>0</v>
      </c>
      <c r="AW88" s="45">
        <f t="shared" si="61"/>
        <v>128</v>
      </c>
      <c r="AX88" s="52">
        <f t="shared" si="62"/>
        <v>1</v>
      </c>
      <c r="AY88" s="45">
        <f t="shared" si="63"/>
        <v>4</v>
      </c>
      <c r="AZ88" s="52">
        <f t="shared" si="64"/>
        <v>13</v>
      </c>
      <c r="BA88" s="52">
        <f t="shared" si="65"/>
        <v>0</v>
      </c>
      <c r="BB88" s="52">
        <f t="shared" si="66"/>
        <v>0</v>
      </c>
      <c r="BC88" s="52">
        <f t="shared" si="67"/>
        <v>13</v>
      </c>
      <c r="BD88" s="52">
        <f t="shared" si="92"/>
        <v>0</v>
      </c>
      <c r="BE88" s="45">
        <f t="shared" si="68"/>
        <v>0</v>
      </c>
      <c r="BF88" s="52">
        <f t="shared" si="69"/>
        <v>0</v>
      </c>
      <c r="BG88" s="52">
        <f t="shared" si="70"/>
        <v>0</v>
      </c>
      <c r="BH88" s="52"/>
      <c r="BI88" s="63">
        <f t="shared" si="71"/>
        <v>191</v>
      </c>
      <c r="BJ88" s="64">
        <f t="shared" si="72"/>
        <v>164</v>
      </c>
      <c r="BK88" s="65"/>
      <c r="BL88" s="52">
        <f t="shared" si="73"/>
        <v>0</v>
      </c>
      <c r="BM88" s="65"/>
      <c r="BN88" s="62">
        <f t="shared" si="74"/>
        <v>0</v>
      </c>
      <c r="BO88" s="45">
        <f t="shared" si="75"/>
        <v>0</v>
      </c>
      <c r="BP88" s="45">
        <f t="shared" si="76"/>
        <v>0</v>
      </c>
      <c r="BQ88" s="52">
        <f t="shared" si="77"/>
        <v>0</v>
      </c>
      <c r="BR88" s="45">
        <f t="shared" si="78"/>
        <v>0</v>
      </c>
      <c r="BS88" s="52">
        <f t="shared" si="79"/>
        <v>0</v>
      </c>
      <c r="BT88" s="52">
        <f t="shared" si="80"/>
        <v>0</v>
      </c>
      <c r="BU88" s="52">
        <f t="shared" si="81"/>
        <v>0</v>
      </c>
      <c r="BV88" s="52">
        <f t="shared" si="82"/>
        <v>0</v>
      </c>
      <c r="BW88" s="52">
        <f t="shared" si="83"/>
        <v>0</v>
      </c>
      <c r="BX88" s="45">
        <f t="shared" si="84"/>
        <v>0</v>
      </c>
      <c r="BY88" s="52">
        <f t="shared" si="85"/>
        <v>0</v>
      </c>
      <c r="BZ88" s="52">
        <f t="shared" si="86"/>
        <v>0</v>
      </c>
      <c r="CA88" s="52"/>
      <c r="CB88" s="63">
        <f t="shared" si="87"/>
        <v>0</v>
      </c>
      <c r="CC88" s="64">
        <f t="shared" si="88"/>
        <v>0</v>
      </c>
      <c r="CD88" s="65"/>
      <c r="CE88" s="52">
        <f t="shared" si="89"/>
        <v>0</v>
      </c>
      <c r="CF88" s="65"/>
      <c r="CG88" s="66">
        <f t="shared" si="90"/>
        <v>191</v>
      </c>
      <c r="CH88" s="67">
        <f t="shared" si="90"/>
        <v>164</v>
      </c>
    </row>
    <row r="89" spans="1:86" s="61" customFormat="1" ht="36.75" customHeight="1" x14ac:dyDescent="0.25">
      <c r="A89" s="31" t="s">
        <v>67</v>
      </c>
      <c r="B89" s="32" t="s">
        <v>82</v>
      </c>
      <c r="C89" s="33">
        <v>51</v>
      </c>
      <c r="D89" s="34">
        <v>2</v>
      </c>
      <c r="E89" s="35" t="s">
        <v>68</v>
      </c>
      <c r="F89" s="36">
        <v>47</v>
      </c>
      <c r="G89" s="37"/>
      <c r="H89" s="38" t="s">
        <v>106</v>
      </c>
      <c r="I89" s="36">
        <v>2</v>
      </c>
      <c r="J89" s="39">
        <f t="shared" si="49"/>
        <v>2</v>
      </c>
      <c r="K89" s="40">
        <v>3</v>
      </c>
      <c r="L89" s="41">
        <f t="shared" si="91"/>
        <v>1</v>
      </c>
      <c r="M89" s="42"/>
      <c r="N89" s="43" t="s">
        <v>69</v>
      </c>
      <c r="O89" s="44" t="s">
        <v>187</v>
      </c>
      <c r="P89" s="45">
        <f t="shared" si="44"/>
        <v>5</v>
      </c>
      <c r="Q89" s="46">
        <f t="shared" si="53"/>
        <v>150</v>
      </c>
      <c r="R89" s="47"/>
      <c r="S89" s="48">
        <v>17</v>
      </c>
      <c r="T89" s="49"/>
      <c r="U89" s="50">
        <f t="shared" si="54"/>
        <v>150</v>
      </c>
      <c r="V89" s="51">
        <f t="shared" si="50"/>
        <v>68</v>
      </c>
      <c r="W89" s="52">
        <v>34</v>
      </c>
      <c r="X89" s="52">
        <v>34</v>
      </c>
      <c r="Y89" s="52"/>
      <c r="Z89" s="53">
        <v>82</v>
      </c>
      <c r="AA89" s="42"/>
      <c r="AB89" s="42" t="s">
        <v>105</v>
      </c>
      <c r="AC89" s="54"/>
      <c r="AD89" s="50">
        <f t="shared" si="55"/>
        <v>0</v>
      </c>
      <c r="AE89" s="51">
        <f t="shared" si="56"/>
        <v>0</v>
      </c>
      <c r="AF89" s="52"/>
      <c r="AG89" s="52"/>
      <c r="AH89" s="52"/>
      <c r="AI89" s="53">
        <v>0</v>
      </c>
      <c r="AJ89" s="42"/>
      <c r="AK89" s="42"/>
      <c r="AL89" s="55"/>
      <c r="AM89" s="48" t="s">
        <v>130</v>
      </c>
      <c r="AN89" s="49">
        <v>401</v>
      </c>
      <c r="AO89" s="56">
        <f t="shared" si="57"/>
        <v>0.45333333333333331</v>
      </c>
      <c r="AP89" s="57">
        <f t="shared" si="58"/>
        <v>0</v>
      </c>
      <c r="AQ89" s="58"/>
      <c r="AR89" s="59"/>
      <c r="AS89" s="60"/>
      <c r="AU89" s="62">
        <f t="shared" si="59"/>
        <v>34</v>
      </c>
      <c r="AV89" s="45">
        <f t="shared" si="60"/>
        <v>0</v>
      </c>
      <c r="AW89" s="45">
        <f t="shared" si="61"/>
        <v>102</v>
      </c>
      <c r="AX89" s="52">
        <f t="shared" si="62"/>
        <v>1</v>
      </c>
      <c r="AY89" s="45">
        <f t="shared" si="63"/>
        <v>4</v>
      </c>
      <c r="AZ89" s="52">
        <f t="shared" si="64"/>
        <v>12</v>
      </c>
      <c r="BA89" s="52">
        <f t="shared" si="65"/>
        <v>0</v>
      </c>
      <c r="BB89" s="52">
        <f t="shared" si="66"/>
        <v>0</v>
      </c>
      <c r="BC89" s="52">
        <f t="shared" si="67"/>
        <v>12</v>
      </c>
      <c r="BD89" s="52">
        <f t="shared" si="92"/>
        <v>0</v>
      </c>
      <c r="BE89" s="45">
        <f t="shared" si="68"/>
        <v>0</v>
      </c>
      <c r="BF89" s="52">
        <f t="shared" si="69"/>
        <v>0</v>
      </c>
      <c r="BG89" s="52">
        <f t="shared" si="70"/>
        <v>0</v>
      </c>
      <c r="BH89" s="52"/>
      <c r="BI89" s="63">
        <f t="shared" si="71"/>
        <v>165</v>
      </c>
      <c r="BJ89" s="64">
        <f t="shared" si="72"/>
        <v>140</v>
      </c>
      <c r="BK89" s="65"/>
      <c r="BL89" s="52">
        <f t="shared" si="73"/>
        <v>0</v>
      </c>
      <c r="BM89" s="65"/>
      <c r="BN89" s="62">
        <f t="shared" si="74"/>
        <v>0</v>
      </c>
      <c r="BO89" s="45">
        <f t="shared" si="75"/>
        <v>0</v>
      </c>
      <c r="BP89" s="45">
        <f t="shared" si="76"/>
        <v>0</v>
      </c>
      <c r="BQ89" s="52">
        <f t="shared" si="77"/>
        <v>0</v>
      </c>
      <c r="BR89" s="45">
        <f t="shared" si="78"/>
        <v>0</v>
      </c>
      <c r="BS89" s="52">
        <f t="shared" si="79"/>
        <v>0</v>
      </c>
      <c r="BT89" s="52">
        <f t="shared" si="80"/>
        <v>0</v>
      </c>
      <c r="BU89" s="52">
        <f t="shared" si="81"/>
        <v>0</v>
      </c>
      <c r="BV89" s="52">
        <f t="shared" si="82"/>
        <v>0</v>
      </c>
      <c r="BW89" s="52">
        <f t="shared" si="83"/>
        <v>0</v>
      </c>
      <c r="BX89" s="45">
        <f t="shared" si="84"/>
        <v>0</v>
      </c>
      <c r="BY89" s="52">
        <f t="shared" si="85"/>
        <v>0</v>
      </c>
      <c r="BZ89" s="52">
        <f t="shared" si="86"/>
        <v>0</v>
      </c>
      <c r="CA89" s="52"/>
      <c r="CB89" s="63">
        <f t="shared" si="87"/>
        <v>0</v>
      </c>
      <c r="CC89" s="64">
        <f t="shared" si="88"/>
        <v>0</v>
      </c>
      <c r="CD89" s="65"/>
      <c r="CE89" s="52">
        <f t="shared" si="89"/>
        <v>0</v>
      </c>
      <c r="CF89" s="65"/>
      <c r="CG89" s="66">
        <f t="shared" si="90"/>
        <v>165</v>
      </c>
      <c r="CH89" s="67">
        <f t="shared" si="90"/>
        <v>140</v>
      </c>
    </row>
    <row r="90" spans="1:86" s="61" customFormat="1" ht="36.75" customHeight="1" x14ac:dyDescent="0.25">
      <c r="A90" s="31" t="s">
        <v>67</v>
      </c>
      <c r="B90" s="32" t="s">
        <v>82</v>
      </c>
      <c r="C90" s="33" t="s">
        <v>109</v>
      </c>
      <c r="D90" s="34">
        <v>2</v>
      </c>
      <c r="E90" s="35" t="s">
        <v>68</v>
      </c>
      <c r="F90" s="36">
        <v>10</v>
      </c>
      <c r="G90" s="37"/>
      <c r="H90" s="38" t="s">
        <v>98</v>
      </c>
      <c r="I90" s="36">
        <v>1</v>
      </c>
      <c r="J90" s="39">
        <f t="shared" si="49"/>
        <v>0</v>
      </c>
      <c r="K90" s="40">
        <v>1</v>
      </c>
      <c r="L90" s="41">
        <f t="shared" si="91"/>
        <v>1</v>
      </c>
      <c r="M90" s="42"/>
      <c r="N90" s="43" t="s">
        <v>69</v>
      </c>
      <c r="O90" s="44" t="s">
        <v>187</v>
      </c>
      <c r="P90" s="45">
        <f t="shared" ref="P90:P138" si="93">IF(OR(D90=3,D90=4),Q90/36,Q90/30)</f>
        <v>5</v>
      </c>
      <c r="Q90" s="46">
        <f t="shared" si="53"/>
        <v>150</v>
      </c>
      <c r="R90" s="47" t="s">
        <v>78</v>
      </c>
      <c r="S90" s="48">
        <v>17</v>
      </c>
      <c r="T90" s="49"/>
      <c r="U90" s="50">
        <f t="shared" si="54"/>
        <v>150</v>
      </c>
      <c r="V90" s="51">
        <f t="shared" si="50"/>
        <v>68</v>
      </c>
      <c r="W90" s="52">
        <v>34</v>
      </c>
      <c r="X90" s="52">
        <v>34</v>
      </c>
      <c r="Y90" s="52"/>
      <c r="Z90" s="53">
        <v>82</v>
      </c>
      <c r="AA90" s="42"/>
      <c r="AB90" s="42" t="s">
        <v>105</v>
      </c>
      <c r="AC90" s="54"/>
      <c r="AD90" s="50">
        <f t="shared" si="55"/>
        <v>0</v>
      </c>
      <c r="AE90" s="51">
        <f t="shared" si="56"/>
        <v>0</v>
      </c>
      <c r="AF90" s="52"/>
      <c r="AG90" s="52"/>
      <c r="AH90" s="52"/>
      <c r="AI90" s="53">
        <v>0</v>
      </c>
      <c r="AJ90" s="42"/>
      <c r="AK90" s="42"/>
      <c r="AL90" s="55"/>
      <c r="AM90" s="48" t="s">
        <v>130</v>
      </c>
      <c r="AN90" s="49">
        <v>401</v>
      </c>
      <c r="AO90" s="56">
        <f t="shared" si="57"/>
        <v>0.45333333333333331</v>
      </c>
      <c r="AP90" s="57">
        <f t="shared" si="58"/>
        <v>0</v>
      </c>
      <c r="AQ90" s="58"/>
      <c r="AR90" s="59"/>
      <c r="AS90" s="60"/>
      <c r="AU90" s="62">
        <f t="shared" si="59"/>
        <v>34</v>
      </c>
      <c r="AV90" s="45">
        <f t="shared" si="60"/>
        <v>0</v>
      </c>
      <c r="AW90" s="45">
        <f t="shared" si="61"/>
        <v>34</v>
      </c>
      <c r="AX90" s="52">
        <f t="shared" si="62"/>
        <v>1</v>
      </c>
      <c r="AY90" s="45">
        <f t="shared" si="63"/>
        <v>2</v>
      </c>
      <c r="AZ90" s="52">
        <f t="shared" si="64"/>
        <v>3</v>
      </c>
      <c r="BA90" s="52">
        <f t="shared" si="65"/>
        <v>0</v>
      </c>
      <c r="BB90" s="52">
        <f t="shared" si="66"/>
        <v>0</v>
      </c>
      <c r="BC90" s="52">
        <f t="shared" si="67"/>
        <v>3</v>
      </c>
      <c r="BD90" s="52">
        <f t="shared" si="92"/>
        <v>0</v>
      </c>
      <c r="BE90" s="45">
        <f t="shared" si="68"/>
        <v>0</v>
      </c>
      <c r="BF90" s="52">
        <f t="shared" si="69"/>
        <v>0</v>
      </c>
      <c r="BG90" s="52">
        <f t="shared" si="70"/>
        <v>0</v>
      </c>
      <c r="BH90" s="52"/>
      <c r="BI90" s="63">
        <f t="shared" si="71"/>
        <v>77</v>
      </c>
      <c r="BJ90" s="64">
        <f t="shared" si="72"/>
        <v>70</v>
      </c>
      <c r="BK90" s="65"/>
      <c r="BL90" s="52">
        <f t="shared" si="73"/>
        <v>21</v>
      </c>
      <c r="BM90" s="65"/>
      <c r="BN90" s="62">
        <f t="shared" si="74"/>
        <v>0</v>
      </c>
      <c r="BO90" s="45">
        <f t="shared" si="75"/>
        <v>0</v>
      </c>
      <c r="BP90" s="45">
        <f t="shared" si="76"/>
        <v>0</v>
      </c>
      <c r="BQ90" s="52">
        <f t="shared" si="77"/>
        <v>0</v>
      </c>
      <c r="BR90" s="45">
        <f t="shared" si="78"/>
        <v>0</v>
      </c>
      <c r="BS90" s="52">
        <f t="shared" si="79"/>
        <v>0</v>
      </c>
      <c r="BT90" s="52">
        <f t="shared" si="80"/>
        <v>0</v>
      </c>
      <c r="BU90" s="52">
        <f t="shared" si="81"/>
        <v>0</v>
      </c>
      <c r="BV90" s="52">
        <f t="shared" si="82"/>
        <v>0</v>
      </c>
      <c r="BW90" s="52">
        <f t="shared" si="83"/>
        <v>0</v>
      </c>
      <c r="BX90" s="45">
        <f t="shared" si="84"/>
        <v>0</v>
      </c>
      <c r="BY90" s="52">
        <f t="shared" si="85"/>
        <v>0</v>
      </c>
      <c r="BZ90" s="52">
        <f t="shared" si="86"/>
        <v>0</v>
      </c>
      <c r="CA90" s="52"/>
      <c r="CB90" s="63">
        <f t="shared" si="87"/>
        <v>0</v>
      </c>
      <c r="CC90" s="64">
        <f t="shared" si="88"/>
        <v>0</v>
      </c>
      <c r="CD90" s="65"/>
      <c r="CE90" s="52">
        <f t="shared" si="89"/>
        <v>0</v>
      </c>
      <c r="CF90" s="65"/>
      <c r="CG90" s="66">
        <f t="shared" si="90"/>
        <v>77</v>
      </c>
      <c r="CH90" s="67">
        <f t="shared" si="90"/>
        <v>70</v>
      </c>
    </row>
    <row r="91" spans="1:86" s="61" customFormat="1" ht="36.75" customHeight="1" x14ac:dyDescent="0.25">
      <c r="A91" s="31" t="s">
        <v>67</v>
      </c>
      <c r="B91" s="32" t="s">
        <v>82</v>
      </c>
      <c r="C91" s="33">
        <v>51</v>
      </c>
      <c r="D91" s="34">
        <v>4</v>
      </c>
      <c r="E91" s="35" t="s">
        <v>68</v>
      </c>
      <c r="F91" s="36">
        <v>62</v>
      </c>
      <c r="G91" s="37">
        <v>14</v>
      </c>
      <c r="H91" s="38" t="s">
        <v>83</v>
      </c>
      <c r="I91" s="36">
        <v>3</v>
      </c>
      <c r="J91" s="39">
        <f t="shared" si="49"/>
        <v>2</v>
      </c>
      <c r="K91" s="40">
        <v>3</v>
      </c>
      <c r="L91" s="41">
        <f t="shared" si="91"/>
        <v>0</v>
      </c>
      <c r="M91" s="42"/>
      <c r="N91" s="43" t="s">
        <v>73</v>
      </c>
      <c r="O91" s="44" t="s">
        <v>124</v>
      </c>
      <c r="P91" s="45">
        <f t="shared" si="93"/>
        <v>4.5</v>
      </c>
      <c r="Q91" s="46">
        <f t="shared" si="53"/>
        <v>162</v>
      </c>
      <c r="R91" s="47"/>
      <c r="S91" s="48">
        <v>0</v>
      </c>
      <c r="T91" s="49">
        <v>3</v>
      </c>
      <c r="U91" s="50">
        <f t="shared" si="54"/>
        <v>0</v>
      </c>
      <c r="V91" s="51">
        <f t="shared" si="50"/>
        <v>0</v>
      </c>
      <c r="W91" s="52"/>
      <c r="X91" s="52"/>
      <c r="Y91" s="52"/>
      <c r="Z91" s="53">
        <v>0</v>
      </c>
      <c r="AA91" s="42"/>
      <c r="AB91" s="42"/>
      <c r="AC91" s="54"/>
      <c r="AD91" s="50">
        <f t="shared" si="55"/>
        <v>162</v>
      </c>
      <c r="AE91" s="51">
        <f t="shared" si="56"/>
        <v>0</v>
      </c>
      <c r="AF91" s="52"/>
      <c r="AG91" s="52"/>
      <c r="AH91" s="52"/>
      <c r="AI91" s="53">
        <v>162</v>
      </c>
      <c r="AJ91" s="42" t="s">
        <v>74</v>
      </c>
      <c r="AK91" s="42"/>
      <c r="AL91" s="55"/>
      <c r="AM91" s="48" t="s">
        <v>130</v>
      </c>
      <c r="AN91" s="49">
        <v>401</v>
      </c>
      <c r="AO91" s="56">
        <f t="shared" si="57"/>
        <v>0</v>
      </c>
      <c r="AP91" s="57">
        <f t="shared" si="58"/>
        <v>0</v>
      </c>
      <c r="AQ91" s="58"/>
      <c r="AR91" s="59">
        <f>T91</f>
        <v>3</v>
      </c>
      <c r="AS91" s="60"/>
      <c r="AU91" s="62">
        <f t="shared" si="59"/>
        <v>0</v>
      </c>
      <c r="AV91" s="45">
        <f t="shared" si="60"/>
        <v>0</v>
      </c>
      <c r="AW91" s="45">
        <f t="shared" si="61"/>
        <v>0</v>
      </c>
      <c r="AX91" s="52">
        <f t="shared" si="62"/>
        <v>0</v>
      </c>
      <c r="AY91" s="45">
        <f t="shared" si="63"/>
        <v>0</v>
      </c>
      <c r="AZ91" s="52">
        <f t="shared" si="64"/>
        <v>0</v>
      </c>
      <c r="BA91" s="52">
        <f t="shared" si="65"/>
        <v>0</v>
      </c>
      <c r="BB91" s="52">
        <f t="shared" si="66"/>
        <v>0</v>
      </c>
      <c r="BC91" s="52">
        <f t="shared" si="67"/>
        <v>0</v>
      </c>
      <c r="BD91" s="52">
        <f t="shared" si="92"/>
        <v>0</v>
      </c>
      <c r="BE91" s="45">
        <f t="shared" si="68"/>
        <v>0</v>
      </c>
      <c r="BF91" s="52">
        <f t="shared" si="69"/>
        <v>0</v>
      </c>
      <c r="BG91" s="52">
        <f t="shared" si="70"/>
        <v>0</v>
      </c>
      <c r="BH91" s="52"/>
      <c r="BI91" s="63">
        <f t="shared" si="71"/>
        <v>0</v>
      </c>
      <c r="BJ91" s="64">
        <f t="shared" si="72"/>
        <v>0</v>
      </c>
      <c r="BK91" s="65"/>
      <c r="BL91" s="52">
        <f t="shared" si="73"/>
        <v>0</v>
      </c>
      <c r="BM91" s="65"/>
      <c r="BN91" s="62">
        <f t="shared" si="74"/>
        <v>0</v>
      </c>
      <c r="BO91" s="45">
        <f t="shared" si="75"/>
        <v>0</v>
      </c>
      <c r="BP91" s="45">
        <f t="shared" si="76"/>
        <v>0</v>
      </c>
      <c r="BQ91" s="52">
        <f t="shared" si="77"/>
        <v>0</v>
      </c>
      <c r="BR91" s="45">
        <f t="shared" si="78"/>
        <v>0</v>
      </c>
      <c r="BS91" s="52">
        <f t="shared" si="79"/>
        <v>0</v>
      </c>
      <c r="BT91" s="52">
        <f t="shared" si="80"/>
        <v>0</v>
      </c>
      <c r="BU91" s="52">
        <f t="shared" si="81"/>
        <v>0</v>
      </c>
      <c r="BV91" s="52">
        <f t="shared" si="82"/>
        <v>0</v>
      </c>
      <c r="BW91" s="52">
        <f t="shared" si="83"/>
        <v>186</v>
      </c>
      <c r="BX91" s="45">
        <f t="shared" si="84"/>
        <v>0</v>
      </c>
      <c r="BY91" s="52">
        <f t="shared" si="85"/>
        <v>0</v>
      </c>
      <c r="BZ91" s="52">
        <f t="shared" si="86"/>
        <v>0</v>
      </c>
      <c r="CA91" s="52"/>
      <c r="CB91" s="63">
        <f t="shared" si="87"/>
        <v>186</v>
      </c>
      <c r="CC91" s="64">
        <f t="shared" si="88"/>
        <v>0</v>
      </c>
      <c r="CD91" s="65"/>
      <c r="CE91" s="52">
        <f t="shared" si="89"/>
        <v>0</v>
      </c>
      <c r="CF91" s="65"/>
      <c r="CG91" s="66">
        <f t="shared" si="90"/>
        <v>186</v>
      </c>
      <c r="CH91" s="67">
        <f t="shared" si="90"/>
        <v>0</v>
      </c>
    </row>
    <row r="92" spans="1:86" s="61" customFormat="1" ht="36.75" customHeight="1" x14ac:dyDescent="0.25">
      <c r="A92" s="31" t="s">
        <v>67</v>
      </c>
      <c r="B92" s="32" t="s">
        <v>139</v>
      </c>
      <c r="C92" s="33">
        <v>51</v>
      </c>
      <c r="D92" s="34" t="s">
        <v>100</v>
      </c>
      <c r="E92" s="35" t="s">
        <v>101</v>
      </c>
      <c r="F92" s="36">
        <v>7</v>
      </c>
      <c r="G92" s="37">
        <v>1</v>
      </c>
      <c r="H92" s="38" t="s">
        <v>122</v>
      </c>
      <c r="I92" s="36">
        <v>1</v>
      </c>
      <c r="J92" s="39">
        <f t="shared" si="49"/>
        <v>0</v>
      </c>
      <c r="K92" s="40">
        <v>1</v>
      </c>
      <c r="L92" s="41">
        <f t="shared" si="91"/>
        <v>0</v>
      </c>
      <c r="M92" s="42"/>
      <c r="N92" s="43" t="s">
        <v>73</v>
      </c>
      <c r="O92" s="44" t="s">
        <v>121</v>
      </c>
      <c r="P92" s="45">
        <f t="shared" si="93"/>
        <v>7</v>
      </c>
      <c r="Q92" s="46">
        <f t="shared" si="53"/>
        <v>210</v>
      </c>
      <c r="R92" s="47"/>
      <c r="S92" s="48">
        <v>6</v>
      </c>
      <c r="T92" s="49"/>
      <c r="U92" s="50">
        <f t="shared" si="54"/>
        <v>210</v>
      </c>
      <c r="V92" s="51">
        <f t="shared" si="50"/>
        <v>0</v>
      </c>
      <c r="W92" s="52"/>
      <c r="X92" s="52"/>
      <c r="Y92" s="52"/>
      <c r="Z92" s="53">
        <v>210</v>
      </c>
      <c r="AA92" s="42" t="s">
        <v>74</v>
      </c>
      <c r="AB92" s="42"/>
      <c r="AC92" s="54"/>
      <c r="AD92" s="50">
        <f t="shared" si="55"/>
        <v>0</v>
      </c>
      <c r="AE92" s="51">
        <f t="shared" si="56"/>
        <v>0</v>
      </c>
      <c r="AF92" s="52"/>
      <c r="AG92" s="52"/>
      <c r="AH92" s="52"/>
      <c r="AI92" s="53">
        <v>0</v>
      </c>
      <c r="AJ92" s="42"/>
      <c r="AK92" s="42"/>
      <c r="AL92" s="55"/>
      <c r="AM92" s="48" t="s">
        <v>130</v>
      </c>
      <c r="AN92" s="49">
        <v>401</v>
      </c>
      <c r="AO92" s="56">
        <f t="shared" si="57"/>
        <v>0</v>
      </c>
      <c r="AP92" s="57">
        <f t="shared" si="58"/>
        <v>0</v>
      </c>
      <c r="AQ92" s="58"/>
      <c r="AR92" s="59">
        <f>S92</f>
        <v>6</v>
      </c>
      <c r="AS92" s="60"/>
      <c r="AU92" s="62">
        <f t="shared" si="59"/>
        <v>0</v>
      </c>
      <c r="AV92" s="45">
        <f t="shared" si="60"/>
        <v>0</v>
      </c>
      <c r="AW92" s="45">
        <f t="shared" si="61"/>
        <v>0</v>
      </c>
      <c r="AX92" s="52">
        <f t="shared" si="62"/>
        <v>0</v>
      </c>
      <c r="AY92" s="45">
        <f t="shared" si="63"/>
        <v>0</v>
      </c>
      <c r="AZ92" s="52">
        <f t="shared" si="64"/>
        <v>0</v>
      </c>
      <c r="BA92" s="52">
        <f t="shared" si="65"/>
        <v>0</v>
      </c>
      <c r="BB92" s="52">
        <f t="shared" si="66"/>
        <v>0</v>
      </c>
      <c r="BC92" s="52">
        <f t="shared" si="67"/>
        <v>0</v>
      </c>
      <c r="BD92" s="52">
        <f t="shared" si="92"/>
        <v>42</v>
      </c>
      <c r="BE92" s="45">
        <f t="shared" si="68"/>
        <v>0</v>
      </c>
      <c r="BF92" s="52">
        <f t="shared" si="69"/>
        <v>0</v>
      </c>
      <c r="BG92" s="52">
        <f t="shared" si="70"/>
        <v>0</v>
      </c>
      <c r="BH92" s="52"/>
      <c r="BI92" s="63">
        <f t="shared" si="71"/>
        <v>42</v>
      </c>
      <c r="BJ92" s="64">
        <f t="shared" si="72"/>
        <v>0</v>
      </c>
      <c r="BK92" s="65"/>
      <c r="BL92" s="52">
        <f t="shared" si="73"/>
        <v>0</v>
      </c>
      <c r="BM92" s="65"/>
      <c r="BN92" s="62">
        <f t="shared" si="74"/>
        <v>0</v>
      </c>
      <c r="BO92" s="45">
        <f t="shared" si="75"/>
        <v>0</v>
      </c>
      <c r="BP92" s="45">
        <f t="shared" si="76"/>
        <v>0</v>
      </c>
      <c r="BQ92" s="52">
        <f t="shared" si="77"/>
        <v>0</v>
      </c>
      <c r="BR92" s="45">
        <f t="shared" si="78"/>
        <v>0</v>
      </c>
      <c r="BS92" s="52">
        <f t="shared" si="79"/>
        <v>0</v>
      </c>
      <c r="BT92" s="52">
        <f t="shared" si="80"/>
        <v>0</v>
      </c>
      <c r="BU92" s="52">
        <f t="shared" si="81"/>
        <v>0</v>
      </c>
      <c r="BV92" s="52">
        <f t="shared" si="82"/>
        <v>0</v>
      </c>
      <c r="BW92" s="52">
        <f t="shared" si="83"/>
        <v>0</v>
      </c>
      <c r="BX92" s="45">
        <f t="shared" si="84"/>
        <v>0</v>
      </c>
      <c r="BY92" s="52">
        <f t="shared" si="85"/>
        <v>0</v>
      </c>
      <c r="BZ92" s="52">
        <f t="shared" si="86"/>
        <v>0</v>
      </c>
      <c r="CA92" s="52"/>
      <c r="CB92" s="63">
        <f t="shared" si="87"/>
        <v>0</v>
      </c>
      <c r="CC92" s="64">
        <f t="shared" si="88"/>
        <v>0</v>
      </c>
      <c r="CD92" s="65"/>
      <c r="CE92" s="52">
        <f t="shared" si="89"/>
        <v>0</v>
      </c>
      <c r="CF92" s="65"/>
      <c r="CG92" s="66">
        <f t="shared" si="90"/>
        <v>42</v>
      </c>
      <c r="CH92" s="67">
        <f t="shared" si="90"/>
        <v>0</v>
      </c>
    </row>
    <row r="93" spans="1:86" s="61" customFormat="1" ht="36.75" customHeight="1" x14ac:dyDescent="0.25">
      <c r="A93" s="31" t="s">
        <v>67</v>
      </c>
      <c r="B93" s="32" t="s">
        <v>140</v>
      </c>
      <c r="C93" s="33">
        <v>54</v>
      </c>
      <c r="D93" s="34" t="s">
        <v>100</v>
      </c>
      <c r="E93" s="35" t="s">
        <v>101</v>
      </c>
      <c r="F93" s="36">
        <v>13</v>
      </c>
      <c r="G93" s="37"/>
      <c r="H93" s="38" t="s">
        <v>107</v>
      </c>
      <c r="I93" s="36">
        <v>1</v>
      </c>
      <c r="J93" s="39">
        <f t="shared" si="49"/>
        <v>1</v>
      </c>
      <c r="K93" s="40">
        <v>1</v>
      </c>
      <c r="L93" s="41">
        <f t="shared" si="91"/>
        <v>0</v>
      </c>
      <c r="M93" s="42"/>
      <c r="N93" s="43" t="s">
        <v>73</v>
      </c>
      <c r="O93" s="44" t="s">
        <v>121</v>
      </c>
      <c r="P93" s="45">
        <f t="shared" si="93"/>
        <v>7</v>
      </c>
      <c r="Q93" s="46">
        <f t="shared" si="53"/>
        <v>210</v>
      </c>
      <c r="R93" s="47"/>
      <c r="S93" s="48">
        <v>6</v>
      </c>
      <c r="T93" s="49"/>
      <c r="U93" s="50">
        <f t="shared" si="54"/>
        <v>210</v>
      </c>
      <c r="V93" s="51">
        <f t="shared" si="50"/>
        <v>0</v>
      </c>
      <c r="W93" s="52"/>
      <c r="X93" s="52"/>
      <c r="Y93" s="52"/>
      <c r="Z93" s="53">
        <v>210</v>
      </c>
      <c r="AA93" s="42" t="s">
        <v>74</v>
      </c>
      <c r="AB93" s="42"/>
      <c r="AC93" s="54"/>
      <c r="AD93" s="50">
        <f t="shared" si="55"/>
        <v>0</v>
      </c>
      <c r="AE93" s="51">
        <f t="shared" si="56"/>
        <v>0</v>
      </c>
      <c r="AF93" s="52"/>
      <c r="AG93" s="76"/>
      <c r="AH93" s="52"/>
      <c r="AI93" s="53">
        <v>0</v>
      </c>
      <c r="AJ93" s="42"/>
      <c r="AK93" s="42"/>
      <c r="AL93" s="54"/>
      <c r="AM93" s="48" t="s">
        <v>130</v>
      </c>
      <c r="AN93" s="49">
        <v>401</v>
      </c>
      <c r="AO93" s="56">
        <f t="shared" si="57"/>
        <v>0</v>
      </c>
      <c r="AP93" s="57">
        <f t="shared" si="58"/>
        <v>0</v>
      </c>
      <c r="AQ93" s="58"/>
      <c r="AR93" s="59">
        <f>S93</f>
        <v>6</v>
      </c>
      <c r="AS93" s="60"/>
      <c r="AU93" s="62">
        <f t="shared" si="59"/>
        <v>0</v>
      </c>
      <c r="AV93" s="45">
        <f t="shared" si="60"/>
        <v>0</v>
      </c>
      <c r="AW93" s="45">
        <f t="shared" si="61"/>
        <v>0</v>
      </c>
      <c r="AX93" s="52">
        <f t="shared" si="62"/>
        <v>0</v>
      </c>
      <c r="AY93" s="45">
        <f t="shared" si="63"/>
        <v>0</v>
      </c>
      <c r="AZ93" s="52">
        <f t="shared" si="64"/>
        <v>0</v>
      </c>
      <c r="BA93" s="52">
        <f t="shared" si="65"/>
        <v>0</v>
      </c>
      <c r="BB93" s="52">
        <f t="shared" si="66"/>
        <v>0</v>
      </c>
      <c r="BC93" s="52">
        <f t="shared" si="67"/>
        <v>0</v>
      </c>
      <c r="BD93" s="52">
        <f t="shared" si="92"/>
        <v>78</v>
      </c>
      <c r="BE93" s="45">
        <f t="shared" si="68"/>
        <v>0</v>
      </c>
      <c r="BF93" s="52">
        <f t="shared" si="69"/>
        <v>0</v>
      </c>
      <c r="BG93" s="52">
        <f t="shared" si="70"/>
        <v>0</v>
      </c>
      <c r="BH93" s="52"/>
      <c r="BI93" s="63">
        <f t="shared" si="71"/>
        <v>78</v>
      </c>
      <c r="BJ93" s="64">
        <f t="shared" si="72"/>
        <v>0</v>
      </c>
      <c r="BK93" s="65"/>
      <c r="BL93" s="52">
        <f t="shared" si="73"/>
        <v>0</v>
      </c>
      <c r="BM93" s="65"/>
      <c r="BN93" s="62">
        <f t="shared" si="74"/>
        <v>0</v>
      </c>
      <c r="BO93" s="45">
        <f t="shared" si="75"/>
        <v>0</v>
      </c>
      <c r="BP93" s="45">
        <f t="shared" si="76"/>
        <v>0</v>
      </c>
      <c r="BQ93" s="52">
        <f t="shared" si="77"/>
        <v>0</v>
      </c>
      <c r="BR93" s="45">
        <f t="shared" si="78"/>
        <v>0</v>
      </c>
      <c r="BS93" s="52">
        <f t="shared" si="79"/>
        <v>0</v>
      </c>
      <c r="BT93" s="52">
        <f t="shared" si="80"/>
        <v>0</v>
      </c>
      <c r="BU93" s="52">
        <f t="shared" si="81"/>
        <v>0</v>
      </c>
      <c r="BV93" s="52">
        <f t="shared" si="82"/>
        <v>0</v>
      </c>
      <c r="BW93" s="52">
        <f t="shared" si="83"/>
        <v>0</v>
      </c>
      <c r="BX93" s="45">
        <f t="shared" si="84"/>
        <v>0</v>
      </c>
      <c r="BY93" s="52">
        <f t="shared" si="85"/>
        <v>0</v>
      </c>
      <c r="BZ93" s="52">
        <f t="shared" si="86"/>
        <v>0</v>
      </c>
      <c r="CA93" s="52"/>
      <c r="CB93" s="63">
        <f t="shared" si="87"/>
        <v>0</v>
      </c>
      <c r="CC93" s="64">
        <f t="shared" si="88"/>
        <v>0</v>
      </c>
      <c r="CD93" s="65"/>
      <c r="CE93" s="52">
        <f t="shared" si="89"/>
        <v>0</v>
      </c>
      <c r="CF93" s="65"/>
      <c r="CG93" s="66">
        <f t="shared" si="90"/>
        <v>78</v>
      </c>
      <c r="CH93" s="67">
        <f t="shared" si="90"/>
        <v>0</v>
      </c>
    </row>
    <row r="94" spans="1:86" s="61" customFormat="1" ht="36.75" customHeight="1" x14ac:dyDescent="0.25">
      <c r="A94" s="31" t="s">
        <v>67</v>
      </c>
      <c r="B94" s="32" t="s">
        <v>82</v>
      </c>
      <c r="C94" s="33">
        <v>51</v>
      </c>
      <c r="D94" s="34">
        <v>3</v>
      </c>
      <c r="E94" s="35" t="s">
        <v>68</v>
      </c>
      <c r="F94" s="36">
        <v>53</v>
      </c>
      <c r="G94" s="37">
        <v>8</v>
      </c>
      <c r="H94" s="38" t="s">
        <v>83</v>
      </c>
      <c r="I94" s="36">
        <v>3</v>
      </c>
      <c r="J94" s="39">
        <f t="shared" si="49"/>
        <v>2</v>
      </c>
      <c r="K94" s="40">
        <v>3</v>
      </c>
      <c r="L94" s="41">
        <f t="shared" si="91"/>
        <v>1</v>
      </c>
      <c r="M94" s="42"/>
      <c r="N94" s="43" t="s">
        <v>77</v>
      </c>
      <c r="O94" s="44" t="s">
        <v>188</v>
      </c>
      <c r="P94" s="45">
        <f t="shared" si="93"/>
        <v>3</v>
      </c>
      <c r="Q94" s="46">
        <f t="shared" si="53"/>
        <v>108</v>
      </c>
      <c r="R94" s="47"/>
      <c r="S94" s="48"/>
      <c r="T94" s="49">
        <v>14</v>
      </c>
      <c r="U94" s="50">
        <f t="shared" si="54"/>
        <v>0</v>
      </c>
      <c r="V94" s="51">
        <f t="shared" si="50"/>
        <v>0</v>
      </c>
      <c r="W94" s="52"/>
      <c r="X94" s="52"/>
      <c r="Y94" s="52"/>
      <c r="Z94" s="53">
        <v>0</v>
      </c>
      <c r="AA94" s="42"/>
      <c r="AB94" s="42"/>
      <c r="AC94" s="54"/>
      <c r="AD94" s="50">
        <f t="shared" si="55"/>
        <v>108</v>
      </c>
      <c r="AE94" s="51">
        <f t="shared" si="56"/>
        <v>44</v>
      </c>
      <c r="AF94" s="52">
        <v>14</v>
      </c>
      <c r="AG94" s="52"/>
      <c r="AH94" s="52">
        <v>30</v>
      </c>
      <c r="AI94" s="53">
        <v>64</v>
      </c>
      <c r="AJ94" s="42"/>
      <c r="AK94" s="42"/>
      <c r="AL94" s="55" t="s">
        <v>59</v>
      </c>
      <c r="AM94" s="48" t="s">
        <v>130</v>
      </c>
      <c r="AN94" s="49">
        <v>401</v>
      </c>
      <c r="AO94" s="56">
        <f t="shared" si="57"/>
        <v>0</v>
      </c>
      <c r="AP94" s="57">
        <f t="shared" si="58"/>
        <v>0</v>
      </c>
      <c r="AQ94" s="58"/>
      <c r="AR94" s="59"/>
      <c r="AS94" s="60"/>
      <c r="AU94" s="62">
        <f t="shared" si="59"/>
        <v>0</v>
      </c>
      <c r="AV94" s="45">
        <f t="shared" si="60"/>
        <v>0</v>
      </c>
      <c r="AW94" s="45">
        <f t="shared" si="61"/>
        <v>0</v>
      </c>
      <c r="AX94" s="52">
        <f t="shared" si="62"/>
        <v>0</v>
      </c>
      <c r="AY94" s="45">
        <f t="shared" si="63"/>
        <v>0</v>
      </c>
      <c r="AZ94" s="52">
        <f t="shared" si="64"/>
        <v>0</v>
      </c>
      <c r="BA94" s="52">
        <f t="shared" si="65"/>
        <v>0</v>
      </c>
      <c r="BB94" s="52">
        <f t="shared" si="66"/>
        <v>0</v>
      </c>
      <c r="BC94" s="52">
        <f t="shared" si="67"/>
        <v>0</v>
      </c>
      <c r="BD94" s="52">
        <f t="shared" si="92"/>
        <v>0</v>
      </c>
      <c r="BE94" s="45">
        <f t="shared" si="68"/>
        <v>0</v>
      </c>
      <c r="BF94" s="52">
        <f t="shared" si="69"/>
        <v>0</v>
      </c>
      <c r="BG94" s="52">
        <f t="shared" si="70"/>
        <v>0</v>
      </c>
      <c r="BH94" s="52"/>
      <c r="BI94" s="63">
        <f t="shared" si="71"/>
        <v>0</v>
      </c>
      <c r="BJ94" s="64">
        <f t="shared" si="72"/>
        <v>0</v>
      </c>
      <c r="BK94" s="65"/>
      <c r="BL94" s="52">
        <f t="shared" si="73"/>
        <v>0</v>
      </c>
      <c r="BM94" s="65"/>
      <c r="BN94" s="62">
        <f t="shared" si="74"/>
        <v>14</v>
      </c>
      <c r="BO94" s="45">
        <f t="shared" si="75"/>
        <v>90</v>
      </c>
      <c r="BP94" s="45">
        <f t="shared" si="76"/>
        <v>0</v>
      </c>
      <c r="BQ94" s="52">
        <f t="shared" si="77"/>
        <v>1</v>
      </c>
      <c r="BR94" s="45">
        <f t="shared" si="78"/>
        <v>0</v>
      </c>
      <c r="BS94" s="52">
        <f t="shared" si="79"/>
        <v>8</v>
      </c>
      <c r="BT94" s="52">
        <f t="shared" si="80"/>
        <v>0</v>
      </c>
      <c r="BU94" s="52">
        <f t="shared" si="81"/>
        <v>6</v>
      </c>
      <c r="BV94" s="52">
        <f t="shared" si="82"/>
        <v>0</v>
      </c>
      <c r="BW94" s="52">
        <f t="shared" si="83"/>
        <v>0</v>
      </c>
      <c r="BX94" s="45">
        <f t="shared" si="84"/>
        <v>0</v>
      </c>
      <c r="BY94" s="52">
        <f t="shared" si="85"/>
        <v>0</v>
      </c>
      <c r="BZ94" s="52">
        <f t="shared" si="86"/>
        <v>0</v>
      </c>
      <c r="CA94" s="52"/>
      <c r="CB94" s="63">
        <f t="shared" si="87"/>
        <v>119</v>
      </c>
      <c r="CC94" s="64">
        <f t="shared" si="88"/>
        <v>104</v>
      </c>
      <c r="CD94" s="65"/>
      <c r="CE94" s="52">
        <f t="shared" si="89"/>
        <v>0</v>
      </c>
      <c r="CF94" s="65"/>
      <c r="CG94" s="66">
        <f t="shared" si="90"/>
        <v>119</v>
      </c>
      <c r="CH94" s="67">
        <f t="shared" si="90"/>
        <v>104</v>
      </c>
    </row>
    <row r="95" spans="1:86" s="61" customFormat="1" ht="36.75" customHeight="1" x14ac:dyDescent="0.25">
      <c r="A95" s="31" t="s">
        <v>67</v>
      </c>
      <c r="B95" s="32" t="s">
        <v>82</v>
      </c>
      <c r="C95" s="33">
        <v>51</v>
      </c>
      <c r="D95" s="34">
        <v>4</v>
      </c>
      <c r="E95" s="35" t="s">
        <v>68</v>
      </c>
      <c r="F95" s="36">
        <v>13</v>
      </c>
      <c r="G95" s="37"/>
      <c r="H95" s="38" t="s">
        <v>153</v>
      </c>
      <c r="I95" s="36">
        <v>1</v>
      </c>
      <c r="J95" s="39">
        <f t="shared" si="49"/>
        <v>1</v>
      </c>
      <c r="K95" s="40">
        <v>1</v>
      </c>
      <c r="L95" s="41">
        <f t="shared" si="91"/>
        <v>1</v>
      </c>
      <c r="M95" s="42">
        <v>51.52</v>
      </c>
      <c r="N95" s="43" t="s">
        <v>77</v>
      </c>
      <c r="O95" s="44" t="s">
        <v>189</v>
      </c>
      <c r="P95" s="45">
        <f t="shared" si="93"/>
        <v>2</v>
      </c>
      <c r="Q95" s="46">
        <f t="shared" si="53"/>
        <v>72</v>
      </c>
      <c r="R95" s="47"/>
      <c r="S95" s="48">
        <v>17</v>
      </c>
      <c r="T95" s="49"/>
      <c r="U95" s="50">
        <f t="shared" si="54"/>
        <v>72</v>
      </c>
      <c r="V95" s="51">
        <f t="shared" si="50"/>
        <v>30</v>
      </c>
      <c r="W95" s="52">
        <v>14</v>
      </c>
      <c r="X95" s="52">
        <v>16</v>
      </c>
      <c r="Y95" s="52"/>
      <c r="Z95" s="53">
        <v>42</v>
      </c>
      <c r="AA95" s="42"/>
      <c r="AB95" s="42"/>
      <c r="AC95" s="54" t="s">
        <v>59</v>
      </c>
      <c r="AD95" s="50">
        <f t="shared" si="55"/>
        <v>0</v>
      </c>
      <c r="AE95" s="51">
        <f t="shared" si="56"/>
        <v>0</v>
      </c>
      <c r="AF95" s="52"/>
      <c r="AG95" s="52"/>
      <c r="AH95" s="52"/>
      <c r="AI95" s="53">
        <v>0</v>
      </c>
      <c r="AJ95" s="42"/>
      <c r="AK95" s="42"/>
      <c r="AL95" s="54"/>
      <c r="AM95" s="48" t="s">
        <v>130</v>
      </c>
      <c r="AN95" s="49">
        <v>401</v>
      </c>
      <c r="AO95" s="56">
        <f t="shared" si="57"/>
        <v>0</v>
      </c>
      <c r="AP95" s="57">
        <f t="shared" si="58"/>
        <v>0</v>
      </c>
      <c r="AQ95" s="58"/>
      <c r="AR95" s="59"/>
      <c r="AS95" s="60"/>
      <c r="AU95" s="62">
        <f t="shared" si="59"/>
        <v>14</v>
      </c>
      <c r="AV95" s="45">
        <f t="shared" si="60"/>
        <v>0</v>
      </c>
      <c r="AW95" s="45">
        <f t="shared" si="61"/>
        <v>16</v>
      </c>
      <c r="AX95" s="52">
        <f t="shared" si="62"/>
        <v>1</v>
      </c>
      <c r="AY95" s="45">
        <f t="shared" si="63"/>
        <v>0</v>
      </c>
      <c r="AZ95" s="52">
        <f t="shared" si="64"/>
        <v>2</v>
      </c>
      <c r="BA95" s="52">
        <f t="shared" si="65"/>
        <v>0</v>
      </c>
      <c r="BB95" s="52">
        <f t="shared" si="66"/>
        <v>2</v>
      </c>
      <c r="BC95" s="52">
        <f t="shared" si="67"/>
        <v>0</v>
      </c>
      <c r="BD95" s="52">
        <f t="shared" si="92"/>
        <v>0</v>
      </c>
      <c r="BE95" s="45">
        <f t="shared" si="68"/>
        <v>0</v>
      </c>
      <c r="BF95" s="52">
        <f t="shared" si="69"/>
        <v>0</v>
      </c>
      <c r="BG95" s="52">
        <f t="shared" si="70"/>
        <v>0</v>
      </c>
      <c r="BH95" s="52"/>
      <c r="BI95" s="63">
        <f t="shared" si="71"/>
        <v>35</v>
      </c>
      <c r="BJ95" s="64">
        <f t="shared" si="72"/>
        <v>30</v>
      </c>
      <c r="BK95" s="65"/>
      <c r="BL95" s="52">
        <f t="shared" si="73"/>
        <v>0</v>
      </c>
      <c r="BM95" s="65"/>
      <c r="BN95" s="62">
        <f t="shared" si="74"/>
        <v>0</v>
      </c>
      <c r="BO95" s="45">
        <f t="shared" si="75"/>
        <v>0</v>
      </c>
      <c r="BP95" s="45">
        <f t="shared" si="76"/>
        <v>0</v>
      </c>
      <c r="BQ95" s="52">
        <f t="shared" si="77"/>
        <v>0</v>
      </c>
      <c r="BR95" s="45">
        <f t="shared" si="78"/>
        <v>0</v>
      </c>
      <c r="BS95" s="52">
        <f t="shared" si="79"/>
        <v>0</v>
      </c>
      <c r="BT95" s="52">
        <f t="shared" si="80"/>
        <v>0</v>
      </c>
      <c r="BU95" s="52">
        <f t="shared" si="81"/>
        <v>0</v>
      </c>
      <c r="BV95" s="52">
        <f t="shared" si="82"/>
        <v>0</v>
      </c>
      <c r="BW95" s="52">
        <f t="shared" si="83"/>
        <v>0</v>
      </c>
      <c r="BX95" s="45">
        <f t="shared" si="84"/>
        <v>0</v>
      </c>
      <c r="BY95" s="52">
        <f t="shared" si="85"/>
        <v>0</v>
      </c>
      <c r="BZ95" s="52">
        <f t="shared" si="86"/>
        <v>0</v>
      </c>
      <c r="CA95" s="52"/>
      <c r="CB95" s="63">
        <f t="shared" si="87"/>
        <v>0</v>
      </c>
      <c r="CC95" s="64">
        <f t="shared" si="88"/>
        <v>0</v>
      </c>
      <c r="CD95" s="65"/>
      <c r="CE95" s="52">
        <f t="shared" si="89"/>
        <v>0</v>
      </c>
      <c r="CF95" s="65"/>
      <c r="CG95" s="66">
        <f t="shared" si="90"/>
        <v>35</v>
      </c>
      <c r="CH95" s="67">
        <f t="shared" si="90"/>
        <v>30</v>
      </c>
    </row>
    <row r="96" spans="1:86" s="61" customFormat="1" ht="36.75" customHeight="1" x14ac:dyDescent="0.25">
      <c r="A96" s="31" t="s">
        <v>67</v>
      </c>
      <c r="B96" s="32" t="s">
        <v>82</v>
      </c>
      <c r="C96" s="33">
        <v>52</v>
      </c>
      <c r="D96" s="34">
        <v>4</v>
      </c>
      <c r="E96" s="35" t="s">
        <v>68</v>
      </c>
      <c r="F96" s="36">
        <v>31</v>
      </c>
      <c r="G96" s="37"/>
      <c r="H96" s="38" t="s">
        <v>84</v>
      </c>
      <c r="I96" s="36">
        <v>1</v>
      </c>
      <c r="J96" s="39">
        <f t="shared" si="49"/>
        <v>1</v>
      </c>
      <c r="K96" s="40">
        <v>2</v>
      </c>
      <c r="L96" s="41"/>
      <c r="M96" s="42">
        <v>51.52</v>
      </c>
      <c r="N96" s="43" t="s">
        <v>77</v>
      </c>
      <c r="O96" s="44" t="s">
        <v>189</v>
      </c>
      <c r="P96" s="45">
        <f>Q96/30</f>
        <v>2</v>
      </c>
      <c r="Q96" s="46">
        <f t="shared" si="53"/>
        <v>60</v>
      </c>
      <c r="R96" s="47"/>
      <c r="S96" s="48">
        <v>17</v>
      </c>
      <c r="T96" s="49"/>
      <c r="U96" s="50">
        <f t="shared" si="54"/>
        <v>60</v>
      </c>
      <c r="V96" s="51">
        <f t="shared" si="50"/>
        <v>30</v>
      </c>
      <c r="W96" s="52">
        <v>14</v>
      </c>
      <c r="X96" s="52">
        <v>16</v>
      </c>
      <c r="Y96" s="52"/>
      <c r="Z96" s="53">
        <v>30</v>
      </c>
      <c r="AA96" s="42"/>
      <c r="AB96" s="42"/>
      <c r="AC96" s="54" t="s">
        <v>59</v>
      </c>
      <c r="AD96" s="50">
        <f t="shared" si="55"/>
        <v>0</v>
      </c>
      <c r="AE96" s="51">
        <f t="shared" si="56"/>
        <v>0</v>
      </c>
      <c r="AF96" s="52"/>
      <c r="AG96" s="52"/>
      <c r="AH96" s="52"/>
      <c r="AI96" s="53">
        <v>0</v>
      </c>
      <c r="AJ96" s="42"/>
      <c r="AK96" s="42"/>
      <c r="AL96" s="55"/>
      <c r="AM96" s="48" t="s">
        <v>130</v>
      </c>
      <c r="AN96" s="49">
        <v>401</v>
      </c>
      <c r="AO96" s="56">
        <f t="shared" si="57"/>
        <v>0</v>
      </c>
      <c r="AP96" s="57">
        <f t="shared" si="58"/>
        <v>0</v>
      </c>
      <c r="AQ96" s="58"/>
      <c r="AR96" s="59"/>
      <c r="AS96" s="60"/>
      <c r="AU96" s="62">
        <f t="shared" si="59"/>
        <v>0</v>
      </c>
      <c r="AV96" s="45">
        <f t="shared" si="60"/>
        <v>0</v>
      </c>
      <c r="AW96" s="45">
        <f t="shared" si="61"/>
        <v>32</v>
      </c>
      <c r="AX96" s="52">
        <f t="shared" si="62"/>
        <v>1</v>
      </c>
      <c r="AY96" s="45">
        <f t="shared" si="63"/>
        <v>0</v>
      </c>
      <c r="AZ96" s="52">
        <f t="shared" si="64"/>
        <v>4</v>
      </c>
      <c r="BA96" s="52">
        <f t="shared" si="65"/>
        <v>0</v>
      </c>
      <c r="BB96" s="52">
        <f t="shared" si="66"/>
        <v>2</v>
      </c>
      <c r="BC96" s="52">
        <f t="shared" si="67"/>
        <v>0</v>
      </c>
      <c r="BD96" s="52">
        <f t="shared" si="92"/>
        <v>0</v>
      </c>
      <c r="BE96" s="45">
        <f t="shared" si="68"/>
        <v>0</v>
      </c>
      <c r="BF96" s="52">
        <f t="shared" si="69"/>
        <v>0</v>
      </c>
      <c r="BG96" s="52">
        <f t="shared" si="70"/>
        <v>0</v>
      </c>
      <c r="BH96" s="52"/>
      <c r="BI96" s="63">
        <f t="shared" si="71"/>
        <v>39</v>
      </c>
      <c r="BJ96" s="64">
        <f t="shared" si="72"/>
        <v>32</v>
      </c>
      <c r="BK96" s="65"/>
      <c r="BL96" s="52">
        <f t="shared" si="73"/>
        <v>0</v>
      </c>
      <c r="BM96" s="65"/>
      <c r="BN96" s="62">
        <f t="shared" si="74"/>
        <v>0</v>
      </c>
      <c r="BO96" s="45">
        <f t="shared" si="75"/>
        <v>0</v>
      </c>
      <c r="BP96" s="45">
        <f t="shared" si="76"/>
        <v>0</v>
      </c>
      <c r="BQ96" s="52">
        <f t="shared" si="77"/>
        <v>0</v>
      </c>
      <c r="BR96" s="45">
        <f t="shared" si="78"/>
        <v>0</v>
      </c>
      <c r="BS96" s="52">
        <f t="shared" si="79"/>
        <v>0</v>
      </c>
      <c r="BT96" s="52">
        <f t="shared" si="80"/>
        <v>0</v>
      </c>
      <c r="BU96" s="52">
        <f t="shared" si="81"/>
        <v>0</v>
      </c>
      <c r="BV96" s="52">
        <f t="shared" si="82"/>
        <v>0</v>
      </c>
      <c r="BW96" s="52">
        <f t="shared" si="83"/>
        <v>0</v>
      </c>
      <c r="BX96" s="45">
        <f t="shared" si="84"/>
        <v>0</v>
      </c>
      <c r="BY96" s="52">
        <f t="shared" si="85"/>
        <v>0</v>
      </c>
      <c r="BZ96" s="52">
        <f t="shared" si="86"/>
        <v>0</v>
      </c>
      <c r="CA96" s="52"/>
      <c r="CB96" s="63">
        <f t="shared" si="87"/>
        <v>0</v>
      </c>
      <c r="CC96" s="64">
        <f t="shared" si="88"/>
        <v>0</v>
      </c>
      <c r="CD96" s="65"/>
      <c r="CE96" s="52">
        <f t="shared" si="89"/>
        <v>0</v>
      </c>
      <c r="CF96" s="65"/>
      <c r="CG96" s="66">
        <f t="shared" si="90"/>
        <v>39</v>
      </c>
      <c r="CH96" s="67">
        <f t="shared" si="90"/>
        <v>32</v>
      </c>
    </row>
    <row r="97" spans="1:86" s="61" customFormat="1" ht="36.75" customHeight="1" x14ac:dyDescent="0.25">
      <c r="A97" s="31" t="s">
        <v>67</v>
      </c>
      <c r="B97" s="69" t="s">
        <v>104</v>
      </c>
      <c r="C97" s="33">
        <v>51</v>
      </c>
      <c r="D97" s="34">
        <v>1</v>
      </c>
      <c r="E97" s="35" t="s">
        <v>68</v>
      </c>
      <c r="F97" s="36">
        <v>50</v>
      </c>
      <c r="G97" s="37"/>
      <c r="H97" s="38" t="s">
        <v>106</v>
      </c>
      <c r="I97" s="36">
        <v>2</v>
      </c>
      <c r="J97" s="39">
        <f t="shared" si="49"/>
        <v>2</v>
      </c>
      <c r="K97" s="40">
        <v>4</v>
      </c>
      <c r="L97" s="41">
        <f>IF(OR((W97+AF97)=0,F97=0),0,IF(F97&lt;130,1,IF(F97&gt;160,3,2)))</f>
        <v>1</v>
      </c>
      <c r="M97" s="42"/>
      <c r="N97" s="43" t="s">
        <v>69</v>
      </c>
      <c r="O97" s="44" t="s">
        <v>190</v>
      </c>
      <c r="P97" s="45">
        <f t="shared" si="93"/>
        <v>5</v>
      </c>
      <c r="Q97" s="46">
        <f t="shared" si="53"/>
        <v>150</v>
      </c>
      <c r="R97" s="47"/>
      <c r="S97" s="48">
        <v>16</v>
      </c>
      <c r="T97" s="49"/>
      <c r="U97" s="50">
        <f t="shared" si="54"/>
        <v>150</v>
      </c>
      <c r="V97" s="51">
        <f t="shared" si="50"/>
        <v>64</v>
      </c>
      <c r="W97" s="52">
        <v>32</v>
      </c>
      <c r="X97" s="52">
        <v>32</v>
      </c>
      <c r="Y97" s="52"/>
      <c r="Z97" s="53">
        <v>86</v>
      </c>
      <c r="AA97" s="42"/>
      <c r="AB97" s="42" t="s">
        <v>105</v>
      </c>
      <c r="AC97" s="54"/>
      <c r="AD97" s="50">
        <f t="shared" si="55"/>
        <v>0</v>
      </c>
      <c r="AE97" s="51">
        <f t="shared" si="56"/>
        <v>0</v>
      </c>
      <c r="AF97" s="52"/>
      <c r="AG97" s="52"/>
      <c r="AH97" s="52"/>
      <c r="AI97" s="53"/>
      <c r="AJ97" s="42"/>
      <c r="AK97" s="42"/>
      <c r="AL97" s="55"/>
      <c r="AM97" s="48" t="s">
        <v>130</v>
      </c>
      <c r="AN97" s="49">
        <v>401</v>
      </c>
      <c r="AO97" s="56">
        <f t="shared" si="57"/>
        <v>0.42666666666666669</v>
      </c>
      <c r="AP97" s="57">
        <f t="shared" si="58"/>
        <v>0</v>
      </c>
      <c r="AQ97" s="58"/>
      <c r="AR97" s="59"/>
      <c r="AS97" s="60"/>
      <c r="AU97" s="62">
        <f t="shared" si="59"/>
        <v>32</v>
      </c>
      <c r="AV97" s="45">
        <f t="shared" si="60"/>
        <v>0</v>
      </c>
      <c r="AW97" s="45">
        <f t="shared" si="61"/>
        <v>128</v>
      </c>
      <c r="AX97" s="52">
        <f t="shared" si="62"/>
        <v>1</v>
      </c>
      <c r="AY97" s="45">
        <f t="shared" si="63"/>
        <v>4</v>
      </c>
      <c r="AZ97" s="52">
        <f t="shared" si="64"/>
        <v>13</v>
      </c>
      <c r="BA97" s="52">
        <f t="shared" si="65"/>
        <v>0</v>
      </c>
      <c r="BB97" s="52">
        <f t="shared" si="66"/>
        <v>0</v>
      </c>
      <c r="BC97" s="52">
        <f t="shared" si="67"/>
        <v>13</v>
      </c>
      <c r="BD97" s="52">
        <f t="shared" si="92"/>
        <v>0</v>
      </c>
      <c r="BE97" s="45">
        <f t="shared" si="68"/>
        <v>0</v>
      </c>
      <c r="BF97" s="52">
        <f t="shared" si="69"/>
        <v>0</v>
      </c>
      <c r="BG97" s="52">
        <f t="shared" si="70"/>
        <v>0</v>
      </c>
      <c r="BH97" s="52"/>
      <c r="BI97" s="63">
        <f t="shared" si="71"/>
        <v>191</v>
      </c>
      <c r="BJ97" s="64">
        <f t="shared" si="72"/>
        <v>164</v>
      </c>
      <c r="BK97" s="65"/>
      <c r="BL97" s="52">
        <f t="shared" si="73"/>
        <v>0</v>
      </c>
      <c r="BM97" s="65"/>
      <c r="BN97" s="62">
        <f t="shared" si="74"/>
        <v>0</v>
      </c>
      <c r="BO97" s="45">
        <f t="shared" si="75"/>
        <v>0</v>
      </c>
      <c r="BP97" s="45">
        <f t="shared" si="76"/>
        <v>0</v>
      </c>
      <c r="BQ97" s="52">
        <f t="shared" si="77"/>
        <v>0</v>
      </c>
      <c r="BR97" s="45">
        <f t="shared" si="78"/>
        <v>0</v>
      </c>
      <c r="BS97" s="52">
        <f t="shared" si="79"/>
        <v>0</v>
      </c>
      <c r="BT97" s="52">
        <f t="shared" si="80"/>
        <v>0</v>
      </c>
      <c r="BU97" s="52">
        <f t="shared" si="81"/>
        <v>0</v>
      </c>
      <c r="BV97" s="52">
        <f t="shared" si="82"/>
        <v>0</v>
      </c>
      <c r="BW97" s="52">
        <f t="shared" si="83"/>
        <v>0</v>
      </c>
      <c r="BX97" s="45">
        <f t="shared" si="84"/>
        <v>0</v>
      </c>
      <c r="BY97" s="52">
        <f t="shared" si="85"/>
        <v>0</v>
      </c>
      <c r="BZ97" s="52">
        <f t="shared" si="86"/>
        <v>0</v>
      </c>
      <c r="CA97" s="52"/>
      <c r="CB97" s="63">
        <f t="shared" si="87"/>
        <v>0</v>
      </c>
      <c r="CC97" s="64">
        <f t="shared" si="88"/>
        <v>0</v>
      </c>
      <c r="CD97" s="65"/>
      <c r="CE97" s="52">
        <f t="shared" si="89"/>
        <v>0</v>
      </c>
      <c r="CF97" s="65"/>
      <c r="CG97" s="66">
        <f t="shared" si="90"/>
        <v>191</v>
      </c>
      <c r="CH97" s="67">
        <f t="shared" si="90"/>
        <v>164</v>
      </c>
    </row>
    <row r="98" spans="1:86" s="61" customFormat="1" ht="36.75" customHeight="1" x14ac:dyDescent="0.25">
      <c r="A98" s="31" t="s">
        <v>67</v>
      </c>
      <c r="B98" s="69" t="s">
        <v>104</v>
      </c>
      <c r="C98" s="33" t="s">
        <v>109</v>
      </c>
      <c r="D98" s="34">
        <v>1</v>
      </c>
      <c r="E98" s="35" t="s">
        <v>68</v>
      </c>
      <c r="F98" s="36">
        <v>15</v>
      </c>
      <c r="G98" s="37"/>
      <c r="H98" s="38" t="s">
        <v>98</v>
      </c>
      <c r="I98" s="36">
        <v>1</v>
      </c>
      <c r="J98" s="39">
        <f t="shared" si="49"/>
        <v>1</v>
      </c>
      <c r="K98" s="40">
        <v>1</v>
      </c>
      <c r="L98" s="41">
        <f>IF(OR((W98+AF98)=0,F98=0),0,IF(F98&lt;130,1,IF(F98&gt;160,3,2)))</f>
        <v>1</v>
      </c>
      <c r="M98" s="42"/>
      <c r="N98" s="43" t="s">
        <v>69</v>
      </c>
      <c r="O98" s="44" t="s">
        <v>190</v>
      </c>
      <c r="P98" s="45">
        <f t="shared" si="93"/>
        <v>5</v>
      </c>
      <c r="Q98" s="46">
        <f t="shared" si="53"/>
        <v>150</v>
      </c>
      <c r="R98" s="47" t="s">
        <v>78</v>
      </c>
      <c r="S98" s="48">
        <v>16</v>
      </c>
      <c r="T98" s="49"/>
      <c r="U98" s="50">
        <f t="shared" si="54"/>
        <v>150</v>
      </c>
      <c r="V98" s="51">
        <f t="shared" si="50"/>
        <v>64</v>
      </c>
      <c r="W98" s="52">
        <v>32</v>
      </c>
      <c r="X98" s="52">
        <v>32</v>
      </c>
      <c r="Y98" s="52"/>
      <c r="Z98" s="53">
        <v>86</v>
      </c>
      <c r="AA98" s="42"/>
      <c r="AB98" s="42" t="s">
        <v>105</v>
      </c>
      <c r="AC98" s="54"/>
      <c r="AD98" s="50">
        <f t="shared" si="55"/>
        <v>0</v>
      </c>
      <c r="AE98" s="51">
        <f t="shared" si="56"/>
        <v>0</v>
      </c>
      <c r="AF98" s="52"/>
      <c r="AG98" s="52"/>
      <c r="AH98" s="52"/>
      <c r="AI98" s="53"/>
      <c r="AJ98" s="42"/>
      <c r="AK98" s="42"/>
      <c r="AL98" s="55"/>
      <c r="AM98" s="48" t="s">
        <v>130</v>
      </c>
      <c r="AN98" s="49">
        <v>401</v>
      </c>
      <c r="AO98" s="56">
        <f t="shared" si="57"/>
        <v>0.42666666666666669</v>
      </c>
      <c r="AP98" s="57">
        <f t="shared" si="58"/>
        <v>0</v>
      </c>
      <c r="AQ98" s="58"/>
      <c r="AR98" s="59"/>
      <c r="AS98" s="60"/>
      <c r="AU98" s="62">
        <f t="shared" si="59"/>
        <v>32</v>
      </c>
      <c r="AV98" s="45">
        <f t="shared" si="60"/>
        <v>0</v>
      </c>
      <c r="AW98" s="45">
        <f t="shared" si="61"/>
        <v>32</v>
      </c>
      <c r="AX98" s="52">
        <f t="shared" si="62"/>
        <v>1</v>
      </c>
      <c r="AY98" s="45">
        <f t="shared" si="63"/>
        <v>2</v>
      </c>
      <c r="AZ98" s="52">
        <f t="shared" si="64"/>
        <v>4</v>
      </c>
      <c r="BA98" s="52">
        <f t="shared" si="65"/>
        <v>0</v>
      </c>
      <c r="BB98" s="52">
        <f t="shared" si="66"/>
        <v>0</v>
      </c>
      <c r="BC98" s="52">
        <f t="shared" si="67"/>
        <v>4</v>
      </c>
      <c r="BD98" s="52">
        <f t="shared" si="92"/>
        <v>0</v>
      </c>
      <c r="BE98" s="45">
        <f t="shared" si="68"/>
        <v>0</v>
      </c>
      <c r="BF98" s="52">
        <f t="shared" si="69"/>
        <v>0</v>
      </c>
      <c r="BG98" s="52">
        <f t="shared" si="70"/>
        <v>0</v>
      </c>
      <c r="BH98" s="52"/>
      <c r="BI98" s="63">
        <f t="shared" si="71"/>
        <v>75</v>
      </c>
      <c r="BJ98" s="64">
        <f t="shared" si="72"/>
        <v>66</v>
      </c>
      <c r="BK98" s="65"/>
      <c r="BL98" s="52">
        <f t="shared" si="73"/>
        <v>20</v>
      </c>
      <c r="BM98" s="65"/>
      <c r="BN98" s="62">
        <f t="shared" si="74"/>
        <v>0</v>
      </c>
      <c r="BO98" s="45">
        <f t="shared" si="75"/>
        <v>0</v>
      </c>
      <c r="BP98" s="45">
        <f t="shared" si="76"/>
        <v>0</v>
      </c>
      <c r="BQ98" s="52">
        <f t="shared" si="77"/>
        <v>0</v>
      </c>
      <c r="BR98" s="45">
        <f t="shared" si="78"/>
        <v>0</v>
      </c>
      <c r="BS98" s="52">
        <f t="shared" si="79"/>
        <v>0</v>
      </c>
      <c r="BT98" s="52">
        <f t="shared" si="80"/>
        <v>0</v>
      </c>
      <c r="BU98" s="52">
        <f t="shared" si="81"/>
        <v>0</v>
      </c>
      <c r="BV98" s="52">
        <f t="shared" si="82"/>
        <v>0</v>
      </c>
      <c r="BW98" s="52">
        <f t="shared" si="83"/>
        <v>0</v>
      </c>
      <c r="BX98" s="45">
        <f t="shared" si="84"/>
        <v>0</v>
      </c>
      <c r="BY98" s="52">
        <f t="shared" si="85"/>
        <v>0</v>
      </c>
      <c r="BZ98" s="52">
        <f t="shared" si="86"/>
        <v>0</v>
      </c>
      <c r="CA98" s="52"/>
      <c r="CB98" s="63">
        <f t="shared" si="87"/>
        <v>0</v>
      </c>
      <c r="CC98" s="64">
        <f t="shared" si="88"/>
        <v>0</v>
      </c>
      <c r="CD98" s="65"/>
      <c r="CE98" s="52">
        <f t="shared" si="89"/>
        <v>0</v>
      </c>
      <c r="CF98" s="65"/>
      <c r="CG98" s="66">
        <f t="shared" si="90"/>
        <v>75</v>
      </c>
      <c r="CH98" s="67">
        <f t="shared" si="90"/>
        <v>66</v>
      </c>
    </row>
    <row r="99" spans="1:86" s="61" customFormat="1" ht="36.75" customHeight="1" x14ac:dyDescent="0.25">
      <c r="A99" s="31" t="s">
        <v>67</v>
      </c>
      <c r="B99" s="32" t="s">
        <v>82</v>
      </c>
      <c r="C99" s="33">
        <v>51</v>
      </c>
      <c r="D99" s="34">
        <v>4</v>
      </c>
      <c r="E99" s="35" t="s">
        <v>68</v>
      </c>
      <c r="F99" s="36">
        <v>47</v>
      </c>
      <c r="G99" s="37"/>
      <c r="H99" s="38" t="s">
        <v>153</v>
      </c>
      <c r="I99" s="36">
        <v>3</v>
      </c>
      <c r="J99" s="39">
        <f t="shared" si="49"/>
        <v>2</v>
      </c>
      <c r="K99" s="40">
        <v>3</v>
      </c>
      <c r="L99" s="41">
        <f>IF(OR((W99+AF99)=0,F99=0),0,IF(F99&lt;130,1,IF(F99&gt;160,3,2)))</f>
        <v>1</v>
      </c>
      <c r="M99" s="42">
        <v>51</v>
      </c>
      <c r="N99" s="43" t="s">
        <v>77</v>
      </c>
      <c r="O99" s="44" t="s">
        <v>191</v>
      </c>
      <c r="P99" s="45">
        <f t="shared" si="93"/>
        <v>3</v>
      </c>
      <c r="Q99" s="46">
        <f t="shared" si="53"/>
        <v>108</v>
      </c>
      <c r="R99" s="47"/>
      <c r="S99" s="48">
        <v>17</v>
      </c>
      <c r="T99" s="49"/>
      <c r="U99" s="50">
        <f t="shared" si="54"/>
        <v>108</v>
      </c>
      <c r="V99" s="51">
        <f t="shared" si="50"/>
        <v>44</v>
      </c>
      <c r="W99" s="52">
        <v>14</v>
      </c>
      <c r="X99" s="52">
        <v>30</v>
      </c>
      <c r="Y99" s="52"/>
      <c r="Z99" s="53">
        <v>64</v>
      </c>
      <c r="AA99" s="42"/>
      <c r="AB99" s="42"/>
      <c r="AC99" s="54" t="s">
        <v>59</v>
      </c>
      <c r="AD99" s="50">
        <f t="shared" si="55"/>
        <v>0</v>
      </c>
      <c r="AE99" s="51">
        <f t="shared" si="56"/>
        <v>0</v>
      </c>
      <c r="AF99" s="52"/>
      <c r="AG99" s="52"/>
      <c r="AH99" s="52"/>
      <c r="AI99" s="53">
        <v>0</v>
      </c>
      <c r="AJ99" s="42"/>
      <c r="AK99" s="42"/>
      <c r="AL99" s="55"/>
      <c r="AM99" s="48" t="s">
        <v>130</v>
      </c>
      <c r="AN99" s="49">
        <v>401</v>
      </c>
      <c r="AO99" s="56">
        <f t="shared" si="57"/>
        <v>0</v>
      </c>
      <c r="AP99" s="57">
        <f t="shared" si="58"/>
        <v>0</v>
      </c>
      <c r="AQ99" s="58"/>
      <c r="AR99" s="59"/>
      <c r="AS99" s="60"/>
      <c r="AU99" s="62">
        <f t="shared" si="59"/>
        <v>14</v>
      </c>
      <c r="AV99" s="45">
        <f t="shared" si="60"/>
        <v>0</v>
      </c>
      <c r="AW99" s="45">
        <f t="shared" si="61"/>
        <v>90</v>
      </c>
      <c r="AX99" s="52">
        <f t="shared" si="62"/>
        <v>1</v>
      </c>
      <c r="AY99" s="45">
        <f t="shared" si="63"/>
        <v>0</v>
      </c>
      <c r="AZ99" s="52">
        <f t="shared" si="64"/>
        <v>8</v>
      </c>
      <c r="BA99" s="52">
        <f t="shared" si="65"/>
        <v>0</v>
      </c>
      <c r="BB99" s="52">
        <f t="shared" si="66"/>
        <v>6</v>
      </c>
      <c r="BC99" s="52">
        <f t="shared" si="67"/>
        <v>0</v>
      </c>
      <c r="BD99" s="52">
        <f t="shared" si="92"/>
        <v>0</v>
      </c>
      <c r="BE99" s="45">
        <f t="shared" si="68"/>
        <v>0</v>
      </c>
      <c r="BF99" s="52">
        <f t="shared" si="69"/>
        <v>0</v>
      </c>
      <c r="BG99" s="52">
        <f t="shared" si="70"/>
        <v>0</v>
      </c>
      <c r="BH99" s="52"/>
      <c r="BI99" s="63">
        <f t="shared" si="71"/>
        <v>119</v>
      </c>
      <c r="BJ99" s="64">
        <f t="shared" si="72"/>
        <v>104</v>
      </c>
      <c r="BK99" s="65"/>
      <c r="BL99" s="52">
        <f t="shared" si="73"/>
        <v>0</v>
      </c>
      <c r="BM99" s="65"/>
      <c r="BN99" s="62">
        <f t="shared" si="74"/>
        <v>0</v>
      </c>
      <c r="BO99" s="45">
        <f t="shared" si="75"/>
        <v>0</v>
      </c>
      <c r="BP99" s="45">
        <f t="shared" si="76"/>
        <v>0</v>
      </c>
      <c r="BQ99" s="52">
        <f t="shared" si="77"/>
        <v>0</v>
      </c>
      <c r="BR99" s="45">
        <f t="shared" si="78"/>
        <v>0</v>
      </c>
      <c r="BS99" s="52">
        <f t="shared" si="79"/>
        <v>0</v>
      </c>
      <c r="BT99" s="52">
        <f t="shared" si="80"/>
        <v>0</v>
      </c>
      <c r="BU99" s="52">
        <f t="shared" si="81"/>
        <v>0</v>
      </c>
      <c r="BV99" s="52">
        <f t="shared" si="82"/>
        <v>0</v>
      </c>
      <c r="BW99" s="52">
        <f t="shared" si="83"/>
        <v>0</v>
      </c>
      <c r="BX99" s="45">
        <f t="shared" si="84"/>
        <v>0</v>
      </c>
      <c r="BY99" s="52">
        <f t="shared" si="85"/>
        <v>0</v>
      </c>
      <c r="BZ99" s="52">
        <f t="shared" si="86"/>
        <v>0</v>
      </c>
      <c r="CA99" s="52"/>
      <c r="CB99" s="63">
        <f t="shared" si="87"/>
        <v>0</v>
      </c>
      <c r="CC99" s="64">
        <f t="shared" si="88"/>
        <v>0</v>
      </c>
      <c r="CD99" s="65"/>
      <c r="CE99" s="52">
        <f t="shared" si="89"/>
        <v>0</v>
      </c>
      <c r="CF99" s="65"/>
      <c r="CG99" s="66">
        <f t="shared" si="90"/>
        <v>119</v>
      </c>
      <c r="CH99" s="67">
        <f t="shared" si="90"/>
        <v>104</v>
      </c>
    </row>
    <row r="100" spans="1:86" s="61" customFormat="1" ht="36.75" customHeight="1" x14ac:dyDescent="0.25">
      <c r="A100" s="31" t="s">
        <v>67</v>
      </c>
      <c r="B100" s="32" t="s">
        <v>82</v>
      </c>
      <c r="C100" s="33">
        <v>51</v>
      </c>
      <c r="D100" s="34">
        <v>4</v>
      </c>
      <c r="E100" s="35" t="s">
        <v>68</v>
      </c>
      <c r="F100" s="36">
        <v>13</v>
      </c>
      <c r="G100" s="37"/>
      <c r="H100" s="38" t="s">
        <v>153</v>
      </c>
      <c r="I100" s="36">
        <v>1</v>
      </c>
      <c r="J100" s="39">
        <f t="shared" si="49"/>
        <v>1</v>
      </c>
      <c r="K100" s="40">
        <v>1</v>
      </c>
      <c r="L100" s="41"/>
      <c r="M100" s="42">
        <v>51</v>
      </c>
      <c r="N100" s="43" t="s">
        <v>77</v>
      </c>
      <c r="O100" s="44" t="s">
        <v>191</v>
      </c>
      <c r="P100" s="45">
        <f t="shared" si="93"/>
        <v>3</v>
      </c>
      <c r="Q100" s="46">
        <f t="shared" si="53"/>
        <v>108</v>
      </c>
      <c r="R100" s="47"/>
      <c r="S100" s="48">
        <v>17</v>
      </c>
      <c r="T100" s="49"/>
      <c r="U100" s="50">
        <f t="shared" si="54"/>
        <v>108</v>
      </c>
      <c r="V100" s="51">
        <f t="shared" si="50"/>
        <v>44</v>
      </c>
      <c r="W100" s="52">
        <v>14</v>
      </c>
      <c r="X100" s="52">
        <v>30</v>
      </c>
      <c r="Y100" s="52"/>
      <c r="Z100" s="53">
        <v>64</v>
      </c>
      <c r="AA100" s="42"/>
      <c r="AB100" s="42"/>
      <c r="AC100" s="54" t="s">
        <v>59</v>
      </c>
      <c r="AD100" s="50">
        <f t="shared" si="55"/>
        <v>0</v>
      </c>
      <c r="AE100" s="51">
        <f t="shared" si="56"/>
        <v>0</v>
      </c>
      <c r="AF100" s="52"/>
      <c r="AG100" s="52"/>
      <c r="AH100" s="52"/>
      <c r="AI100" s="53">
        <v>0</v>
      </c>
      <c r="AJ100" s="42"/>
      <c r="AK100" s="42"/>
      <c r="AL100" s="55"/>
      <c r="AM100" s="48" t="s">
        <v>130</v>
      </c>
      <c r="AN100" s="49">
        <v>401</v>
      </c>
      <c r="AO100" s="56">
        <f t="shared" si="57"/>
        <v>0</v>
      </c>
      <c r="AP100" s="57">
        <f t="shared" si="58"/>
        <v>0</v>
      </c>
      <c r="AQ100" s="58"/>
      <c r="AR100" s="59"/>
      <c r="AS100" s="60"/>
      <c r="AU100" s="62">
        <f t="shared" si="59"/>
        <v>0</v>
      </c>
      <c r="AV100" s="45">
        <f t="shared" si="60"/>
        <v>0</v>
      </c>
      <c r="AW100" s="45">
        <f t="shared" si="61"/>
        <v>30</v>
      </c>
      <c r="AX100" s="52">
        <f t="shared" si="62"/>
        <v>1</v>
      </c>
      <c r="AY100" s="45">
        <f t="shared" si="63"/>
        <v>0</v>
      </c>
      <c r="AZ100" s="52">
        <f t="shared" si="64"/>
        <v>2</v>
      </c>
      <c r="BA100" s="52">
        <f t="shared" si="65"/>
        <v>0</v>
      </c>
      <c r="BB100" s="52">
        <f t="shared" si="66"/>
        <v>2</v>
      </c>
      <c r="BC100" s="52">
        <f t="shared" si="67"/>
        <v>0</v>
      </c>
      <c r="BD100" s="52">
        <f t="shared" si="92"/>
        <v>0</v>
      </c>
      <c r="BE100" s="45">
        <f t="shared" si="68"/>
        <v>0</v>
      </c>
      <c r="BF100" s="52">
        <f t="shared" si="69"/>
        <v>0</v>
      </c>
      <c r="BG100" s="52">
        <f t="shared" si="70"/>
        <v>0</v>
      </c>
      <c r="BH100" s="52"/>
      <c r="BI100" s="63">
        <f t="shared" si="71"/>
        <v>35</v>
      </c>
      <c r="BJ100" s="64">
        <f t="shared" si="72"/>
        <v>30</v>
      </c>
      <c r="BK100" s="65"/>
      <c r="BL100" s="52">
        <f t="shared" si="73"/>
        <v>0</v>
      </c>
      <c r="BM100" s="65"/>
      <c r="BN100" s="62">
        <f t="shared" si="74"/>
        <v>0</v>
      </c>
      <c r="BO100" s="45">
        <f t="shared" si="75"/>
        <v>0</v>
      </c>
      <c r="BP100" s="45">
        <f t="shared" si="76"/>
        <v>0</v>
      </c>
      <c r="BQ100" s="52">
        <f t="shared" si="77"/>
        <v>0</v>
      </c>
      <c r="BR100" s="45">
        <f t="shared" si="78"/>
        <v>0</v>
      </c>
      <c r="BS100" s="52">
        <f t="shared" si="79"/>
        <v>0</v>
      </c>
      <c r="BT100" s="52">
        <f t="shared" si="80"/>
        <v>0</v>
      </c>
      <c r="BU100" s="52">
        <f t="shared" si="81"/>
        <v>0</v>
      </c>
      <c r="BV100" s="52">
        <f t="shared" si="82"/>
        <v>0</v>
      </c>
      <c r="BW100" s="52">
        <f t="shared" si="83"/>
        <v>0</v>
      </c>
      <c r="BX100" s="45">
        <f t="shared" si="84"/>
        <v>0</v>
      </c>
      <c r="BY100" s="52">
        <f t="shared" si="85"/>
        <v>0</v>
      </c>
      <c r="BZ100" s="52">
        <f t="shared" si="86"/>
        <v>0</v>
      </c>
      <c r="CA100" s="52"/>
      <c r="CB100" s="63">
        <f t="shared" si="87"/>
        <v>0</v>
      </c>
      <c r="CC100" s="64">
        <f t="shared" si="88"/>
        <v>0</v>
      </c>
      <c r="CD100" s="65"/>
      <c r="CE100" s="52">
        <f t="shared" si="89"/>
        <v>0</v>
      </c>
      <c r="CF100" s="65"/>
      <c r="CG100" s="66">
        <f t="shared" si="90"/>
        <v>35</v>
      </c>
      <c r="CH100" s="67">
        <f t="shared" si="90"/>
        <v>30</v>
      </c>
    </row>
    <row r="101" spans="1:86" s="61" customFormat="1" ht="36.75" customHeight="1" x14ac:dyDescent="0.25">
      <c r="A101" s="31" t="s">
        <v>67</v>
      </c>
      <c r="B101" s="32" t="s">
        <v>82</v>
      </c>
      <c r="C101" s="33">
        <v>51</v>
      </c>
      <c r="D101" s="34">
        <v>3</v>
      </c>
      <c r="E101" s="35" t="s">
        <v>68</v>
      </c>
      <c r="F101" s="36">
        <v>53</v>
      </c>
      <c r="G101" s="37">
        <v>8</v>
      </c>
      <c r="H101" s="38" t="s">
        <v>83</v>
      </c>
      <c r="I101" s="36">
        <v>3</v>
      </c>
      <c r="J101" s="39">
        <f t="shared" si="49"/>
        <v>2</v>
      </c>
      <c r="K101" s="40">
        <v>3</v>
      </c>
      <c r="L101" s="41">
        <f t="shared" ref="L101:L116" si="94">IF(OR((W101+AF101)=0,F101=0),0,IF(F101&lt;130,1,IF(F101&gt;160,3,2)))</f>
        <v>1</v>
      </c>
      <c r="M101" s="42"/>
      <c r="N101" s="43" t="s">
        <v>69</v>
      </c>
      <c r="O101" s="44" t="s">
        <v>192</v>
      </c>
      <c r="P101" s="45">
        <f t="shared" si="93"/>
        <v>4</v>
      </c>
      <c r="Q101" s="46">
        <f t="shared" si="53"/>
        <v>144</v>
      </c>
      <c r="R101" s="47"/>
      <c r="S101" s="48">
        <v>17</v>
      </c>
      <c r="T101" s="49"/>
      <c r="U101" s="50">
        <f t="shared" si="54"/>
        <v>144</v>
      </c>
      <c r="V101" s="51">
        <f t="shared" si="50"/>
        <v>60</v>
      </c>
      <c r="W101" s="52">
        <v>14</v>
      </c>
      <c r="X101" s="52">
        <v>32</v>
      </c>
      <c r="Y101" s="52">
        <v>14</v>
      </c>
      <c r="Z101" s="53">
        <v>84</v>
      </c>
      <c r="AA101" s="42"/>
      <c r="AB101" s="42" t="s">
        <v>105</v>
      </c>
      <c r="AC101" s="54"/>
      <c r="AD101" s="50">
        <f t="shared" si="55"/>
        <v>0</v>
      </c>
      <c r="AE101" s="51">
        <f t="shared" si="56"/>
        <v>0</v>
      </c>
      <c r="AF101" s="52"/>
      <c r="AG101" s="52"/>
      <c r="AH101" s="52"/>
      <c r="AI101" s="53">
        <v>0</v>
      </c>
      <c r="AJ101" s="42"/>
      <c r="AK101" s="42"/>
      <c r="AL101" s="55"/>
      <c r="AM101" s="48" t="s">
        <v>130</v>
      </c>
      <c r="AN101" s="49">
        <v>401</v>
      </c>
      <c r="AO101" s="56">
        <f t="shared" si="57"/>
        <v>0.5</v>
      </c>
      <c r="AP101" s="57">
        <f t="shared" si="58"/>
        <v>0</v>
      </c>
      <c r="AQ101" s="58"/>
      <c r="AR101" s="59"/>
      <c r="AS101" s="60"/>
      <c r="AU101" s="62">
        <f t="shared" si="59"/>
        <v>14</v>
      </c>
      <c r="AV101" s="45">
        <f t="shared" si="60"/>
        <v>42</v>
      </c>
      <c r="AW101" s="45">
        <f t="shared" si="61"/>
        <v>96</v>
      </c>
      <c r="AX101" s="52">
        <f t="shared" si="62"/>
        <v>1</v>
      </c>
      <c r="AY101" s="45">
        <f t="shared" si="63"/>
        <v>6</v>
      </c>
      <c r="AZ101" s="52">
        <f t="shared" si="64"/>
        <v>11</v>
      </c>
      <c r="BA101" s="52">
        <f t="shared" si="65"/>
        <v>0</v>
      </c>
      <c r="BB101" s="52">
        <f t="shared" si="66"/>
        <v>0</v>
      </c>
      <c r="BC101" s="52">
        <f t="shared" si="67"/>
        <v>14</v>
      </c>
      <c r="BD101" s="52">
        <f t="shared" si="92"/>
        <v>0</v>
      </c>
      <c r="BE101" s="45">
        <f t="shared" si="68"/>
        <v>0</v>
      </c>
      <c r="BF101" s="52">
        <f t="shared" si="69"/>
        <v>0</v>
      </c>
      <c r="BG101" s="52">
        <f t="shared" si="70"/>
        <v>0</v>
      </c>
      <c r="BH101" s="52"/>
      <c r="BI101" s="63">
        <f t="shared" si="71"/>
        <v>184</v>
      </c>
      <c r="BJ101" s="64">
        <f t="shared" si="72"/>
        <v>158</v>
      </c>
      <c r="BK101" s="65"/>
      <c r="BL101" s="52">
        <f t="shared" si="73"/>
        <v>0</v>
      </c>
      <c r="BM101" s="65"/>
      <c r="BN101" s="62">
        <f t="shared" si="74"/>
        <v>0</v>
      </c>
      <c r="BO101" s="45">
        <f t="shared" si="75"/>
        <v>0</v>
      </c>
      <c r="BP101" s="45">
        <f t="shared" si="76"/>
        <v>0</v>
      </c>
      <c r="BQ101" s="52">
        <f t="shared" si="77"/>
        <v>0</v>
      </c>
      <c r="BR101" s="45">
        <f t="shared" si="78"/>
        <v>0</v>
      </c>
      <c r="BS101" s="52">
        <f t="shared" si="79"/>
        <v>0</v>
      </c>
      <c r="BT101" s="52">
        <f t="shared" si="80"/>
        <v>0</v>
      </c>
      <c r="BU101" s="52">
        <f t="shared" si="81"/>
        <v>0</v>
      </c>
      <c r="BV101" s="52">
        <f t="shared" si="82"/>
        <v>0</v>
      </c>
      <c r="BW101" s="52">
        <f t="shared" si="83"/>
        <v>0</v>
      </c>
      <c r="BX101" s="45">
        <f t="shared" si="84"/>
        <v>0</v>
      </c>
      <c r="BY101" s="52">
        <f t="shared" si="85"/>
        <v>0</v>
      </c>
      <c r="BZ101" s="52">
        <f t="shared" si="86"/>
        <v>0</v>
      </c>
      <c r="CA101" s="52"/>
      <c r="CB101" s="63">
        <f t="shared" si="87"/>
        <v>0</v>
      </c>
      <c r="CC101" s="64">
        <f t="shared" si="88"/>
        <v>0</v>
      </c>
      <c r="CD101" s="65"/>
      <c r="CE101" s="52">
        <f t="shared" si="89"/>
        <v>0</v>
      </c>
      <c r="CF101" s="65"/>
      <c r="CG101" s="66">
        <f t="shared" si="90"/>
        <v>184</v>
      </c>
      <c r="CH101" s="67">
        <f t="shared" si="90"/>
        <v>158</v>
      </c>
    </row>
    <row r="102" spans="1:86" s="61" customFormat="1" ht="36.75" customHeight="1" x14ac:dyDescent="0.25">
      <c r="A102" s="31" t="s">
        <v>67</v>
      </c>
      <c r="B102" s="69" t="s">
        <v>104</v>
      </c>
      <c r="C102" s="75" t="s">
        <v>170</v>
      </c>
      <c r="D102" s="34" t="s">
        <v>102</v>
      </c>
      <c r="E102" s="35" t="s">
        <v>101</v>
      </c>
      <c r="F102" s="36">
        <v>25</v>
      </c>
      <c r="G102" s="37"/>
      <c r="H102" s="38" t="s">
        <v>107</v>
      </c>
      <c r="I102" s="36">
        <v>1</v>
      </c>
      <c r="J102" s="39">
        <f t="shared" si="49"/>
        <v>1</v>
      </c>
      <c r="K102" s="40">
        <v>1</v>
      </c>
      <c r="L102" s="41">
        <f t="shared" si="94"/>
        <v>1</v>
      </c>
      <c r="M102" s="42"/>
      <c r="N102" s="43" t="s">
        <v>77</v>
      </c>
      <c r="O102" s="44" t="s">
        <v>193</v>
      </c>
      <c r="P102" s="45">
        <f t="shared" si="93"/>
        <v>10</v>
      </c>
      <c r="Q102" s="46">
        <f t="shared" si="53"/>
        <v>300</v>
      </c>
      <c r="R102" s="47"/>
      <c r="S102" s="48"/>
      <c r="T102" s="49"/>
      <c r="U102" s="50">
        <f t="shared" si="54"/>
        <v>150</v>
      </c>
      <c r="V102" s="51">
        <f t="shared" si="50"/>
        <v>40</v>
      </c>
      <c r="W102" s="52">
        <v>12</v>
      </c>
      <c r="X102" s="52">
        <v>28</v>
      </c>
      <c r="Y102" s="52"/>
      <c r="Z102" s="53">
        <v>110</v>
      </c>
      <c r="AA102" s="42"/>
      <c r="AB102" s="42" t="s">
        <v>105</v>
      </c>
      <c r="AC102" s="54"/>
      <c r="AD102" s="50">
        <f t="shared" si="55"/>
        <v>150</v>
      </c>
      <c r="AE102" s="51">
        <f t="shared" si="56"/>
        <v>40</v>
      </c>
      <c r="AF102" s="52">
        <v>12</v>
      </c>
      <c r="AG102" s="52">
        <v>28</v>
      </c>
      <c r="AH102" s="52"/>
      <c r="AI102" s="53">
        <v>110</v>
      </c>
      <c r="AJ102" s="42"/>
      <c r="AK102" s="42" t="s">
        <v>105</v>
      </c>
      <c r="AL102" s="54"/>
      <c r="AM102" s="48" t="s">
        <v>130</v>
      </c>
      <c r="AN102" s="49">
        <v>401</v>
      </c>
      <c r="AO102" s="56">
        <f t="shared" si="57"/>
        <v>0.26666666666666666</v>
      </c>
      <c r="AP102" s="57">
        <f t="shared" si="58"/>
        <v>0.26666666666666666</v>
      </c>
      <c r="AQ102" s="58"/>
      <c r="AR102" s="59"/>
      <c r="AS102" s="60"/>
      <c r="AU102" s="62">
        <f t="shared" si="59"/>
        <v>12</v>
      </c>
      <c r="AV102" s="45">
        <f t="shared" si="60"/>
        <v>0</v>
      </c>
      <c r="AW102" s="45">
        <f t="shared" si="61"/>
        <v>28</v>
      </c>
      <c r="AX102" s="52">
        <f t="shared" si="62"/>
        <v>1</v>
      </c>
      <c r="AY102" s="45">
        <f t="shared" si="63"/>
        <v>2</v>
      </c>
      <c r="AZ102" s="52">
        <f t="shared" si="64"/>
        <v>7</v>
      </c>
      <c r="BA102" s="52">
        <f t="shared" si="65"/>
        <v>0</v>
      </c>
      <c r="BB102" s="52">
        <f t="shared" si="66"/>
        <v>0</v>
      </c>
      <c r="BC102" s="52">
        <f t="shared" si="67"/>
        <v>7</v>
      </c>
      <c r="BD102" s="52">
        <f t="shared" si="92"/>
        <v>0</v>
      </c>
      <c r="BE102" s="45">
        <f t="shared" si="68"/>
        <v>0</v>
      </c>
      <c r="BF102" s="52">
        <f t="shared" si="69"/>
        <v>0</v>
      </c>
      <c r="BG102" s="52">
        <f t="shared" si="70"/>
        <v>0</v>
      </c>
      <c r="BH102" s="52"/>
      <c r="BI102" s="63">
        <f t="shared" si="71"/>
        <v>57</v>
      </c>
      <c r="BJ102" s="64">
        <f t="shared" si="72"/>
        <v>42</v>
      </c>
      <c r="BK102" s="65"/>
      <c r="BL102" s="52">
        <f t="shared" si="73"/>
        <v>0</v>
      </c>
      <c r="BM102" s="65"/>
      <c r="BN102" s="62">
        <f t="shared" si="74"/>
        <v>12</v>
      </c>
      <c r="BO102" s="45">
        <f t="shared" si="75"/>
        <v>0</v>
      </c>
      <c r="BP102" s="45">
        <f t="shared" si="76"/>
        <v>28</v>
      </c>
      <c r="BQ102" s="52">
        <f t="shared" si="77"/>
        <v>1</v>
      </c>
      <c r="BR102" s="45">
        <f t="shared" si="78"/>
        <v>2</v>
      </c>
      <c r="BS102" s="52">
        <f t="shared" si="79"/>
        <v>7</v>
      </c>
      <c r="BT102" s="52">
        <f t="shared" si="80"/>
        <v>0</v>
      </c>
      <c r="BU102" s="52">
        <f t="shared" si="81"/>
        <v>0</v>
      </c>
      <c r="BV102" s="52">
        <f t="shared" si="82"/>
        <v>7</v>
      </c>
      <c r="BW102" s="52">
        <f t="shared" si="83"/>
        <v>0</v>
      </c>
      <c r="BX102" s="45">
        <f t="shared" si="84"/>
        <v>0</v>
      </c>
      <c r="BY102" s="52">
        <f t="shared" si="85"/>
        <v>0</v>
      </c>
      <c r="BZ102" s="52">
        <f t="shared" si="86"/>
        <v>0</v>
      </c>
      <c r="CA102" s="52"/>
      <c r="CB102" s="63">
        <f t="shared" si="87"/>
        <v>57</v>
      </c>
      <c r="CC102" s="64">
        <f t="shared" si="88"/>
        <v>42</v>
      </c>
      <c r="CD102" s="65"/>
      <c r="CE102" s="52">
        <f t="shared" si="89"/>
        <v>0</v>
      </c>
      <c r="CF102" s="65"/>
      <c r="CG102" s="66">
        <f t="shared" si="90"/>
        <v>114</v>
      </c>
      <c r="CH102" s="67">
        <f t="shared" si="90"/>
        <v>84</v>
      </c>
    </row>
    <row r="103" spans="1:86" s="61" customFormat="1" ht="36.75" customHeight="1" x14ac:dyDescent="0.25">
      <c r="A103" s="31" t="s">
        <v>67</v>
      </c>
      <c r="B103" s="69" t="s">
        <v>104</v>
      </c>
      <c r="C103" s="33">
        <v>52</v>
      </c>
      <c r="D103" s="34">
        <v>1</v>
      </c>
      <c r="E103" s="35" t="s">
        <v>68</v>
      </c>
      <c r="F103" s="70">
        <v>50</v>
      </c>
      <c r="G103" s="71"/>
      <c r="H103" s="72" t="s">
        <v>99</v>
      </c>
      <c r="I103" s="70">
        <v>2</v>
      </c>
      <c r="J103" s="39">
        <f t="shared" si="49"/>
        <v>2</v>
      </c>
      <c r="K103" s="40">
        <v>4</v>
      </c>
      <c r="L103" s="41">
        <f t="shared" si="94"/>
        <v>1</v>
      </c>
      <c r="M103" s="42"/>
      <c r="N103" s="43" t="s">
        <v>69</v>
      </c>
      <c r="O103" s="44" t="s">
        <v>194</v>
      </c>
      <c r="P103" s="45">
        <f t="shared" si="93"/>
        <v>5</v>
      </c>
      <c r="Q103" s="46">
        <f t="shared" si="53"/>
        <v>150</v>
      </c>
      <c r="R103" s="47"/>
      <c r="S103" s="48">
        <v>0</v>
      </c>
      <c r="T103" s="49">
        <v>14</v>
      </c>
      <c r="U103" s="50">
        <f t="shared" si="54"/>
        <v>0</v>
      </c>
      <c r="V103" s="51">
        <f t="shared" si="50"/>
        <v>0</v>
      </c>
      <c r="W103" s="52"/>
      <c r="X103" s="52"/>
      <c r="Y103" s="52"/>
      <c r="Z103" s="53">
        <v>0</v>
      </c>
      <c r="AA103" s="42"/>
      <c r="AB103" s="42"/>
      <c r="AC103" s="54"/>
      <c r="AD103" s="50">
        <f t="shared" si="55"/>
        <v>150</v>
      </c>
      <c r="AE103" s="51">
        <f t="shared" si="56"/>
        <v>64</v>
      </c>
      <c r="AF103" s="52">
        <v>16</v>
      </c>
      <c r="AG103" s="52">
        <v>48</v>
      </c>
      <c r="AH103" s="52"/>
      <c r="AI103" s="53">
        <v>86</v>
      </c>
      <c r="AJ103" s="42"/>
      <c r="AK103" s="42" t="s">
        <v>105</v>
      </c>
      <c r="AL103" s="54"/>
      <c r="AM103" s="48" t="s">
        <v>130</v>
      </c>
      <c r="AN103" s="49">
        <v>401</v>
      </c>
      <c r="AO103" s="56">
        <f t="shared" si="57"/>
        <v>0</v>
      </c>
      <c r="AP103" s="57">
        <f t="shared" si="58"/>
        <v>0.42666666666666669</v>
      </c>
      <c r="AQ103" s="58"/>
      <c r="AR103" s="59"/>
      <c r="AS103" s="60"/>
      <c r="AU103" s="62">
        <f t="shared" si="59"/>
        <v>0</v>
      </c>
      <c r="AV103" s="45">
        <f t="shared" si="60"/>
        <v>0</v>
      </c>
      <c r="AW103" s="45">
        <f t="shared" si="61"/>
        <v>0</v>
      </c>
      <c r="AX103" s="52">
        <f t="shared" si="62"/>
        <v>0</v>
      </c>
      <c r="AY103" s="45">
        <f t="shared" si="63"/>
        <v>0</v>
      </c>
      <c r="AZ103" s="52">
        <f t="shared" si="64"/>
        <v>0</v>
      </c>
      <c r="BA103" s="52">
        <f t="shared" si="65"/>
        <v>0</v>
      </c>
      <c r="BB103" s="52">
        <f t="shared" si="66"/>
        <v>0</v>
      </c>
      <c r="BC103" s="52">
        <f t="shared" si="67"/>
        <v>0</v>
      </c>
      <c r="BD103" s="52">
        <f t="shared" si="92"/>
        <v>0</v>
      </c>
      <c r="BE103" s="45">
        <f t="shared" si="68"/>
        <v>0</v>
      </c>
      <c r="BF103" s="52">
        <f t="shared" si="69"/>
        <v>0</v>
      </c>
      <c r="BG103" s="52">
        <f t="shared" si="70"/>
        <v>0</v>
      </c>
      <c r="BH103" s="52"/>
      <c r="BI103" s="63">
        <f t="shared" si="71"/>
        <v>0</v>
      </c>
      <c r="BJ103" s="64">
        <f t="shared" si="72"/>
        <v>0</v>
      </c>
      <c r="BK103" s="65"/>
      <c r="BL103" s="52">
        <f t="shared" si="73"/>
        <v>0</v>
      </c>
      <c r="BM103" s="65"/>
      <c r="BN103" s="62">
        <f t="shared" si="74"/>
        <v>16</v>
      </c>
      <c r="BO103" s="45">
        <f t="shared" si="75"/>
        <v>0</v>
      </c>
      <c r="BP103" s="45">
        <f t="shared" si="76"/>
        <v>192</v>
      </c>
      <c r="BQ103" s="52">
        <f t="shared" si="77"/>
        <v>1</v>
      </c>
      <c r="BR103" s="45">
        <f t="shared" si="78"/>
        <v>4</v>
      </c>
      <c r="BS103" s="52">
        <f t="shared" si="79"/>
        <v>13</v>
      </c>
      <c r="BT103" s="52">
        <f t="shared" si="80"/>
        <v>0</v>
      </c>
      <c r="BU103" s="52">
        <f t="shared" si="81"/>
        <v>0</v>
      </c>
      <c r="BV103" s="52">
        <f t="shared" si="82"/>
        <v>13</v>
      </c>
      <c r="BW103" s="52">
        <f t="shared" si="83"/>
        <v>0</v>
      </c>
      <c r="BX103" s="45">
        <f t="shared" si="84"/>
        <v>0</v>
      </c>
      <c r="BY103" s="52">
        <f t="shared" si="85"/>
        <v>0</v>
      </c>
      <c r="BZ103" s="52">
        <f t="shared" si="86"/>
        <v>0</v>
      </c>
      <c r="CA103" s="52"/>
      <c r="CB103" s="63">
        <f t="shared" si="87"/>
        <v>239</v>
      </c>
      <c r="CC103" s="64">
        <f t="shared" si="88"/>
        <v>212</v>
      </c>
      <c r="CD103" s="65"/>
      <c r="CE103" s="52">
        <f t="shared" si="89"/>
        <v>0</v>
      </c>
      <c r="CF103" s="65"/>
      <c r="CG103" s="66">
        <f t="shared" si="90"/>
        <v>239</v>
      </c>
      <c r="CH103" s="67">
        <f t="shared" si="90"/>
        <v>212</v>
      </c>
    </row>
    <row r="104" spans="1:86" s="61" customFormat="1" ht="36.75" customHeight="1" x14ac:dyDescent="0.25">
      <c r="A104" s="31" t="s">
        <v>67</v>
      </c>
      <c r="B104" s="69" t="s">
        <v>104</v>
      </c>
      <c r="C104" s="33">
        <v>52</v>
      </c>
      <c r="D104" s="34">
        <v>1</v>
      </c>
      <c r="E104" s="35" t="s">
        <v>68</v>
      </c>
      <c r="F104" s="70">
        <v>50</v>
      </c>
      <c r="G104" s="71"/>
      <c r="H104" s="72" t="s">
        <v>99</v>
      </c>
      <c r="I104" s="70">
        <v>2</v>
      </c>
      <c r="J104" s="39">
        <f t="shared" si="49"/>
        <v>2</v>
      </c>
      <c r="K104" s="40">
        <v>4</v>
      </c>
      <c r="L104" s="41">
        <f t="shared" si="94"/>
        <v>1</v>
      </c>
      <c r="M104" s="42"/>
      <c r="N104" s="43" t="s">
        <v>69</v>
      </c>
      <c r="O104" s="44" t="s">
        <v>195</v>
      </c>
      <c r="P104" s="45">
        <f t="shared" si="93"/>
        <v>5</v>
      </c>
      <c r="Q104" s="46">
        <f t="shared" si="53"/>
        <v>150</v>
      </c>
      <c r="R104" s="47"/>
      <c r="S104" s="48">
        <v>17</v>
      </c>
      <c r="T104" s="49"/>
      <c r="U104" s="50">
        <f t="shared" si="54"/>
        <v>150</v>
      </c>
      <c r="V104" s="51">
        <f t="shared" si="50"/>
        <v>64</v>
      </c>
      <c r="W104" s="52">
        <v>32</v>
      </c>
      <c r="X104" s="52">
        <v>32</v>
      </c>
      <c r="Y104" s="52"/>
      <c r="Z104" s="53">
        <v>86</v>
      </c>
      <c r="AA104" s="42"/>
      <c r="AB104" s="42" t="s">
        <v>105</v>
      </c>
      <c r="AC104" s="54"/>
      <c r="AD104" s="50">
        <f t="shared" si="55"/>
        <v>0</v>
      </c>
      <c r="AE104" s="51">
        <f t="shared" si="56"/>
        <v>0</v>
      </c>
      <c r="AF104" s="52"/>
      <c r="AG104" s="52"/>
      <c r="AH104" s="52"/>
      <c r="AI104" s="53">
        <v>0</v>
      </c>
      <c r="AJ104" s="42"/>
      <c r="AK104" s="42"/>
      <c r="AL104" s="55"/>
      <c r="AM104" s="48" t="s">
        <v>130</v>
      </c>
      <c r="AN104" s="49">
        <v>401</v>
      </c>
      <c r="AO104" s="56">
        <f t="shared" si="57"/>
        <v>0.42666666666666669</v>
      </c>
      <c r="AP104" s="57">
        <f t="shared" si="58"/>
        <v>0</v>
      </c>
      <c r="AQ104" s="58"/>
      <c r="AR104" s="59"/>
      <c r="AS104" s="60"/>
      <c r="AU104" s="62">
        <f t="shared" si="59"/>
        <v>32</v>
      </c>
      <c r="AV104" s="45">
        <f t="shared" si="60"/>
        <v>0</v>
      </c>
      <c r="AW104" s="45">
        <f t="shared" si="61"/>
        <v>128</v>
      </c>
      <c r="AX104" s="52">
        <f t="shared" si="62"/>
        <v>1</v>
      </c>
      <c r="AY104" s="45">
        <f t="shared" si="63"/>
        <v>4</v>
      </c>
      <c r="AZ104" s="52">
        <f t="shared" si="64"/>
        <v>13</v>
      </c>
      <c r="BA104" s="52">
        <f t="shared" si="65"/>
        <v>0</v>
      </c>
      <c r="BB104" s="52">
        <f t="shared" si="66"/>
        <v>0</v>
      </c>
      <c r="BC104" s="52">
        <f t="shared" si="67"/>
        <v>13</v>
      </c>
      <c r="BD104" s="52">
        <f t="shared" si="92"/>
        <v>0</v>
      </c>
      <c r="BE104" s="45">
        <f t="shared" si="68"/>
        <v>0</v>
      </c>
      <c r="BF104" s="52">
        <f t="shared" si="69"/>
        <v>0</v>
      </c>
      <c r="BG104" s="52">
        <f t="shared" si="70"/>
        <v>0</v>
      </c>
      <c r="BH104" s="52"/>
      <c r="BI104" s="63">
        <f t="shared" si="71"/>
        <v>191</v>
      </c>
      <c r="BJ104" s="64">
        <f t="shared" si="72"/>
        <v>164</v>
      </c>
      <c r="BK104" s="65"/>
      <c r="BL104" s="52">
        <f t="shared" si="73"/>
        <v>0</v>
      </c>
      <c r="BM104" s="65"/>
      <c r="BN104" s="62">
        <f t="shared" si="74"/>
        <v>0</v>
      </c>
      <c r="BO104" s="45">
        <f t="shared" si="75"/>
        <v>0</v>
      </c>
      <c r="BP104" s="45">
        <f t="shared" si="76"/>
        <v>0</v>
      </c>
      <c r="BQ104" s="52">
        <f t="shared" si="77"/>
        <v>0</v>
      </c>
      <c r="BR104" s="45">
        <f t="shared" si="78"/>
        <v>0</v>
      </c>
      <c r="BS104" s="52">
        <f t="shared" si="79"/>
        <v>0</v>
      </c>
      <c r="BT104" s="52">
        <f t="shared" si="80"/>
        <v>0</v>
      </c>
      <c r="BU104" s="52">
        <f t="shared" si="81"/>
        <v>0</v>
      </c>
      <c r="BV104" s="52">
        <f t="shared" si="82"/>
        <v>0</v>
      </c>
      <c r="BW104" s="52">
        <f t="shared" si="83"/>
        <v>0</v>
      </c>
      <c r="BX104" s="45">
        <f t="shared" si="84"/>
        <v>0</v>
      </c>
      <c r="BY104" s="52">
        <f t="shared" si="85"/>
        <v>0</v>
      </c>
      <c r="BZ104" s="52">
        <f t="shared" si="86"/>
        <v>0</v>
      </c>
      <c r="CA104" s="52"/>
      <c r="CB104" s="63">
        <f t="shared" si="87"/>
        <v>0</v>
      </c>
      <c r="CC104" s="64">
        <f t="shared" si="88"/>
        <v>0</v>
      </c>
      <c r="CD104" s="65"/>
      <c r="CE104" s="52">
        <f t="shared" si="89"/>
        <v>0</v>
      </c>
      <c r="CF104" s="65"/>
      <c r="CG104" s="66">
        <f t="shared" si="90"/>
        <v>191</v>
      </c>
      <c r="CH104" s="67">
        <f t="shared" si="90"/>
        <v>164</v>
      </c>
    </row>
    <row r="105" spans="1:86" s="61" customFormat="1" ht="36.75" customHeight="1" x14ac:dyDescent="0.25">
      <c r="A105" s="31" t="s">
        <v>67</v>
      </c>
      <c r="B105" s="32" t="s">
        <v>82</v>
      </c>
      <c r="C105" s="33">
        <v>51</v>
      </c>
      <c r="D105" s="34">
        <v>2</v>
      </c>
      <c r="E105" s="35" t="s">
        <v>68</v>
      </c>
      <c r="F105" s="36">
        <v>47</v>
      </c>
      <c r="G105" s="37"/>
      <c r="H105" s="38" t="s">
        <v>106</v>
      </c>
      <c r="I105" s="36">
        <v>2</v>
      </c>
      <c r="J105" s="39">
        <f t="shared" ref="J105:J137" si="95">ROUND(F105/25,0)</f>
        <v>2</v>
      </c>
      <c r="K105" s="40">
        <v>3</v>
      </c>
      <c r="L105" s="41">
        <f t="shared" si="94"/>
        <v>1</v>
      </c>
      <c r="M105" s="42"/>
      <c r="N105" s="43" t="s">
        <v>69</v>
      </c>
      <c r="O105" s="44" t="s">
        <v>195</v>
      </c>
      <c r="P105" s="45">
        <f t="shared" si="93"/>
        <v>5</v>
      </c>
      <c r="Q105" s="46">
        <f t="shared" si="53"/>
        <v>150</v>
      </c>
      <c r="R105" s="47"/>
      <c r="S105" s="48"/>
      <c r="T105" s="49">
        <v>17</v>
      </c>
      <c r="U105" s="50">
        <f t="shared" si="54"/>
        <v>0</v>
      </c>
      <c r="V105" s="51">
        <f t="shared" si="50"/>
        <v>0</v>
      </c>
      <c r="W105" s="52"/>
      <c r="X105" s="52"/>
      <c r="Y105" s="52"/>
      <c r="Z105" s="53">
        <v>0</v>
      </c>
      <c r="AA105" s="42"/>
      <c r="AB105" s="42"/>
      <c r="AC105" s="54"/>
      <c r="AD105" s="50">
        <f t="shared" si="55"/>
        <v>150</v>
      </c>
      <c r="AE105" s="51">
        <f t="shared" si="56"/>
        <v>68</v>
      </c>
      <c r="AF105" s="52">
        <v>34</v>
      </c>
      <c r="AG105" s="52">
        <v>34</v>
      </c>
      <c r="AH105" s="52"/>
      <c r="AI105" s="53">
        <v>82</v>
      </c>
      <c r="AJ105" s="42"/>
      <c r="AK105" s="42" t="s">
        <v>105</v>
      </c>
      <c r="AL105" s="55"/>
      <c r="AM105" s="48" t="s">
        <v>130</v>
      </c>
      <c r="AN105" s="49">
        <v>401</v>
      </c>
      <c r="AO105" s="56">
        <f t="shared" si="57"/>
        <v>0</v>
      </c>
      <c r="AP105" s="57">
        <f t="shared" si="58"/>
        <v>0.45333333333333331</v>
      </c>
      <c r="AQ105" s="58"/>
      <c r="AR105" s="59"/>
      <c r="AS105" s="60"/>
      <c r="AU105" s="62">
        <f t="shared" si="59"/>
        <v>0</v>
      </c>
      <c r="AV105" s="45">
        <f t="shared" si="60"/>
        <v>0</v>
      </c>
      <c r="AW105" s="45">
        <f t="shared" si="61"/>
        <v>0</v>
      </c>
      <c r="AX105" s="52">
        <f t="shared" si="62"/>
        <v>0</v>
      </c>
      <c r="AY105" s="45">
        <f t="shared" si="63"/>
        <v>0</v>
      </c>
      <c r="AZ105" s="52">
        <f t="shared" si="64"/>
        <v>0</v>
      </c>
      <c r="BA105" s="52">
        <f t="shared" si="65"/>
        <v>0</v>
      </c>
      <c r="BB105" s="52">
        <f t="shared" si="66"/>
        <v>0</v>
      </c>
      <c r="BC105" s="52">
        <f t="shared" si="67"/>
        <v>0</v>
      </c>
      <c r="BD105" s="52">
        <f t="shared" si="92"/>
        <v>0</v>
      </c>
      <c r="BE105" s="45">
        <f t="shared" si="68"/>
        <v>0</v>
      </c>
      <c r="BF105" s="52">
        <f t="shared" si="69"/>
        <v>0</v>
      </c>
      <c r="BG105" s="52">
        <f t="shared" si="70"/>
        <v>0</v>
      </c>
      <c r="BH105" s="52"/>
      <c r="BI105" s="63">
        <f t="shared" si="71"/>
        <v>0</v>
      </c>
      <c r="BJ105" s="64">
        <f t="shared" si="72"/>
        <v>0</v>
      </c>
      <c r="BK105" s="65"/>
      <c r="BL105" s="52">
        <f t="shared" si="73"/>
        <v>0</v>
      </c>
      <c r="BM105" s="65"/>
      <c r="BN105" s="62">
        <f t="shared" si="74"/>
        <v>34</v>
      </c>
      <c r="BO105" s="45">
        <f t="shared" si="75"/>
        <v>0</v>
      </c>
      <c r="BP105" s="45">
        <f t="shared" si="76"/>
        <v>102</v>
      </c>
      <c r="BQ105" s="52">
        <f t="shared" si="77"/>
        <v>1</v>
      </c>
      <c r="BR105" s="45">
        <f t="shared" si="78"/>
        <v>4</v>
      </c>
      <c r="BS105" s="52">
        <f t="shared" si="79"/>
        <v>12</v>
      </c>
      <c r="BT105" s="52">
        <f t="shared" si="80"/>
        <v>0</v>
      </c>
      <c r="BU105" s="52">
        <f t="shared" si="81"/>
        <v>0</v>
      </c>
      <c r="BV105" s="52">
        <f t="shared" si="82"/>
        <v>12</v>
      </c>
      <c r="BW105" s="52">
        <f t="shared" si="83"/>
        <v>0</v>
      </c>
      <c r="BX105" s="45">
        <f t="shared" si="84"/>
        <v>0</v>
      </c>
      <c r="BY105" s="52">
        <f t="shared" si="85"/>
        <v>0</v>
      </c>
      <c r="BZ105" s="52">
        <f t="shared" si="86"/>
        <v>0</v>
      </c>
      <c r="CA105" s="52"/>
      <c r="CB105" s="63">
        <f t="shared" si="87"/>
        <v>165</v>
      </c>
      <c r="CC105" s="64">
        <f t="shared" si="88"/>
        <v>140</v>
      </c>
      <c r="CD105" s="65"/>
      <c r="CE105" s="52">
        <f t="shared" si="89"/>
        <v>0</v>
      </c>
      <c r="CF105" s="65"/>
      <c r="CG105" s="66">
        <f t="shared" si="90"/>
        <v>165</v>
      </c>
      <c r="CH105" s="67">
        <f t="shared" si="90"/>
        <v>140</v>
      </c>
    </row>
    <row r="106" spans="1:86" s="61" customFormat="1" ht="36.75" customHeight="1" x14ac:dyDescent="0.25">
      <c r="A106" s="31" t="s">
        <v>67</v>
      </c>
      <c r="B106" s="32" t="s">
        <v>82</v>
      </c>
      <c r="C106" s="33" t="s">
        <v>109</v>
      </c>
      <c r="D106" s="34">
        <v>2</v>
      </c>
      <c r="E106" s="35" t="s">
        <v>68</v>
      </c>
      <c r="F106" s="36">
        <v>10</v>
      </c>
      <c r="G106" s="37"/>
      <c r="H106" s="38" t="s">
        <v>98</v>
      </c>
      <c r="I106" s="36">
        <v>1</v>
      </c>
      <c r="J106" s="39">
        <f t="shared" si="95"/>
        <v>0</v>
      </c>
      <c r="K106" s="40">
        <v>1</v>
      </c>
      <c r="L106" s="41">
        <f t="shared" si="94"/>
        <v>1</v>
      </c>
      <c r="M106" s="42"/>
      <c r="N106" s="43" t="s">
        <v>69</v>
      </c>
      <c r="O106" s="44" t="s">
        <v>195</v>
      </c>
      <c r="P106" s="45">
        <f t="shared" si="93"/>
        <v>5</v>
      </c>
      <c r="Q106" s="46">
        <f t="shared" si="53"/>
        <v>150</v>
      </c>
      <c r="R106" s="47" t="s">
        <v>78</v>
      </c>
      <c r="S106" s="48"/>
      <c r="T106" s="49">
        <v>17</v>
      </c>
      <c r="U106" s="50">
        <f t="shared" si="54"/>
        <v>0</v>
      </c>
      <c r="V106" s="51">
        <f t="shared" si="50"/>
        <v>0</v>
      </c>
      <c r="W106" s="52"/>
      <c r="X106" s="52"/>
      <c r="Y106" s="52"/>
      <c r="Z106" s="53">
        <v>0</v>
      </c>
      <c r="AA106" s="42"/>
      <c r="AB106" s="42"/>
      <c r="AC106" s="54"/>
      <c r="AD106" s="50">
        <f t="shared" si="55"/>
        <v>150</v>
      </c>
      <c r="AE106" s="51">
        <f t="shared" si="56"/>
        <v>68</v>
      </c>
      <c r="AF106" s="52">
        <v>34</v>
      </c>
      <c r="AG106" s="52">
        <v>34</v>
      </c>
      <c r="AH106" s="52"/>
      <c r="AI106" s="53">
        <v>82</v>
      </c>
      <c r="AJ106" s="42"/>
      <c r="AK106" s="42" t="s">
        <v>105</v>
      </c>
      <c r="AL106" s="55"/>
      <c r="AM106" s="48" t="s">
        <v>130</v>
      </c>
      <c r="AN106" s="49">
        <v>401</v>
      </c>
      <c r="AO106" s="56">
        <f t="shared" si="57"/>
        <v>0</v>
      </c>
      <c r="AP106" s="57">
        <f t="shared" si="58"/>
        <v>0.45333333333333331</v>
      </c>
      <c r="AQ106" s="58"/>
      <c r="AR106" s="59"/>
      <c r="AS106" s="60"/>
      <c r="AU106" s="62">
        <f t="shared" si="59"/>
        <v>0</v>
      </c>
      <c r="AV106" s="45">
        <f t="shared" si="60"/>
        <v>0</v>
      </c>
      <c r="AW106" s="45">
        <f t="shared" si="61"/>
        <v>0</v>
      </c>
      <c r="AX106" s="52">
        <f t="shared" si="62"/>
        <v>0</v>
      </c>
      <c r="AY106" s="45">
        <f t="shared" si="63"/>
        <v>0</v>
      </c>
      <c r="AZ106" s="52">
        <f t="shared" si="64"/>
        <v>0</v>
      </c>
      <c r="BA106" s="52">
        <f t="shared" si="65"/>
        <v>0</v>
      </c>
      <c r="BB106" s="52">
        <f t="shared" si="66"/>
        <v>0</v>
      </c>
      <c r="BC106" s="52">
        <f t="shared" si="67"/>
        <v>0</v>
      </c>
      <c r="BD106" s="52">
        <f t="shared" si="92"/>
        <v>0</v>
      </c>
      <c r="BE106" s="45">
        <f t="shared" si="68"/>
        <v>0</v>
      </c>
      <c r="BF106" s="52">
        <f t="shared" si="69"/>
        <v>0</v>
      </c>
      <c r="BG106" s="52">
        <f t="shared" si="70"/>
        <v>0</v>
      </c>
      <c r="BH106" s="52"/>
      <c r="BI106" s="63">
        <f t="shared" si="71"/>
        <v>0</v>
      </c>
      <c r="BJ106" s="64">
        <f t="shared" si="72"/>
        <v>0</v>
      </c>
      <c r="BK106" s="65"/>
      <c r="BL106" s="52">
        <f t="shared" si="73"/>
        <v>0</v>
      </c>
      <c r="BM106" s="65"/>
      <c r="BN106" s="62">
        <f t="shared" si="74"/>
        <v>34</v>
      </c>
      <c r="BO106" s="45">
        <f t="shared" si="75"/>
        <v>0</v>
      </c>
      <c r="BP106" s="45">
        <f t="shared" si="76"/>
        <v>34</v>
      </c>
      <c r="BQ106" s="52">
        <f t="shared" si="77"/>
        <v>1</v>
      </c>
      <c r="BR106" s="45">
        <f t="shared" si="78"/>
        <v>2</v>
      </c>
      <c r="BS106" s="52">
        <f t="shared" si="79"/>
        <v>3</v>
      </c>
      <c r="BT106" s="52">
        <f t="shared" si="80"/>
        <v>0</v>
      </c>
      <c r="BU106" s="52">
        <f t="shared" si="81"/>
        <v>0</v>
      </c>
      <c r="BV106" s="52">
        <f t="shared" si="82"/>
        <v>3</v>
      </c>
      <c r="BW106" s="52">
        <f t="shared" si="83"/>
        <v>0</v>
      </c>
      <c r="BX106" s="45">
        <f t="shared" si="84"/>
        <v>0</v>
      </c>
      <c r="BY106" s="52">
        <f t="shared" si="85"/>
        <v>0</v>
      </c>
      <c r="BZ106" s="52">
        <f t="shared" si="86"/>
        <v>0</v>
      </c>
      <c r="CA106" s="52"/>
      <c r="CB106" s="63">
        <f t="shared" si="87"/>
        <v>77</v>
      </c>
      <c r="CC106" s="64">
        <f t="shared" si="88"/>
        <v>70</v>
      </c>
      <c r="CD106" s="65"/>
      <c r="CE106" s="52">
        <f t="shared" si="89"/>
        <v>21</v>
      </c>
      <c r="CF106" s="65"/>
      <c r="CG106" s="66">
        <f t="shared" si="90"/>
        <v>77</v>
      </c>
      <c r="CH106" s="67">
        <f t="shared" si="90"/>
        <v>70</v>
      </c>
    </row>
    <row r="107" spans="1:86" s="61" customFormat="1" ht="36.75" customHeight="1" x14ac:dyDescent="0.25">
      <c r="A107" s="31" t="s">
        <v>72</v>
      </c>
      <c r="B107" s="32" t="s">
        <v>125</v>
      </c>
      <c r="C107" s="33">
        <v>90</v>
      </c>
      <c r="D107" s="34" t="s">
        <v>102</v>
      </c>
      <c r="E107" s="35" t="s">
        <v>101</v>
      </c>
      <c r="F107" s="36">
        <v>10</v>
      </c>
      <c r="G107" s="37"/>
      <c r="H107" s="38" t="s">
        <v>84</v>
      </c>
      <c r="I107" s="36">
        <v>1</v>
      </c>
      <c r="J107" s="39">
        <f t="shared" si="95"/>
        <v>0</v>
      </c>
      <c r="K107" s="40">
        <v>1</v>
      </c>
      <c r="L107" s="41">
        <f t="shared" si="94"/>
        <v>1</v>
      </c>
      <c r="M107" s="42"/>
      <c r="N107" s="43" t="s">
        <v>69</v>
      </c>
      <c r="O107" s="44" t="s">
        <v>126</v>
      </c>
      <c r="P107" s="45">
        <f t="shared" si="93"/>
        <v>2.5</v>
      </c>
      <c r="Q107" s="46">
        <f t="shared" si="53"/>
        <v>75</v>
      </c>
      <c r="R107" s="47"/>
      <c r="S107" s="48"/>
      <c r="T107" s="49"/>
      <c r="U107" s="50">
        <f t="shared" si="54"/>
        <v>0</v>
      </c>
      <c r="V107" s="51">
        <f t="shared" si="50"/>
        <v>0</v>
      </c>
      <c r="W107" s="52"/>
      <c r="X107" s="52"/>
      <c r="Y107" s="52"/>
      <c r="Z107" s="53"/>
      <c r="AA107" s="42"/>
      <c r="AB107" s="42"/>
      <c r="AC107" s="54"/>
      <c r="AD107" s="50">
        <f t="shared" si="55"/>
        <v>75</v>
      </c>
      <c r="AE107" s="51">
        <f t="shared" si="56"/>
        <v>20</v>
      </c>
      <c r="AF107" s="52">
        <v>10</v>
      </c>
      <c r="AG107" s="52"/>
      <c r="AH107" s="52">
        <v>10</v>
      </c>
      <c r="AI107" s="53">
        <v>55</v>
      </c>
      <c r="AJ107" s="42"/>
      <c r="AK107" s="42"/>
      <c r="AL107" s="55"/>
      <c r="AM107" s="48" t="s">
        <v>130</v>
      </c>
      <c r="AN107" s="49">
        <v>401</v>
      </c>
      <c r="AO107" s="56">
        <f t="shared" si="57"/>
        <v>0</v>
      </c>
      <c r="AP107" s="57">
        <f t="shared" si="58"/>
        <v>0</v>
      </c>
      <c r="AQ107" s="58"/>
      <c r="AR107" s="59"/>
      <c r="AS107" s="60"/>
      <c r="AU107" s="62">
        <f t="shared" si="59"/>
        <v>0</v>
      </c>
      <c r="AV107" s="45">
        <f t="shared" si="60"/>
        <v>0</v>
      </c>
      <c r="AW107" s="45">
        <f t="shared" si="61"/>
        <v>0</v>
      </c>
      <c r="AX107" s="52">
        <f t="shared" si="62"/>
        <v>0</v>
      </c>
      <c r="AY107" s="45">
        <f t="shared" si="63"/>
        <v>0</v>
      </c>
      <c r="AZ107" s="52">
        <f t="shared" si="64"/>
        <v>0</v>
      </c>
      <c r="BA107" s="52">
        <f t="shared" si="65"/>
        <v>0</v>
      </c>
      <c r="BB107" s="52">
        <f t="shared" si="66"/>
        <v>0</v>
      </c>
      <c r="BC107" s="52">
        <f t="shared" si="67"/>
        <v>0</v>
      </c>
      <c r="BD107" s="52">
        <f t="shared" si="92"/>
        <v>0</v>
      </c>
      <c r="BE107" s="45">
        <f t="shared" si="68"/>
        <v>0</v>
      </c>
      <c r="BF107" s="52">
        <f t="shared" si="69"/>
        <v>0</v>
      </c>
      <c r="BG107" s="52">
        <f t="shared" si="70"/>
        <v>0</v>
      </c>
      <c r="BH107" s="52"/>
      <c r="BI107" s="63">
        <f t="shared" si="71"/>
        <v>0</v>
      </c>
      <c r="BJ107" s="64">
        <f t="shared" si="72"/>
        <v>0</v>
      </c>
      <c r="BK107" s="65"/>
      <c r="BL107" s="52">
        <f t="shared" si="73"/>
        <v>0</v>
      </c>
      <c r="BM107" s="65"/>
      <c r="BN107" s="62">
        <f t="shared" si="74"/>
        <v>10</v>
      </c>
      <c r="BO107" s="45">
        <f t="shared" si="75"/>
        <v>10</v>
      </c>
      <c r="BP107" s="45">
        <f t="shared" si="76"/>
        <v>0</v>
      </c>
      <c r="BQ107" s="52">
        <f t="shared" si="77"/>
        <v>1</v>
      </c>
      <c r="BR107" s="45">
        <f t="shared" si="78"/>
        <v>0</v>
      </c>
      <c r="BS107" s="52">
        <f t="shared" si="79"/>
        <v>2</v>
      </c>
      <c r="BT107" s="52">
        <f t="shared" si="80"/>
        <v>0</v>
      </c>
      <c r="BU107" s="52">
        <f t="shared" si="81"/>
        <v>0</v>
      </c>
      <c r="BV107" s="52">
        <f t="shared" si="82"/>
        <v>0</v>
      </c>
      <c r="BW107" s="52">
        <f t="shared" si="83"/>
        <v>0</v>
      </c>
      <c r="BX107" s="45">
        <f t="shared" si="84"/>
        <v>0</v>
      </c>
      <c r="BY107" s="52">
        <f t="shared" si="85"/>
        <v>0</v>
      </c>
      <c r="BZ107" s="52">
        <f t="shared" si="86"/>
        <v>0</v>
      </c>
      <c r="CA107" s="52"/>
      <c r="CB107" s="63">
        <f t="shared" si="87"/>
        <v>23</v>
      </c>
      <c r="CC107" s="64">
        <f t="shared" si="88"/>
        <v>20</v>
      </c>
      <c r="CD107" s="65"/>
      <c r="CE107" s="52">
        <f t="shared" si="89"/>
        <v>0</v>
      </c>
      <c r="CF107" s="65"/>
      <c r="CG107" s="66">
        <f t="shared" si="90"/>
        <v>23</v>
      </c>
      <c r="CH107" s="67">
        <f t="shared" si="90"/>
        <v>20</v>
      </c>
    </row>
    <row r="108" spans="1:86" s="61" customFormat="1" ht="36.75" customHeight="1" x14ac:dyDescent="0.25">
      <c r="A108" s="31" t="s">
        <v>67</v>
      </c>
      <c r="B108" s="69" t="s">
        <v>104</v>
      </c>
      <c r="C108" s="33">
        <v>51</v>
      </c>
      <c r="D108" s="34" t="s">
        <v>102</v>
      </c>
      <c r="E108" s="35" t="s">
        <v>101</v>
      </c>
      <c r="F108" s="70">
        <v>90</v>
      </c>
      <c r="G108" s="71"/>
      <c r="H108" s="72" t="s">
        <v>147</v>
      </c>
      <c r="I108" s="70">
        <v>4</v>
      </c>
      <c r="J108" s="39">
        <f t="shared" si="95"/>
        <v>4</v>
      </c>
      <c r="K108" s="40">
        <v>7</v>
      </c>
      <c r="L108" s="41">
        <f t="shared" si="94"/>
        <v>0</v>
      </c>
      <c r="M108" s="42"/>
      <c r="N108" s="43" t="s">
        <v>69</v>
      </c>
      <c r="O108" s="44" t="s">
        <v>196</v>
      </c>
      <c r="P108" s="45">
        <f t="shared" si="93"/>
        <v>0</v>
      </c>
      <c r="Q108" s="46">
        <f t="shared" si="53"/>
        <v>0</v>
      </c>
      <c r="R108" s="47"/>
      <c r="S108" s="48"/>
      <c r="T108" s="49"/>
      <c r="U108" s="50">
        <f t="shared" si="54"/>
        <v>0</v>
      </c>
      <c r="V108" s="51">
        <f t="shared" si="50"/>
        <v>0</v>
      </c>
      <c r="W108" s="52"/>
      <c r="X108" s="52"/>
      <c r="Y108" s="52"/>
      <c r="Z108" s="53"/>
      <c r="AA108" s="42"/>
      <c r="AB108" s="42"/>
      <c r="AC108" s="54"/>
      <c r="AD108" s="50">
        <f t="shared" si="55"/>
        <v>0</v>
      </c>
      <c r="AE108" s="51">
        <f t="shared" si="56"/>
        <v>0</v>
      </c>
      <c r="AF108" s="52"/>
      <c r="AG108" s="52"/>
      <c r="AH108" s="52"/>
      <c r="AI108" s="53"/>
      <c r="AJ108" s="42"/>
      <c r="AK108" s="42"/>
      <c r="AL108" s="55"/>
      <c r="AM108" s="48" t="s">
        <v>130</v>
      </c>
      <c r="AN108" s="49">
        <v>401</v>
      </c>
      <c r="AO108" s="56">
        <f t="shared" si="57"/>
        <v>0</v>
      </c>
      <c r="AP108" s="57">
        <f t="shared" si="58"/>
        <v>0</v>
      </c>
      <c r="AQ108" s="58"/>
      <c r="AR108" s="59"/>
      <c r="AS108" s="60"/>
      <c r="AU108" s="62">
        <f t="shared" si="59"/>
        <v>0</v>
      </c>
      <c r="AV108" s="45">
        <f t="shared" si="60"/>
        <v>0</v>
      </c>
      <c r="AW108" s="45">
        <f t="shared" si="61"/>
        <v>0</v>
      </c>
      <c r="AX108" s="52">
        <f t="shared" si="62"/>
        <v>0</v>
      </c>
      <c r="AY108" s="45">
        <f t="shared" si="63"/>
        <v>0</v>
      </c>
      <c r="AZ108" s="52">
        <f t="shared" si="64"/>
        <v>0</v>
      </c>
      <c r="BA108" s="52">
        <f t="shared" si="65"/>
        <v>0</v>
      </c>
      <c r="BB108" s="52">
        <f t="shared" si="66"/>
        <v>0</v>
      </c>
      <c r="BC108" s="52">
        <f t="shared" si="67"/>
        <v>0</v>
      </c>
      <c r="BD108" s="52">
        <f t="shared" si="92"/>
        <v>0</v>
      </c>
      <c r="BE108" s="45">
        <f t="shared" si="68"/>
        <v>0</v>
      </c>
      <c r="BF108" s="52">
        <f t="shared" si="69"/>
        <v>0</v>
      </c>
      <c r="BG108" s="52">
        <f t="shared" si="70"/>
        <v>0</v>
      </c>
      <c r="BH108" s="52"/>
      <c r="BI108" s="63">
        <f t="shared" si="71"/>
        <v>0</v>
      </c>
      <c r="BJ108" s="64">
        <f t="shared" si="72"/>
        <v>0</v>
      </c>
      <c r="BK108" s="65"/>
      <c r="BL108" s="52">
        <f t="shared" si="73"/>
        <v>0</v>
      </c>
      <c r="BM108" s="65"/>
      <c r="BN108" s="62">
        <f t="shared" si="74"/>
        <v>0</v>
      </c>
      <c r="BO108" s="45">
        <f t="shared" si="75"/>
        <v>0</v>
      </c>
      <c r="BP108" s="45">
        <f t="shared" si="76"/>
        <v>0</v>
      </c>
      <c r="BQ108" s="52">
        <f t="shared" si="77"/>
        <v>0</v>
      </c>
      <c r="BR108" s="45">
        <f t="shared" si="78"/>
        <v>0</v>
      </c>
      <c r="BS108" s="52">
        <f t="shared" si="79"/>
        <v>0</v>
      </c>
      <c r="BT108" s="52">
        <f t="shared" si="80"/>
        <v>0</v>
      </c>
      <c r="BU108" s="52">
        <f t="shared" si="81"/>
        <v>0</v>
      </c>
      <c r="BV108" s="52">
        <f t="shared" si="82"/>
        <v>0</v>
      </c>
      <c r="BW108" s="52">
        <f t="shared" si="83"/>
        <v>0</v>
      </c>
      <c r="BX108" s="45">
        <f t="shared" si="84"/>
        <v>0</v>
      </c>
      <c r="BY108" s="52">
        <f t="shared" si="85"/>
        <v>0</v>
      </c>
      <c r="BZ108" s="52">
        <f t="shared" si="86"/>
        <v>0</v>
      </c>
      <c r="CA108" s="52"/>
      <c r="CB108" s="63">
        <f t="shared" si="87"/>
        <v>0</v>
      </c>
      <c r="CC108" s="64">
        <f t="shared" si="88"/>
        <v>0</v>
      </c>
      <c r="CD108" s="65"/>
      <c r="CE108" s="52">
        <f t="shared" si="89"/>
        <v>0</v>
      </c>
      <c r="CF108" s="65"/>
      <c r="CG108" s="66">
        <f t="shared" si="90"/>
        <v>0</v>
      </c>
      <c r="CH108" s="67">
        <f t="shared" si="90"/>
        <v>0</v>
      </c>
    </row>
    <row r="109" spans="1:86" s="61" customFormat="1" ht="36.75" customHeight="1" x14ac:dyDescent="0.25">
      <c r="A109" s="31" t="s">
        <v>67</v>
      </c>
      <c r="B109" s="69" t="s">
        <v>104</v>
      </c>
      <c r="C109" s="33" t="s">
        <v>145</v>
      </c>
      <c r="D109" s="34" t="s">
        <v>102</v>
      </c>
      <c r="E109" s="35" t="s">
        <v>101</v>
      </c>
      <c r="F109" s="36">
        <v>25</v>
      </c>
      <c r="G109" s="37"/>
      <c r="H109" s="38" t="s">
        <v>122</v>
      </c>
      <c r="I109" s="36">
        <v>1</v>
      </c>
      <c r="J109" s="39">
        <f t="shared" si="95"/>
        <v>1</v>
      </c>
      <c r="K109" s="40">
        <v>1</v>
      </c>
      <c r="L109" s="41">
        <f t="shared" si="94"/>
        <v>0</v>
      </c>
      <c r="M109" s="42"/>
      <c r="N109" s="43" t="s">
        <v>77</v>
      </c>
      <c r="O109" s="44" t="s">
        <v>197</v>
      </c>
      <c r="P109" s="45">
        <f t="shared" si="93"/>
        <v>0</v>
      </c>
      <c r="Q109" s="46">
        <f t="shared" si="53"/>
        <v>0</v>
      </c>
      <c r="R109" s="47"/>
      <c r="S109" s="48"/>
      <c r="T109" s="49"/>
      <c r="U109" s="50">
        <f t="shared" si="54"/>
        <v>0</v>
      </c>
      <c r="V109" s="51">
        <f t="shared" si="50"/>
        <v>0</v>
      </c>
      <c r="W109" s="52"/>
      <c r="X109" s="52"/>
      <c r="Y109" s="52"/>
      <c r="Z109" s="53">
        <v>0</v>
      </c>
      <c r="AA109" s="42"/>
      <c r="AB109" s="42"/>
      <c r="AC109" s="54"/>
      <c r="AD109" s="50">
        <f t="shared" si="55"/>
        <v>0</v>
      </c>
      <c r="AE109" s="51">
        <f t="shared" si="56"/>
        <v>0</v>
      </c>
      <c r="AF109" s="52"/>
      <c r="AG109" s="52"/>
      <c r="AH109" s="52"/>
      <c r="AI109" s="53">
        <v>0</v>
      </c>
      <c r="AJ109" s="42"/>
      <c r="AK109" s="42"/>
      <c r="AL109" s="55"/>
      <c r="AM109" s="48" t="s">
        <v>130</v>
      </c>
      <c r="AN109" s="49">
        <v>401</v>
      </c>
      <c r="AO109" s="56">
        <f t="shared" si="57"/>
        <v>0</v>
      </c>
      <c r="AP109" s="57">
        <f t="shared" si="58"/>
        <v>0</v>
      </c>
      <c r="AQ109" s="58"/>
      <c r="AR109" s="59"/>
      <c r="AS109" s="60"/>
      <c r="AU109" s="62">
        <f t="shared" si="59"/>
        <v>0</v>
      </c>
      <c r="AV109" s="45">
        <f t="shared" si="60"/>
        <v>0</v>
      </c>
      <c r="AW109" s="45">
        <f t="shared" si="61"/>
        <v>0</v>
      </c>
      <c r="AX109" s="52">
        <f t="shared" si="62"/>
        <v>0</v>
      </c>
      <c r="AY109" s="45">
        <f t="shared" si="63"/>
        <v>0</v>
      </c>
      <c r="AZ109" s="52">
        <f t="shared" si="64"/>
        <v>0</v>
      </c>
      <c r="BA109" s="52">
        <f t="shared" si="65"/>
        <v>0</v>
      </c>
      <c r="BB109" s="52">
        <f t="shared" si="66"/>
        <v>0</v>
      </c>
      <c r="BC109" s="52">
        <f t="shared" si="67"/>
        <v>0</v>
      </c>
      <c r="BD109" s="52">
        <f t="shared" si="92"/>
        <v>0</v>
      </c>
      <c r="BE109" s="45">
        <f t="shared" si="68"/>
        <v>0</v>
      </c>
      <c r="BF109" s="52">
        <f t="shared" si="69"/>
        <v>0</v>
      </c>
      <c r="BG109" s="52">
        <f t="shared" si="70"/>
        <v>0</v>
      </c>
      <c r="BH109" s="52"/>
      <c r="BI109" s="63">
        <f t="shared" si="71"/>
        <v>0</v>
      </c>
      <c r="BJ109" s="64">
        <f t="shared" si="72"/>
        <v>0</v>
      </c>
      <c r="BK109" s="65"/>
      <c r="BL109" s="52">
        <f t="shared" si="73"/>
        <v>0</v>
      </c>
      <c r="BM109" s="65"/>
      <c r="BN109" s="62">
        <f t="shared" si="74"/>
        <v>0</v>
      </c>
      <c r="BO109" s="45">
        <f t="shared" si="75"/>
        <v>0</v>
      </c>
      <c r="BP109" s="45">
        <f t="shared" si="76"/>
        <v>0</v>
      </c>
      <c r="BQ109" s="52">
        <f t="shared" si="77"/>
        <v>0</v>
      </c>
      <c r="BR109" s="45">
        <f t="shared" si="78"/>
        <v>0</v>
      </c>
      <c r="BS109" s="52">
        <f t="shared" si="79"/>
        <v>0</v>
      </c>
      <c r="BT109" s="52">
        <f t="shared" si="80"/>
        <v>0</v>
      </c>
      <c r="BU109" s="52">
        <f t="shared" si="81"/>
        <v>0</v>
      </c>
      <c r="BV109" s="52">
        <f t="shared" si="82"/>
        <v>0</v>
      </c>
      <c r="BW109" s="52">
        <f t="shared" si="83"/>
        <v>0</v>
      </c>
      <c r="BX109" s="45">
        <f t="shared" si="84"/>
        <v>0</v>
      </c>
      <c r="BY109" s="52">
        <f t="shared" si="85"/>
        <v>0</v>
      </c>
      <c r="BZ109" s="52">
        <f t="shared" si="86"/>
        <v>0</v>
      </c>
      <c r="CA109" s="52"/>
      <c r="CB109" s="63">
        <f t="shared" si="87"/>
        <v>0</v>
      </c>
      <c r="CC109" s="64">
        <f t="shared" si="88"/>
        <v>0</v>
      </c>
      <c r="CD109" s="65"/>
      <c r="CE109" s="52">
        <f t="shared" si="89"/>
        <v>0</v>
      </c>
      <c r="CF109" s="65"/>
      <c r="CG109" s="66">
        <f t="shared" si="90"/>
        <v>0</v>
      </c>
      <c r="CH109" s="67">
        <f t="shared" si="90"/>
        <v>0</v>
      </c>
    </row>
    <row r="110" spans="1:86" s="61" customFormat="1" ht="36.75" customHeight="1" x14ac:dyDescent="0.25">
      <c r="A110" s="31" t="s">
        <v>72</v>
      </c>
      <c r="B110" s="32" t="s">
        <v>125</v>
      </c>
      <c r="C110" s="33">
        <v>90</v>
      </c>
      <c r="D110" s="34" t="s">
        <v>102</v>
      </c>
      <c r="E110" s="35" t="s">
        <v>101</v>
      </c>
      <c r="F110" s="36">
        <v>10</v>
      </c>
      <c r="G110" s="37"/>
      <c r="H110" s="38" t="s">
        <v>84</v>
      </c>
      <c r="I110" s="36">
        <v>1</v>
      </c>
      <c r="J110" s="39">
        <f t="shared" si="95"/>
        <v>0</v>
      </c>
      <c r="K110" s="40">
        <v>1</v>
      </c>
      <c r="L110" s="41">
        <f t="shared" si="94"/>
        <v>1</v>
      </c>
      <c r="M110" s="42"/>
      <c r="N110" s="43" t="s">
        <v>69</v>
      </c>
      <c r="O110" s="44" t="s">
        <v>198</v>
      </c>
      <c r="P110" s="45">
        <f t="shared" si="93"/>
        <v>2.5</v>
      </c>
      <c r="Q110" s="46">
        <f t="shared" si="53"/>
        <v>75</v>
      </c>
      <c r="R110" s="47"/>
      <c r="S110" s="48"/>
      <c r="T110" s="49"/>
      <c r="U110" s="50">
        <f t="shared" si="54"/>
        <v>75</v>
      </c>
      <c r="V110" s="51">
        <f t="shared" si="50"/>
        <v>20</v>
      </c>
      <c r="W110" s="52">
        <v>10</v>
      </c>
      <c r="X110" s="52"/>
      <c r="Y110" s="52">
        <v>10</v>
      </c>
      <c r="Z110" s="53">
        <v>55</v>
      </c>
      <c r="AA110" s="42"/>
      <c r="AB110" s="42"/>
      <c r="AC110" s="54"/>
      <c r="AD110" s="50">
        <f t="shared" si="55"/>
        <v>0</v>
      </c>
      <c r="AE110" s="51">
        <f t="shared" si="56"/>
        <v>0</v>
      </c>
      <c r="AF110" s="52"/>
      <c r="AG110" s="52"/>
      <c r="AH110" s="52"/>
      <c r="AI110" s="53"/>
      <c r="AJ110" s="42"/>
      <c r="AK110" s="42"/>
      <c r="AL110" s="55"/>
      <c r="AM110" s="48" t="s">
        <v>130</v>
      </c>
      <c r="AN110" s="49">
        <v>401</v>
      </c>
      <c r="AO110" s="56">
        <f t="shared" si="57"/>
        <v>0</v>
      </c>
      <c r="AP110" s="57">
        <f t="shared" si="58"/>
        <v>0</v>
      </c>
      <c r="AQ110" s="58"/>
      <c r="AR110" s="59"/>
      <c r="AS110" s="60"/>
      <c r="AU110" s="62">
        <f t="shared" si="59"/>
        <v>10</v>
      </c>
      <c r="AV110" s="45">
        <f t="shared" si="60"/>
        <v>10</v>
      </c>
      <c r="AW110" s="45">
        <f t="shared" si="61"/>
        <v>0</v>
      </c>
      <c r="AX110" s="52">
        <f t="shared" si="62"/>
        <v>1</v>
      </c>
      <c r="AY110" s="45">
        <f t="shared" si="63"/>
        <v>0</v>
      </c>
      <c r="AZ110" s="52">
        <f t="shared" si="64"/>
        <v>2</v>
      </c>
      <c r="BA110" s="52">
        <f t="shared" si="65"/>
        <v>0</v>
      </c>
      <c r="BB110" s="52">
        <f t="shared" si="66"/>
        <v>0</v>
      </c>
      <c r="BC110" s="52">
        <f t="shared" si="67"/>
        <v>0</v>
      </c>
      <c r="BD110" s="52">
        <f t="shared" si="92"/>
        <v>0</v>
      </c>
      <c r="BE110" s="45">
        <f t="shared" si="68"/>
        <v>0</v>
      </c>
      <c r="BF110" s="52">
        <f t="shared" si="69"/>
        <v>0</v>
      </c>
      <c r="BG110" s="52">
        <f t="shared" si="70"/>
        <v>0</v>
      </c>
      <c r="BH110" s="52"/>
      <c r="BI110" s="63">
        <f t="shared" si="71"/>
        <v>23</v>
      </c>
      <c r="BJ110" s="64">
        <f t="shared" si="72"/>
        <v>20</v>
      </c>
      <c r="BK110" s="65"/>
      <c r="BL110" s="52">
        <f t="shared" si="73"/>
        <v>0</v>
      </c>
      <c r="BM110" s="65"/>
      <c r="BN110" s="62">
        <f t="shared" si="74"/>
        <v>0</v>
      </c>
      <c r="BO110" s="45">
        <f t="shared" si="75"/>
        <v>0</v>
      </c>
      <c r="BP110" s="45">
        <f t="shared" si="76"/>
        <v>0</v>
      </c>
      <c r="BQ110" s="52">
        <f t="shared" si="77"/>
        <v>0</v>
      </c>
      <c r="BR110" s="45">
        <f t="shared" si="78"/>
        <v>0</v>
      </c>
      <c r="BS110" s="52">
        <f t="shared" si="79"/>
        <v>0</v>
      </c>
      <c r="BT110" s="52">
        <f t="shared" si="80"/>
        <v>0</v>
      </c>
      <c r="BU110" s="52">
        <f t="shared" si="81"/>
        <v>0</v>
      </c>
      <c r="BV110" s="52">
        <f t="shared" si="82"/>
        <v>0</v>
      </c>
      <c r="BW110" s="52">
        <f t="shared" si="83"/>
        <v>0</v>
      </c>
      <c r="BX110" s="45">
        <f t="shared" si="84"/>
        <v>0</v>
      </c>
      <c r="BY110" s="52">
        <f t="shared" si="85"/>
        <v>0</v>
      </c>
      <c r="BZ110" s="52">
        <f t="shared" si="86"/>
        <v>0</v>
      </c>
      <c r="CA110" s="52"/>
      <c r="CB110" s="63">
        <f t="shared" si="87"/>
        <v>0</v>
      </c>
      <c r="CC110" s="64">
        <f t="shared" si="88"/>
        <v>0</v>
      </c>
      <c r="CD110" s="65"/>
      <c r="CE110" s="52">
        <f t="shared" si="89"/>
        <v>0</v>
      </c>
      <c r="CF110" s="65"/>
      <c r="CG110" s="66">
        <f t="shared" si="90"/>
        <v>23</v>
      </c>
      <c r="CH110" s="67">
        <f t="shared" si="90"/>
        <v>20</v>
      </c>
    </row>
    <row r="111" spans="1:86" s="61" customFormat="1" ht="36.75" customHeight="1" x14ac:dyDescent="0.25">
      <c r="A111" s="31" t="s">
        <v>67</v>
      </c>
      <c r="B111" s="69" t="s">
        <v>104</v>
      </c>
      <c r="C111" s="33">
        <v>52</v>
      </c>
      <c r="D111" s="34">
        <v>1</v>
      </c>
      <c r="E111" s="35" t="s">
        <v>68</v>
      </c>
      <c r="F111" s="70">
        <v>50</v>
      </c>
      <c r="G111" s="71"/>
      <c r="H111" s="72" t="s">
        <v>99</v>
      </c>
      <c r="I111" s="70">
        <v>2</v>
      </c>
      <c r="J111" s="39">
        <f t="shared" si="95"/>
        <v>2</v>
      </c>
      <c r="K111" s="40">
        <v>4</v>
      </c>
      <c r="L111" s="41">
        <f t="shared" si="94"/>
        <v>1</v>
      </c>
      <c r="M111" s="42"/>
      <c r="N111" s="43" t="s">
        <v>69</v>
      </c>
      <c r="O111" s="44" t="s">
        <v>199</v>
      </c>
      <c r="P111" s="45">
        <f t="shared" si="93"/>
        <v>4</v>
      </c>
      <c r="Q111" s="46">
        <f t="shared" si="53"/>
        <v>120</v>
      </c>
      <c r="R111" s="47"/>
      <c r="S111" s="48">
        <v>17</v>
      </c>
      <c r="T111" s="49"/>
      <c r="U111" s="50">
        <f t="shared" si="54"/>
        <v>120</v>
      </c>
      <c r="V111" s="51">
        <f t="shared" si="50"/>
        <v>60</v>
      </c>
      <c r="W111" s="52">
        <v>30</v>
      </c>
      <c r="X111" s="52">
        <v>30</v>
      </c>
      <c r="Y111" s="52"/>
      <c r="Z111" s="53">
        <v>60</v>
      </c>
      <c r="AA111" s="42"/>
      <c r="AB111" s="42"/>
      <c r="AC111" s="54" t="s">
        <v>59</v>
      </c>
      <c r="AD111" s="50">
        <f t="shared" si="55"/>
        <v>0</v>
      </c>
      <c r="AE111" s="51">
        <f t="shared" si="56"/>
        <v>0</v>
      </c>
      <c r="AF111" s="52"/>
      <c r="AG111" s="52"/>
      <c r="AH111" s="52"/>
      <c r="AI111" s="53">
        <v>0</v>
      </c>
      <c r="AJ111" s="42"/>
      <c r="AK111" s="42"/>
      <c r="AL111" s="55"/>
      <c r="AM111" s="48" t="s">
        <v>130</v>
      </c>
      <c r="AN111" s="49">
        <v>401</v>
      </c>
      <c r="AO111" s="56">
        <f t="shared" si="57"/>
        <v>0</v>
      </c>
      <c r="AP111" s="57">
        <f t="shared" si="58"/>
        <v>0</v>
      </c>
      <c r="AQ111" s="58"/>
      <c r="AR111" s="59"/>
      <c r="AS111" s="60"/>
      <c r="AU111" s="62">
        <f t="shared" si="59"/>
        <v>30</v>
      </c>
      <c r="AV111" s="45">
        <f t="shared" si="60"/>
        <v>0</v>
      </c>
      <c r="AW111" s="45">
        <f t="shared" si="61"/>
        <v>120</v>
      </c>
      <c r="AX111" s="52">
        <f t="shared" si="62"/>
        <v>1</v>
      </c>
      <c r="AY111" s="45">
        <f t="shared" si="63"/>
        <v>0</v>
      </c>
      <c r="AZ111" s="52">
        <f t="shared" si="64"/>
        <v>10</v>
      </c>
      <c r="BA111" s="52">
        <f t="shared" si="65"/>
        <v>0</v>
      </c>
      <c r="BB111" s="52">
        <f t="shared" si="66"/>
        <v>4</v>
      </c>
      <c r="BC111" s="52">
        <f t="shared" si="67"/>
        <v>0</v>
      </c>
      <c r="BD111" s="52">
        <f t="shared" si="92"/>
        <v>0</v>
      </c>
      <c r="BE111" s="45">
        <f t="shared" si="68"/>
        <v>0</v>
      </c>
      <c r="BF111" s="52">
        <f t="shared" si="69"/>
        <v>0</v>
      </c>
      <c r="BG111" s="52">
        <f t="shared" si="70"/>
        <v>0</v>
      </c>
      <c r="BH111" s="52"/>
      <c r="BI111" s="63">
        <f t="shared" si="71"/>
        <v>165</v>
      </c>
      <c r="BJ111" s="64">
        <f t="shared" si="72"/>
        <v>150</v>
      </c>
      <c r="BK111" s="65"/>
      <c r="BL111" s="52">
        <f t="shared" si="73"/>
        <v>0</v>
      </c>
      <c r="BM111" s="65"/>
      <c r="BN111" s="62">
        <f t="shared" si="74"/>
        <v>0</v>
      </c>
      <c r="BO111" s="45">
        <f t="shared" si="75"/>
        <v>0</v>
      </c>
      <c r="BP111" s="45">
        <f t="shared" si="76"/>
        <v>0</v>
      </c>
      <c r="BQ111" s="52">
        <f t="shared" si="77"/>
        <v>0</v>
      </c>
      <c r="BR111" s="45">
        <f t="shared" si="78"/>
        <v>0</v>
      </c>
      <c r="BS111" s="52">
        <f t="shared" si="79"/>
        <v>0</v>
      </c>
      <c r="BT111" s="52">
        <f t="shared" si="80"/>
        <v>0</v>
      </c>
      <c r="BU111" s="52">
        <f t="shared" si="81"/>
        <v>0</v>
      </c>
      <c r="BV111" s="52">
        <f t="shared" si="82"/>
        <v>0</v>
      </c>
      <c r="BW111" s="52">
        <f t="shared" si="83"/>
        <v>0</v>
      </c>
      <c r="BX111" s="45">
        <f t="shared" si="84"/>
        <v>0</v>
      </c>
      <c r="BY111" s="52">
        <f t="shared" si="85"/>
        <v>0</v>
      </c>
      <c r="BZ111" s="52">
        <f t="shared" si="86"/>
        <v>0</v>
      </c>
      <c r="CA111" s="52"/>
      <c r="CB111" s="63">
        <f t="shared" si="87"/>
        <v>0</v>
      </c>
      <c r="CC111" s="64">
        <f t="shared" si="88"/>
        <v>0</v>
      </c>
      <c r="CD111" s="65"/>
      <c r="CE111" s="52">
        <f t="shared" si="89"/>
        <v>0</v>
      </c>
      <c r="CF111" s="65"/>
      <c r="CG111" s="66">
        <f t="shared" si="90"/>
        <v>165</v>
      </c>
      <c r="CH111" s="67">
        <f t="shared" si="90"/>
        <v>150</v>
      </c>
    </row>
    <row r="112" spans="1:86" s="61" customFormat="1" ht="36.75" customHeight="1" x14ac:dyDescent="0.25">
      <c r="A112" s="31" t="s">
        <v>67</v>
      </c>
      <c r="B112" s="32" t="s">
        <v>82</v>
      </c>
      <c r="C112" s="33">
        <v>51</v>
      </c>
      <c r="D112" s="34">
        <v>2</v>
      </c>
      <c r="E112" s="35" t="s">
        <v>68</v>
      </c>
      <c r="F112" s="36">
        <v>47</v>
      </c>
      <c r="G112" s="37"/>
      <c r="H112" s="38" t="s">
        <v>106</v>
      </c>
      <c r="I112" s="36">
        <v>2</v>
      </c>
      <c r="J112" s="39">
        <f t="shared" si="95"/>
        <v>2</v>
      </c>
      <c r="K112" s="40">
        <v>3</v>
      </c>
      <c r="L112" s="41">
        <f t="shared" si="94"/>
        <v>1</v>
      </c>
      <c r="M112" s="42"/>
      <c r="N112" s="43" t="s">
        <v>69</v>
      </c>
      <c r="O112" s="44" t="s">
        <v>199</v>
      </c>
      <c r="P112" s="45">
        <f t="shared" si="93"/>
        <v>5</v>
      </c>
      <c r="Q112" s="46">
        <f t="shared" si="53"/>
        <v>150</v>
      </c>
      <c r="R112" s="47"/>
      <c r="S112" s="48"/>
      <c r="T112" s="49">
        <v>17</v>
      </c>
      <c r="U112" s="50">
        <f t="shared" si="54"/>
        <v>0</v>
      </c>
      <c r="V112" s="51">
        <f t="shared" si="50"/>
        <v>0</v>
      </c>
      <c r="W112" s="52"/>
      <c r="X112" s="52"/>
      <c r="Y112" s="52"/>
      <c r="Z112" s="53">
        <v>0</v>
      </c>
      <c r="AA112" s="42"/>
      <c r="AB112" s="42"/>
      <c r="AC112" s="54"/>
      <c r="AD112" s="50">
        <f t="shared" si="55"/>
        <v>150</v>
      </c>
      <c r="AE112" s="51">
        <f t="shared" si="56"/>
        <v>68</v>
      </c>
      <c r="AF112" s="52">
        <v>34</v>
      </c>
      <c r="AG112" s="52">
        <v>34</v>
      </c>
      <c r="AH112" s="52"/>
      <c r="AI112" s="53">
        <v>82</v>
      </c>
      <c r="AJ112" s="42"/>
      <c r="AK112" s="42"/>
      <c r="AL112" s="55" t="s">
        <v>59</v>
      </c>
      <c r="AM112" s="48" t="s">
        <v>130</v>
      </c>
      <c r="AN112" s="49">
        <v>401</v>
      </c>
      <c r="AO112" s="56">
        <f t="shared" si="57"/>
        <v>0</v>
      </c>
      <c r="AP112" s="57">
        <f t="shared" si="58"/>
        <v>0</v>
      </c>
      <c r="AQ112" s="58"/>
      <c r="AR112" s="59"/>
      <c r="AS112" s="60"/>
      <c r="AU112" s="62">
        <f t="shared" si="59"/>
        <v>0</v>
      </c>
      <c r="AV112" s="45">
        <f t="shared" si="60"/>
        <v>0</v>
      </c>
      <c r="AW112" s="45">
        <f t="shared" si="61"/>
        <v>0</v>
      </c>
      <c r="AX112" s="52">
        <f t="shared" si="62"/>
        <v>0</v>
      </c>
      <c r="AY112" s="45">
        <f t="shared" si="63"/>
        <v>0</v>
      </c>
      <c r="AZ112" s="52">
        <f t="shared" si="64"/>
        <v>0</v>
      </c>
      <c r="BA112" s="52">
        <f t="shared" si="65"/>
        <v>0</v>
      </c>
      <c r="BB112" s="52">
        <f t="shared" si="66"/>
        <v>0</v>
      </c>
      <c r="BC112" s="52">
        <f t="shared" si="67"/>
        <v>0</v>
      </c>
      <c r="BD112" s="52">
        <f t="shared" si="92"/>
        <v>0</v>
      </c>
      <c r="BE112" s="45">
        <f t="shared" si="68"/>
        <v>0</v>
      </c>
      <c r="BF112" s="52">
        <f t="shared" si="69"/>
        <v>0</v>
      </c>
      <c r="BG112" s="52">
        <f t="shared" si="70"/>
        <v>0</v>
      </c>
      <c r="BH112" s="52"/>
      <c r="BI112" s="63">
        <f t="shared" si="71"/>
        <v>0</v>
      </c>
      <c r="BJ112" s="64">
        <f t="shared" si="72"/>
        <v>0</v>
      </c>
      <c r="BK112" s="65"/>
      <c r="BL112" s="52">
        <f t="shared" si="73"/>
        <v>0</v>
      </c>
      <c r="BM112" s="65"/>
      <c r="BN112" s="62">
        <f t="shared" si="74"/>
        <v>34</v>
      </c>
      <c r="BO112" s="45">
        <f t="shared" si="75"/>
        <v>0</v>
      </c>
      <c r="BP112" s="45">
        <f t="shared" si="76"/>
        <v>102</v>
      </c>
      <c r="BQ112" s="52">
        <f t="shared" si="77"/>
        <v>1</v>
      </c>
      <c r="BR112" s="45">
        <f t="shared" si="78"/>
        <v>0</v>
      </c>
      <c r="BS112" s="52">
        <f t="shared" si="79"/>
        <v>12</v>
      </c>
      <c r="BT112" s="52">
        <f t="shared" si="80"/>
        <v>0</v>
      </c>
      <c r="BU112" s="52">
        <f t="shared" si="81"/>
        <v>4</v>
      </c>
      <c r="BV112" s="52">
        <f t="shared" si="82"/>
        <v>0</v>
      </c>
      <c r="BW112" s="52">
        <f t="shared" si="83"/>
        <v>0</v>
      </c>
      <c r="BX112" s="45">
        <f t="shared" si="84"/>
        <v>0</v>
      </c>
      <c r="BY112" s="52">
        <f t="shared" si="85"/>
        <v>0</v>
      </c>
      <c r="BZ112" s="52">
        <f t="shared" si="86"/>
        <v>0</v>
      </c>
      <c r="CA112" s="52"/>
      <c r="CB112" s="63">
        <f t="shared" si="87"/>
        <v>153</v>
      </c>
      <c r="CC112" s="64">
        <f t="shared" si="88"/>
        <v>136</v>
      </c>
      <c r="CD112" s="65"/>
      <c r="CE112" s="52">
        <f t="shared" si="89"/>
        <v>0</v>
      </c>
      <c r="CF112" s="65"/>
      <c r="CG112" s="66">
        <f t="shared" si="90"/>
        <v>153</v>
      </c>
      <c r="CH112" s="67">
        <f t="shared" si="90"/>
        <v>136</v>
      </c>
    </row>
    <row r="113" spans="1:86" s="61" customFormat="1" ht="36.75" customHeight="1" x14ac:dyDescent="0.25">
      <c r="A113" s="31" t="s">
        <v>67</v>
      </c>
      <c r="B113" s="32" t="s">
        <v>82</v>
      </c>
      <c r="C113" s="33" t="s">
        <v>109</v>
      </c>
      <c r="D113" s="34">
        <v>2</v>
      </c>
      <c r="E113" s="35" t="s">
        <v>68</v>
      </c>
      <c r="F113" s="36">
        <v>10</v>
      </c>
      <c r="G113" s="37"/>
      <c r="H113" s="38" t="s">
        <v>98</v>
      </c>
      <c r="I113" s="36">
        <v>1</v>
      </c>
      <c r="J113" s="39">
        <f t="shared" si="95"/>
        <v>0</v>
      </c>
      <c r="K113" s="40">
        <v>1</v>
      </c>
      <c r="L113" s="41">
        <f t="shared" si="94"/>
        <v>1</v>
      </c>
      <c r="M113" s="42"/>
      <c r="N113" s="43" t="s">
        <v>69</v>
      </c>
      <c r="O113" s="44" t="s">
        <v>199</v>
      </c>
      <c r="P113" s="45">
        <f t="shared" si="93"/>
        <v>5</v>
      </c>
      <c r="Q113" s="46">
        <f t="shared" si="53"/>
        <v>150</v>
      </c>
      <c r="R113" s="47" t="s">
        <v>78</v>
      </c>
      <c r="S113" s="48"/>
      <c r="T113" s="49">
        <v>17</v>
      </c>
      <c r="U113" s="50">
        <f t="shared" si="54"/>
        <v>0</v>
      </c>
      <c r="V113" s="51">
        <f t="shared" ref="V113:V138" si="96">SUM(W113:Y113)</f>
        <v>0</v>
      </c>
      <c r="W113" s="52"/>
      <c r="X113" s="52"/>
      <c r="Y113" s="52"/>
      <c r="Z113" s="53">
        <v>0</v>
      </c>
      <c r="AA113" s="42"/>
      <c r="AB113" s="42"/>
      <c r="AC113" s="54"/>
      <c r="AD113" s="50">
        <f t="shared" si="55"/>
        <v>150</v>
      </c>
      <c r="AE113" s="51">
        <f t="shared" si="56"/>
        <v>68</v>
      </c>
      <c r="AF113" s="52">
        <v>34</v>
      </c>
      <c r="AG113" s="52">
        <v>34</v>
      </c>
      <c r="AH113" s="52"/>
      <c r="AI113" s="53">
        <v>82</v>
      </c>
      <c r="AJ113" s="42"/>
      <c r="AK113" s="42"/>
      <c r="AL113" s="55" t="s">
        <v>59</v>
      </c>
      <c r="AM113" s="48" t="s">
        <v>130</v>
      </c>
      <c r="AN113" s="49">
        <v>401</v>
      </c>
      <c r="AO113" s="56">
        <f t="shared" si="57"/>
        <v>0</v>
      </c>
      <c r="AP113" s="57">
        <f t="shared" si="58"/>
        <v>0</v>
      </c>
      <c r="AQ113" s="58"/>
      <c r="AR113" s="59"/>
      <c r="AS113" s="60"/>
      <c r="AU113" s="62">
        <f t="shared" si="59"/>
        <v>0</v>
      </c>
      <c r="AV113" s="45">
        <f t="shared" si="60"/>
        <v>0</v>
      </c>
      <c r="AW113" s="45">
        <f t="shared" si="61"/>
        <v>0</v>
      </c>
      <c r="AX113" s="52">
        <f t="shared" si="62"/>
        <v>0</v>
      </c>
      <c r="AY113" s="45">
        <f t="shared" si="63"/>
        <v>0</v>
      </c>
      <c r="AZ113" s="52">
        <f t="shared" si="64"/>
        <v>0</v>
      </c>
      <c r="BA113" s="52">
        <f t="shared" si="65"/>
        <v>0</v>
      </c>
      <c r="BB113" s="52">
        <f t="shared" si="66"/>
        <v>0</v>
      </c>
      <c r="BC113" s="52">
        <f t="shared" si="67"/>
        <v>0</v>
      </c>
      <c r="BD113" s="52">
        <f t="shared" si="92"/>
        <v>0</v>
      </c>
      <c r="BE113" s="45">
        <f t="shared" si="68"/>
        <v>0</v>
      </c>
      <c r="BF113" s="52">
        <f t="shared" si="69"/>
        <v>0</v>
      </c>
      <c r="BG113" s="52">
        <f t="shared" si="70"/>
        <v>0</v>
      </c>
      <c r="BH113" s="52"/>
      <c r="BI113" s="63">
        <f t="shared" si="71"/>
        <v>0</v>
      </c>
      <c r="BJ113" s="64">
        <f t="shared" si="72"/>
        <v>0</v>
      </c>
      <c r="BK113" s="65"/>
      <c r="BL113" s="52">
        <f t="shared" si="73"/>
        <v>0</v>
      </c>
      <c r="BM113" s="65"/>
      <c r="BN113" s="62">
        <f t="shared" si="74"/>
        <v>34</v>
      </c>
      <c r="BO113" s="45">
        <f t="shared" si="75"/>
        <v>0</v>
      </c>
      <c r="BP113" s="45">
        <f t="shared" si="76"/>
        <v>34</v>
      </c>
      <c r="BQ113" s="52">
        <f t="shared" si="77"/>
        <v>1</v>
      </c>
      <c r="BR113" s="45">
        <f t="shared" si="78"/>
        <v>0</v>
      </c>
      <c r="BS113" s="52">
        <f t="shared" si="79"/>
        <v>3</v>
      </c>
      <c r="BT113" s="52">
        <f t="shared" si="80"/>
        <v>0</v>
      </c>
      <c r="BU113" s="52">
        <f t="shared" si="81"/>
        <v>2</v>
      </c>
      <c r="BV113" s="52">
        <f t="shared" si="82"/>
        <v>0</v>
      </c>
      <c r="BW113" s="52">
        <f t="shared" si="83"/>
        <v>0</v>
      </c>
      <c r="BX113" s="45">
        <f t="shared" si="84"/>
        <v>0</v>
      </c>
      <c r="BY113" s="52">
        <f t="shared" si="85"/>
        <v>0</v>
      </c>
      <c r="BZ113" s="52">
        <f t="shared" si="86"/>
        <v>0</v>
      </c>
      <c r="CA113" s="52"/>
      <c r="CB113" s="63">
        <f t="shared" si="87"/>
        <v>74</v>
      </c>
      <c r="CC113" s="64">
        <f t="shared" si="88"/>
        <v>68</v>
      </c>
      <c r="CD113" s="65"/>
      <c r="CE113" s="52">
        <f t="shared" si="89"/>
        <v>20</v>
      </c>
      <c r="CF113" s="65"/>
      <c r="CG113" s="66">
        <f t="shared" si="90"/>
        <v>74</v>
      </c>
      <c r="CH113" s="67">
        <f t="shared" si="90"/>
        <v>68</v>
      </c>
    </row>
    <row r="114" spans="1:86" s="61" customFormat="1" ht="36.75" customHeight="1" x14ac:dyDescent="0.25">
      <c r="A114" s="31" t="s">
        <v>67</v>
      </c>
      <c r="B114" s="32" t="s">
        <v>82</v>
      </c>
      <c r="C114" s="33">
        <v>51</v>
      </c>
      <c r="D114" s="34">
        <v>3</v>
      </c>
      <c r="E114" s="35" t="s">
        <v>68</v>
      </c>
      <c r="F114" s="36">
        <v>53</v>
      </c>
      <c r="G114" s="37">
        <v>8</v>
      </c>
      <c r="H114" s="38" t="s">
        <v>83</v>
      </c>
      <c r="I114" s="36">
        <v>3</v>
      </c>
      <c r="J114" s="39">
        <f t="shared" si="95"/>
        <v>2</v>
      </c>
      <c r="K114" s="40">
        <v>3</v>
      </c>
      <c r="L114" s="41">
        <f t="shared" si="94"/>
        <v>1</v>
      </c>
      <c r="M114" s="42"/>
      <c r="N114" s="43" t="s">
        <v>69</v>
      </c>
      <c r="O114" s="44" t="s">
        <v>199</v>
      </c>
      <c r="P114" s="45">
        <f t="shared" si="93"/>
        <v>3.5</v>
      </c>
      <c r="Q114" s="46">
        <f t="shared" si="53"/>
        <v>126</v>
      </c>
      <c r="R114" s="47"/>
      <c r="S114" s="48">
        <v>17</v>
      </c>
      <c r="T114" s="49"/>
      <c r="U114" s="50">
        <f t="shared" si="54"/>
        <v>126</v>
      </c>
      <c r="V114" s="51">
        <f t="shared" si="96"/>
        <v>52</v>
      </c>
      <c r="W114" s="52">
        <v>26</v>
      </c>
      <c r="X114" s="52">
        <v>26</v>
      </c>
      <c r="Y114" s="52"/>
      <c r="Z114" s="53">
        <v>74</v>
      </c>
      <c r="AA114" s="42"/>
      <c r="AB114" s="42"/>
      <c r="AC114" s="54" t="s">
        <v>59</v>
      </c>
      <c r="AD114" s="50">
        <f t="shared" si="55"/>
        <v>0</v>
      </c>
      <c r="AE114" s="51">
        <f t="shared" si="56"/>
        <v>0</v>
      </c>
      <c r="AF114" s="52"/>
      <c r="AG114" s="52"/>
      <c r="AH114" s="52"/>
      <c r="AI114" s="53">
        <v>0</v>
      </c>
      <c r="AJ114" s="42"/>
      <c r="AK114" s="42"/>
      <c r="AL114" s="55"/>
      <c r="AM114" s="48" t="s">
        <v>130</v>
      </c>
      <c r="AN114" s="49">
        <v>401</v>
      </c>
      <c r="AO114" s="56">
        <f t="shared" si="57"/>
        <v>0</v>
      </c>
      <c r="AP114" s="57">
        <f t="shared" si="58"/>
        <v>0</v>
      </c>
      <c r="AQ114" s="58"/>
      <c r="AR114" s="59"/>
      <c r="AS114" s="60"/>
      <c r="AU114" s="62">
        <f t="shared" si="59"/>
        <v>26</v>
      </c>
      <c r="AV114" s="45">
        <f t="shared" si="60"/>
        <v>0</v>
      </c>
      <c r="AW114" s="45">
        <f t="shared" si="61"/>
        <v>78</v>
      </c>
      <c r="AX114" s="52">
        <f t="shared" si="62"/>
        <v>1</v>
      </c>
      <c r="AY114" s="45">
        <f t="shared" si="63"/>
        <v>0</v>
      </c>
      <c r="AZ114" s="52">
        <f t="shared" si="64"/>
        <v>10</v>
      </c>
      <c r="BA114" s="52">
        <f t="shared" si="65"/>
        <v>0</v>
      </c>
      <c r="BB114" s="52">
        <f t="shared" si="66"/>
        <v>6</v>
      </c>
      <c r="BC114" s="52">
        <f t="shared" si="67"/>
        <v>0</v>
      </c>
      <c r="BD114" s="52">
        <f t="shared" si="92"/>
        <v>0</v>
      </c>
      <c r="BE114" s="45">
        <f t="shared" si="68"/>
        <v>0</v>
      </c>
      <c r="BF114" s="52">
        <f t="shared" si="69"/>
        <v>0</v>
      </c>
      <c r="BG114" s="52">
        <f t="shared" si="70"/>
        <v>0</v>
      </c>
      <c r="BH114" s="52"/>
      <c r="BI114" s="63">
        <f t="shared" si="71"/>
        <v>121</v>
      </c>
      <c r="BJ114" s="64">
        <f t="shared" si="72"/>
        <v>104</v>
      </c>
      <c r="BK114" s="65"/>
      <c r="BL114" s="52">
        <f t="shared" si="73"/>
        <v>0</v>
      </c>
      <c r="BM114" s="65"/>
      <c r="BN114" s="62">
        <f t="shared" si="74"/>
        <v>0</v>
      </c>
      <c r="BO114" s="45">
        <f t="shared" si="75"/>
        <v>0</v>
      </c>
      <c r="BP114" s="45">
        <f t="shared" si="76"/>
        <v>0</v>
      </c>
      <c r="BQ114" s="52">
        <f t="shared" si="77"/>
        <v>0</v>
      </c>
      <c r="BR114" s="45">
        <f t="shared" si="78"/>
        <v>0</v>
      </c>
      <c r="BS114" s="52">
        <f t="shared" si="79"/>
        <v>0</v>
      </c>
      <c r="BT114" s="52">
        <f t="shared" si="80"/>
        <v>0</v>
      </c>
      <c r="BU114" s="52">
        <f t="shared" si="81"/>
        <v>0</v>
      </c>
      <c r="BV114" s="52">
        <f t="shared" si="82"/>
        <v>0</v>
      </c>
      <c r="BW114" s="52">
        <f t="shared" si="83"/>
        <v>0</v>
      </c>
      <c r="BX114" s="45">
        <f t="shared" si="84"/>
        <v>0</v>
      </c>
      <c r="BY114" s="52">
        <f t="shared" si="85"/>
        <v>0</v>
      </c>
      <c r="BZ114" s="52">
        <f t="shared" si="86"/>
        <v>0</v>
      </c>
      <c r="CA114" s="52"/>
      <c r="CB114" s="63">
        <f t="shared" si="87"/>
        <v>0</v>
      </c>
      <c r="CC114" s="64">
        <f t="shared" si="88"/>
        <v>0</v>
      </c>
      <c r="CD114" s="65"/>
      <c r="CE114" s="52">
        <f t="shared" si="89"/>
        <v>0</v>
      </c>
      <c r="CF114" s="65"/>
      <c r="CG114" s="66">
        <f t="shared" si="90"/>
        <v>121</v>
      </c>
      <c r="CH114" s="67">
        <f t="shared" si="90"/>
        <v>104</v>
      </c>
    </row>
    <row r="115" spans="1:86" s="61" customFormat="1" ht="36.75" customHeight="1" x14ac:dyDescent="0.25">
      <c r="A115" s="31" t="s">
        <v>67</v>
      </c>
      <c r="B115" s="32" t="s">
        <v>82</v>
      </c>
      <c r="C115" s="33">
        <v>51</v>
      </c>
      <c r="D115" s="34">
        <v>3</v>
      </c>
      <c r="E115" s="35" t="s">
        <v>68</v>
      </c>
      <c r="F115" s="36">
        <v>53</v>
      </c>
      <c r="G115" s="37">
        <v>8</v>
      </c>
      <c r="H115" s="38" t="s">
        <v>83</v>
      </c>
      <c r="I115" s="36">
        <v>3</v>
      </c>
      <c r="J115" s="39">
        <f t="shared" si="95"/>
        <v>2</v>
      </c>
      <c r="K115" s="40">
        <v>3</v>
      </c>
      <c r="L115" s="41">
        <f t="shared" si="94"/>
        <v>1</v>
      </c>
      <c r="M115" s="42"/>
      <c r="N115" s="43" t="s">
        <v>69</v>
      </c>
      <c r="O115" s="44" t="s">
        <v>200</v>
      </c>
      <c r="P115" s="45">
        <f t="shared" si="93"/>
        <v>4</v>
      </c>
      <c r="Q115" s="46">
        <f t="shared" si="53"/>
        <v>144</v>
      </c>
      <c r="R115" s="47"/>
      <c r="S115" s="48"/>
      <c r="T115" s="49">
        <v>14</v>
      </c>
      <c r="U115" s="50">
        <f t="shared" si="54"/>
        <v>0</v>
      </c>
      <c r="V115" s="51">
        <f t="shared" si="96"/>
        <v>0</v>
      </c>
      <c r="W115" s="52"/>
      <c r="X115" s="52"/>
      <c r="Y115" s="52"/>
      <c r="Z115" s="53">
        <v>0</v>
      </c>
      <c r="AA115" s="42"/>
      <c r="AB115" s="42"/>
      <c r="AC115" s="54"/>
      <c r="AD115" s="50">
        <f t="shared" si="55"/>
        <v>144</v>
      </c>
      <c r="AE115" s="51">
        <f t="shared" si="56"/>
        <v>60</v>
      </c>
      <c r="AF115" s="52">
        <v>30</v>
      </c>
      <c r="AG115" s="52">
        <v>30</v>
      </c>
      <c r="AH115" s="52"/>
      <c r="AI115" s="53">
        <v>84</v>
      </c>
      <c r="AJ115" s="42"/>
      <c r="AK115" s="42" t="s">
        <v>105</v>
      </c>
      <c r="AL115" s="55"/>
      <c r="AM115" s="48" t="s">
        <v>130</v>
      </c>
      <c r="AN115" s="49">
        <v>401</v>
      </c>
      <c r="AO115" s="56">
        <f t="shared" si="57"/>
        <v>0</v>
      </c>
      <c r="AP115" s="57">
        <f t="shared" si="58"/>
        <v>0.5</v>
      </c>
      <c r="AQ115" s="58"/>
      <c r="AR115" s="59"/>
      <c r="AS115" s="60"/>
      <c r="AU115" s="62">
        <f t="shared" si="59"/>
        <v>0</v>
      </c>
      <c r="AV115" s="45">
        <f t="shared" si="60"/>
        <v>0</v>
      </c>
      <c r="AW115" s="45">
        <f t="shared" si="61"/>
        <v>0</v>
      </c>
      <c r="AX115" s="52">
        <f t="shared" si="62"/>
        <v>0</v>
      </c>
      <c r="AY115" s="45">
        <f t="shared" si="63"/>
        <v>0</v>
      </c>
      <c r="AZ115" s="52">
        <f t="shared" si="64"/>
        <v>0</v>
      </c>
      <c r="BA115" s="52">
        <f t="shared" si="65"/>
        <v>0</v>
      </c>
      <c r="BB115" s="52">
        <f t="shared" si="66"/>
        <v>0</v>
      </c>
      <c r="BC115" s="52">
        <f t="shared" si="67"/>
        <v>0</v>
      </c>
      <c r="BD115" s="52">
        <f t="shared" si="92"/>
        <v>0</v>
      </c>
      <c r="BE115" s="45">
        <f t="shared" si="68"/>
        <v>0</v>
      </c>
      <c r="BF115" s="52">
        <f t="shared" si="69"/>
        <v>0</v>
      </c>
      <c r="BG115" s="52">
        <f t="shared" si="70"/>
        <v>0</v>
      </c>
      <c r="BH115" s="52"/>
      <c r="BI115" s="63">
        <f t="shared" si="71"/>
        <v>0</v>
      </c>
      <c r="BJ115" s="64">
        <f t="shared" si="72"/>
        <v>0</v>
      </c>
      <c r="BK115" s="65"/>
      <c r="BL115" s="52">
        <f t="shared" si="73"/>
        <v>0</v>
      </c>
      <c r="BM115" s="65"/>
      <c r="BN115" s="62">
        <f t="shared" si="74"/>
        <v>30</v>
      </c>
      <c r="BO115" s="45">
        <f t="shared" si="75"/>
        <v>0</v>
      </c>
      <c r="BP115" s="45">
        <f t="shared" si="76"/>
        <v>90</v>
      </c>
      <c r="BQ115" s="52">
        <f t="shared" si="77"/>
        <v>1</v>
      </c>
      <c r="BR115" s="45">
        <f t="shared" si="78"/>
        <v>6</v>
      </c>
      <c r="BS115" s="52">
        <f t="shared" si="79"/>
        <v>11</v>
      </c>
      <c r="BT115" s="52">
        <f t="shared" si="80"/>
        <v>0</v>
      </c>
      <c r="BU115" s="52">
        <f t="shared" si="81"/>
        <v>0</v>
      </c>
      <c r="BV115" s="52">
        <f t="shared" si="82"/>
        <v>14</v>
      </c>
      <c r="BW115" s="52">
        <f t="shared" si="83"/>
        <v>0</v>
      </c>
      <c r="BX115" s="45">
        <f t="shared" si="84"/>
        <v>0</v>
      </c>
      <c r="BY115" s="52">
        <f t="shared" si="85"/>
        <v>0</v>
      </c>
      <c r="BZ115" s="52">
        <f t="shared" si="86"/>
        <v>0</v>
      </c>
      <c r="CA115" s="52"/>
      <c r="CB115" s="63">
        <f t="shared" si="87"/>
        <v>152</v>
      </c>
      <c r="CC115" s="64">
        <f t="shared" si="88"/>
        <v>126</v>
      </c>
      <c r="CD115" s="65"/>
      <c r="CE115" s="52">
        <f t="shared" si="89"/>
        <v>0</v>
      </c>
      <c r="CF115" s="65"/>
      <c r="CG115" s="66">
        <f t="shared" si="90"/>
        <v>152</v>
      </c>
      <c r="CH115" s="67">
        <f t="shared" si="90"/>
        <v>126</v>
      </c>
    </row>
    <row r="116" spans="1:86" s="61" customFormat="1" ht="36.75" customHeight="1" x14ac:dyDescent="0.25">
      <c r="A116" s="31" t="s">
        <v>67</v>
      </c>
      <c r="B116" s="32" t="s">
        <v>82</v>
      </c>
      <c r="C116" s="33">
        <v>51</v>
      </c>
      <c r="D116" s="34">
        <v>4</v>
      </c>
      <c r="E116" s="35" t="s">
        <v>68</v>
      </c>
      <c r="F116" s="36">
        <v>62</v>
      </c>
      <c r="G116" s="37">
        <v>14</v>
      </c>
      <c r="H116" s="38" t="s">
        <v>83</v>
      </c>
      <c r="I116" s="36">
        <v>3</v>
      </c>
      <c r="J116" s="39">
        <f t="shared" si="95"/>
        <v>2</v>
      </c>
      <c r="K116" s="40">
        <v>3</v>
      </c>
      <c r="L116" s="41">
        <f t="shared" si="94"/>
        <v>1</v>
      </c>
      <c r="M116" s="42">
        <v>51.52</v>
      </c>
      <c r="N116" s="43" t="s">
        <v>69</v>
      </c>
      <c r="O116" s="44" t="s">
        <v>201</v>
      </c>
      <c r="P116" s="45">
        <f t="shared" si="93"/>
        <v>3.5</v>
      </c>
      <c r="Q116" s="46">
        <f t="shared" si="53"/>
        <v>126</v>
      </c>
      <c r="R116" s="47"/>
      <c r="S116" s="48"/>
      <c r="T116" s="49"/>
      <c r="U116" s="50">
        <f t="shared" si="54"/>
        <v>0</v>
      </c>
      <c r="V116" s="51">
        <f t="shared" si="96"/>
        <v>0</v>
      </c>
      <c r="W116" s="52"/>
      <c r="X116" s="52"/>
      <c r="Y116" s="52"/>
      <c r="Z116" s="53">
        <v>0</v>
      </c>
      <c r="AA116" s="42"/>
      <c r="AB116" s="42"/>
      <c r="AC116" s="54"/>
      <c r="AD116" s="50">
        <f t="shared" si="55"/>
        <v>126</v>
      </c>
      <c r="AE116" s="51">
        <f t="shared" si="56"/>
        <v>48</v>
      </c>
      <c r="AF116" s="52">
        <v>16</v>
      </c>
      <c r="AG116" s="52">
        <v>32</v>
      </c>
      <c r="AH116" s="52"/>
      <c r="AI116" s="53">
        <v>78</v>
      </c>
      <c r="AJ116" s="42"/>
      <c r="AK116" s="42" t="s">
        <v>105</v>
      </c>
      <c r="AL116" s="55"/>
      <c r="AM116" s="48" t="s">
        <v>130</v>
      </c>
      <c r="AN116" s="49">
        <v>401</v>
      </c>
      <c r="AO116" s="56">
        <f t="shared" si="57"/>
        <v>0</v>
      </c>
      <c r="AP116" s="57">
        <f t="shared" si="58"/>
        <v>0.45714285714285713</v>
      </c>
      <c r="AQ116" s="58"/>
      <c r="AR116" s="59"/>
      <c r="AS116" s="60"/>
      <c r="AU116" s="62">
        <f t="shared" si="59"/>
        <v>0</v>
      </c>
      <c r="AV116" s="45">
        <f t="shared" si="60"/>
        <v>0</v>
      </c>
      <c r="AW116" s="45">
        <f t="shared" si="61"/>
        <v>0</v>
      </c>
      <c r="AX116" s="52">
        <f t="shared" si="62"/>
        <v>0</v>
      </c>
      <c r="AY116" s="45">
        <f t="shared" si="63"/>
        <v>0</v>
      </c>
      <c r="AZ116" s="52">
        <f t="shared" si="64"/>
        <v>0</v>
      </c>
      <c r="BA116" s="52">
        <f t="shared" si="65"/>
        <v>0</v>
      </c>
      <c r="BB116" s="52">
        <f t="shared" si="66"/>
        <v>0</v>
      </c>
      <c r="BC116" s="52">
        <f t="shared" si="67"/>
        <v>0</v>
      </c>
      <c r="BD116" s="52">
        <f t="shared" si="92"/>
        <v>0</v>
      </c>
      <c r="BE116" s="45">
        <f t="shared" si="68"/>
        <v>0</v>
      </c>
      <c r="BF116" s="52">
        <f t="shared" si="69"/>
        <v>0</v>
      </c>
      <c r="BG116" s="52">
        <f t="shared" si="70"/>
        <v>0</v>
      </c>
      <c r="BH116" s="52"/>
      <c r="BI116" s="63">
        <f t="shared" si="71"/>
        <v>0</v>
      </c>
      <c r="BJ116" s="64">
        <f t="shared" si="72"/>
        <v>0</v>
      </c>
      <c r="BK116" s="65"/>
      <c r="BL116" s="52">
        <f t="shared" si="73"/>
        <v>0</v>
      </c>
      <c r="BM116" s="65"/>
      <c r="BN116" s="62">
        <f t="shared" si="74"/>
        <v>16</v>
      </c>
      <c r="BO116" s="45">
        <f t="shared" si="75"/>
        <v>0</v>
      </c>
      <c r="BP116" s="45">
        <f t="shared" si="76"/>
        <v>96</v>
      </c>
      <c r="BQ116" s="52">
        <f t="shared" si="77"/>
        <v>1</v>
      </c>
      <c r="BR116" s="45">
        <f t="shared" si="78"/>
        <v>6</v>
      </c>
      <c r="BS116" s="52">
        <f t="shared" si="79"/>
        <v>12</v>
      </c>
      <c r="BT116" s="52">
        <f t="shared" si="80"/>
        <v>0</v>
      </c>
      <c r="BU116" s="52">
        <f t="shared" si="81"/>
        <v>0</v>
      </c>
      <c r="BV116" s="52">
        <f t="shared" si="82"/>
        <v>16</v>
      </c>
      <c r="BW116" s="52">
        <f t="shared" si="83"/>
        <v>0</v>
      </c>
      <c r="BX116" s="45">
        <f t="shared" si="84"/>
        <v>0</v>
      </c>
      <c r="BY116" s="52">
        <f t="shared" si="85"/>
        <v>0</v>
      </c>
      <c r="BZ116" s="52">
        <f t="shared" si="86"/>
        <v>0</v>
      </c>
      <c r="CA116" s="52"/>
      <c r="CB116" s="63">
        <f t="shared" si="87"/>
        <v>147</v>
      </c>
      <c r="CC116" s="64">
        <f t="shared" si="88"/>
        <v>118</v>
      </c>
      <c r="CD116" s="65"/>
      <c r="CE116" s="52">
        <f t="shared" si="89"/>
        <v>0</v>
      </c>
      <c r="CF116" s="65"/>
      <c r="CG116" s="66">
        <f t="shared" si="90"/>
        <v>147</v>
      </c>
      <c r="CH116" s="67">
        <f t="shared" si="90"/>
        <v>118</v>
      </c>
    </row>
    <row r="117" spans="1:86" s="61" customFormat="1" ht="36.75" customHeight="1" x14ac:dyDescent="0.25">
      <c r="A117" s="31" t="s">
        <v>67</v>
      </c>
      <c r="B117" s="32" t="s">
        <v>82</v>
      </c>
      <c r="C117" s="33">
        <v>52</v>
      </c>
      <c r="D117" s="34">
        <v>4</v>
      </c>
      <c r="E117" s="35" t="s">
        <v>68</v>
      </c>
      <c r="F117" s="36">
        <v>31</v>
      </c>
      <c r="G117" s="37"/>
      <c r="H117" s="38" t="s">
        <v>84</v>
      </c>
      <c r="I117" s="36">
        <v>1</v>
      </c>
      <c r="J117" s="39">
        <f t="shared" si="95"/>
        <v>1</v>
      </c>
      <c r="K117" s="40">
        <v>2</v>
      </c>
      <c r="L117" s="41"/>
      <c r="M117" s="42">
        <v>51.52</v>
      </c>
      <c r="N117" s="43" t="s">
        <v>69</v>
      </c>
      <c r="O117" s="44" t="s">
        <v>201</v>
      </c>
      <c r="P117" s="45">
        <f>Q117/30</f>
        <v>3.6</v>
      </c>
      <c r="Q117" s="46">
        <f t="shared" si="53"/>
        <v>108</v>
      </c>
      <c r="R117" s="47"/>
      <c r="S117" s="48"/>
      <c r="T117" s="49"/>
      <c r="U117" s="50">
        <f t="shared" si="54"/>
        <v>0</v>
      </c>
      <c r="V117" s="51">
        <f t="shared" si="96"/>
        <v>0</v>
      </c>
      <c r="W117" s="52"/>
      <c r="X117" s="52"/>
      <c r="Y117" s="52"/>
      <c r="Z117" s="53">
        <v>0</v>
      </c>
      <c r="AA117" s="42"/>
      <c r="AB117" s="42"/>
      <c r="AC117" s="54"/>
      <c r="AD117" s="50">
        <f t="shared" si="55"/>
        <v>108</v>
      </c>
      <c r="AE117" s="51">
        <f t="shared" si="56"/>
        <v>48</v>
      </c>
      <c r="AF117" s="52">
        <v>16</v>
      </c>
      <c r="AG117" s="52">
        <v>32</v>
      </c>
      <c r="AH117" s="52"/>
      <c r="AI117" s="53">
        <v>60</v>
      </c>
      <c r="AJ117" s="42"/>
      <c r="AK117" s="42" t="s">
        <v>105</v>
      </c>
      <c r="AL117" s="55"/>
      <c r="AM117" s="48" t="s">
        <v>130</v>
      </c>
      <c r="AN117" s="49">
        <v>401</v>
      </c>
      <c r="AO117" s="56">
        <f t="shared" si="57"/>
        <v>0</v>
      </c>
      <c r="AP117" s="57">
        <f t="shared" si="58"/>
        <v>0.53333333333333333</v>
      </c>
      <c r="AQ117" s="58"/>
      <c r="AR117" s="59"/>
      <c r="AS117" s="60"/>
      <c r="AU117" s="62">
        <f t="shared" si="59"/>
        <v>0</v>
      </c>
      <c r="AV117" s="45">
        <f t="shared" si="60"/>
        <v>0</v>
      </c>
      <c r="AW117" s="45">
        <f t="shared" si="61"/>
        <v>0</v>
      </c>
      <c r="AX117" s="52">
        <f t="shared" si="62"/>
        <v>0</v>
      </c>
      <c r="AY117" s="45">
        <f t="shared" si="63"/>
        <v>0</v>
      </c>
      <c r="AZ117" s="52">
        <f t="shared" si="64"/>
        <v>0</v>
      </c>
      <c r="BA117" s="52">
        <f t="shared" si="65"/>
        <v>0</v>
      </c>
      <c r="BB117" s="52">
        <f t="shared" si="66"/>
        <v>0</v>
      </c>
      <c r="BC117" s="52">
        <f t="shared" si="67"/>
        <v>0</v>
      </c>
      <c r="BD117" s="52">
        <f t="shared" si="92"/>
        <v>0</v>
      </c>
      <c r="BE117" s="45">
        <f t="shared" si="68"/>
        <v>0</v>
      </c>
      <c r="BF117" s="52">
        <f t="shared" si="69"/>
        <v>0</v>
      </c>
      <c r="BG117" s="52">
        <f t="shared" si="70"/>
        <v>0</v>
      </c>
      <c r="BH117" s="52"/>
      <c r="BI117" s="63">
        <f t="shared" si="71"/>
        <v>0</v>
      </c>
      <c r="BJ117" s="64">
        <f t="shared" si="72"/>
        <v>0</v>
      </c>
      <c r="BK117" s="65"/>
      <c r="BL117" s="52">
        <f t="shared" si="73"/>
        <v>0</v>
      </c>
      <c r="BM117" s="65"/>
      <c r="BN117" s="62">
        <f t="shared" si="74"/>
        <v>0</v>
      </c>
      <c r="BO117" s="45">
        <f t="shared" si="75"/>
        <v>0</v>
      </c>
      <c r="BP117" s="45">
        <f t="shared" si="76"/>
        <v>64</v>
      </c>
      <c r="BQ117" s="52">
        <f t="shared" si="77"/>
        <v>1</v>
      </c>
      <c r="BR117" s="45">
        <f t="shared" si="78"/>
        <v>2</v>
      </c>
      <c r="BS117" s="52">
        <f t="shared" si="79"/>
        <v>6</v>
      </c>
      <c r="BT117" s="52">
        <f t="shared" si="80"/>
        <v>0</v>
      </c>
      <c r="BU117" s="52">
        <f t="shared" si="81"/>
        <v>0</v>
      </c>
      <c r="BV117" s="52">
        <f t="shared" si="82"/>
        <v>8</v>
      </c>
      <c r="BW117" s="52">
        <f t="shared" si="83"/>
        <v>0</v>
      </c>
      <c r="BX117" s="45">
        <f t="shared" si="84"/>
        <v>0</v>
      </c>
      <c r="BY117" s="52">
        <f t="shared" si="85"/>
        <v>0</v>
      </c>
      <c r="BZ117" s="52">
        <f t="shared" si="86"/>
        <v>0</v>
      </c>
      <c r="CA117" s="52"/>
      <c r="CB117" s="63">
        <f t="shared" si="87"/>
        <v>81</v>
      </c>
      <c r="CC117" s="64">
        <f t="shared" si="88"/>
        <v>66</v>
      </c>
      <c r="CD117" s="65"/>
      <c r="CE117" s="52">
        <f t="shared" si="89"/>
        <v>0</v>
      </c>
      <c r="CF117" s="65"/>
      <c r="CG117" s="66">
        <f t="shared" si="90"/>
        <v>81</v>
      </c>
      <c r="CH117" s="67">
        <f t="shared" si="90"/>
        <v>66</v>
      </c>
    </row>
    <row r="118" spans="1:86" s="61" customFormat="1" ht="36.75" customHeight="1" x14ac:dyDescent="0.25">
      <c r="A118" s="31" t="s">
        <v>67</v>
      </c>
      <c r="B118" s="32" t="s">
        <v>82</v>
      </c>
      <c r="C118" s="33">
        <v>51</v>
      </c>
      <c r="D118" s="34">
        <v>3</v>
      </c>
      <c r="E118" s="35" t="s">
        <v>68</v>
      </c>
      <c r="F118" s="36">
        <v>53</v>
      </c>
      <c r="G118" s="37">
        <v>8</v>
      </c>
      <c r="H118" s="38" t="s">
        <v>83</v>
      </c>
      <c r="I118" s="36">
        <v>3</v>
      </c>
      <c r="J118" s="39">
        <f t="shared" si="95"/>
        <v>2</v>
      </c>
      <c r="K118" s="40">
        <v>3</v>
      </c>
      <c r="L118" s="41">
        <f>IF(OR((W118+AF118)=0,F118=0),0,IF(F118&lt;130,1,IF(F118&gt;160,3,2)))</f>
        <v>1</v>
      </c>
      <c r="M118" s="42"/>
      <c r="N118" s="43" t="s">
        <v>69</v>
      </c>
      <c r="O118" s="44" t="s">
        <v>202</v>
      </c>
      <c r="P118" s="45">
        <f t="shared" si="93"/>
        <v>3.5</v>
      </c>
      <c r="Q118" s="46">
        <f t="shared" si="53"/>
        <v>126</v>
      </c>
      <c r="R118" s="47"/>
      <c r="S118" s="48">
        <v>17</v>
      </c>
      <c r="T118" s="49"/>
      <c r="U118" s="50">
        <f t="shared" si="54"/>
        <v>126</v>
      </c>
      <c r="V118" s="51">
        <f t="shared" si="96"/>
        <v>52</v>
      </c>
      <c r="W118" s="52">
        <v>18</v>
      </c>
      <c r="X118" s="52">
        <v>34</v>
      </c>
      <c r="Y118" s="52"/>
      <c r="Z118" s="53">
        <v>74</v>
      </c>
      <c r="AA118" s="42"/>
      <c r="AB118" s="42" t="s">
        <v>105</v>
      </c>
      <c r="AC118" s="54"/>
      <c r="AD118" s="50">
        <f t="shared" si="55"/>
        <v>0</v>
      </c>
      <c r="AE118" s="51">
        <f t="shared" si="56"/>
        <v>0</v>
      </c>
      <c r="AF118" s="52"/>
      <c r="AG118" s="52"/>
      <c r="AH118" s="52"/>
      <c r="AI118" s="53">
        <v>0</v>
      </c>
      <c r="AJ118" s="42"/>
      <c r="AK118" s="42"/>
      <c r="AL118" s="55"/>
      <c r="AM118" s="48" t="s">
        <v>130</v>
      </c>
      <c r="AN118" s="49">
        <v>401</v>
      </c>
      <c r="AO118" s="56">
        <f t="shared" si="57"/>
        <v>0.49523809523809526</v>
      </c>
      <c r="AP118" s="57">
        <f t="shared" si="58"/>
        <v>0</v>
      </c>
      <c r="AQ118" s="58"/>
      <c r="AR118" s="59"/>
      <c r="AS118" s="60"/>
      <c r="AU118" s="62">
        <f t="shared" si="59"/>
        <v>18</v>
      </c>
      <c r="AV118" s="45">
        <f t="shared" si="60"/>
        <v>0</v>
      </c>
      <c r="AW118" s="45">
        <f t="shared" si="61"/>
        <v>102</v>
      </c>
      <c r="AX118" s="52">
        <f t="shared" si="62"/>
        <v>1</v>
      </c>
      <c r="AY118" s="45">
        <f t="shared" si="63"/>
        <v>6</v>
      </c>
      <c r="AZ118" s="52">
        <f t="shared" si="64"/>
        <v>10</v>
      </c>
      <c r="BA118" s="52">
        <f t="shared" si="65"/>
        <v>0</v>
      </c>
      <c r="BB118" s="52">
        <f t="shared" si="66"/>
        <v>0</v>
      </c>
      <c r="BC118" s="52">
        <f t="shared" si="67"/>
        <v>14</v>
      </c>
      <c r="BD118" s="52">
        <f t="shared" si="92"/>
        <v>0</v>
      </c>
      <c r="BE118" s="45">
        <f t="shared" si="68"/>
        <v>0</v>
      </c>
      <c r="BF118" s="52">
        <f t="shared" si="69"/>
        <v>0</v>
      </c>
      <c r="BG118" s="52">
        <f t="shared" si="70"/>
        <v>0</v>
      </c>
      <c r="BH118" s="52"/>
      <c r="BI118" s="63">
        <f t="shared" si="71"/>
        <v>151</v>
      </c>
      <c r="BJ118" s="64">
        <f t="shared" si="72"/>
        <v>126</v>
      </c>
      <c r="BK118" s="65"/>
      <c r="BL118" s="52">
        <f t="shared" si="73"/>
        <v>0</v>
      </c>
      <c r="BM118" s="65"/>
      <c r="BN118" s="62">
        <f t="shared" si="74"/>
        <v>0</v>
      </c>
      <c r="BO118" s="45">
        <f t="shared" si="75"/>
        <v>0</v>
      </c>
      <c r="BP118" s="45">
        <f t="shared" si="76"/>
        <v>0</v>
      </c>
      <c r="BQ118" s="52">
        <f t="shared" si="77"/>
        <v>0</v>
      </c>
      <c r="BR118" s="45">
        <f t="shared" si="78"/>
        <v>0</v>
      </c>
      <c r="BS118" s="52">
        <f t="shared" si="79"/>
        <v>0</v>
      </c>
      <c r="BT118" s="52">
        <f t="shared" si="80"/>
        <v>0</v>
      </c>
      <c r="BU118" s="52">
        <f t="shared" si="81"/>
        <v>0</v>
      </c>
      <c r="BV118" s="52">
        <f t="shared" si="82"/>
        <v>0</v>
      </c>
      <c r="BW118" s="52">
        <f t="shared" si="83"/>
        <v>0</v>
      </c>
      <c r="BX118" s="45">
        <f t="shared" si="84"/>
        <v>0</v>
      </c>
      <c r="BY118" s="52">
        <f t="shared" si="85"/>
        <v>0</v>
      </c>
      <c r="BZ118" s="52">
        <f t="shared" si="86"/>
        <v>0</v>
      </c>
      <c r="CA118" s="52"/>
      <c r="CB118" s="63">
        <f t="shared" si="87"/>
        <v>0</v>
      </c>
      <c r="CC118" s="64">
        <f t="shared" si="88"/>
        <v>0</v>
      </c>
      <c r="CD118" s="65"/>
      <c r="CE118" s="52">
        <f t="shared" si="89"/>
        <v>0</v>
      </c>
      <c r="CF118" s="65"/>
      <c r="CG118" s="66">
        <f t="shared" si="90"/>
        <v>151</v>
      </c>
      <c r="CH118" s="67">
        <f t="shared" si="90"/>
        <v>126</v>
      </c>
    </row>
    <row r="119" spans="1:86" s="61" customFormat="1" ht="36.75" customHeight="1" x14ac:dyDescent="0.25">
      <c r="A119" s="31" t="s">
        <v>67</v>
      </c>
      <c r="B119" s="69" t="s">
        <v>104</v>
      </c>
      <c r="C119" s="75" t="s">
        <v>170</v>
      </c>
      <c r="D119" s="34" t="s">
        <v>102</v>
      </c>
      <c r="E119" s="35" t="s">
        <v>101</v>
      </c>
      <c r="F119" s="36">
        <v>25</v>
      </c>
      <c r="G119" s="37"/>
      <c r="H119" s="38" t="s">
        <v>107</v>
      </c>
      <c r="I119" s="36">
        <v>1</v>
      </c>
      <c r="J119" s="39">
        <f t="shared" si="95"/>
        <v>1</v>
      </c>
      <c r="K119" s="40">
        <v>1</v>
      </c>
      <c r="L119" s="41">
        <f>IF(OR((W119+AF119)=0,F119=0),0,IF(F119&lt;130,1,IF(F119&gt;160,3,2)))</f>
        <v>0</v>
      </c>
      <c r="M119" s="42"/>
      <c r="N119" s="43" t="s">
        <v>77</v>
      </c>
      <c r="O119" s="44" t="s">
        <v>203</v>
      </c>
      <c r="P119" s="45">
        <f t="shared" si="93"/>
        <v>0</v>
      </c>
      <c r="Q119" s="46">
        <f t="shared" si="53"/>
        <v>0</v>
      </c>
      <c r="R119" s="47"/>
      <c r="S119" s="48"/>
      <c r="T119" s="49"/>
      <c r="U119" s="50">
        <f t="shared" si="54"/>
        <v>0</v>
      </c>
      <c r="V119" s="51">
        <f t="shared" si="96"/>
        <v>0</v>
      </c>
      <c r="W119" s="52"/>
      <c r="X119" s="52"/>
      <c r="Y119" s="52"/>
      <c r="Z119" s="53">
        <v>0</v>
      </c>
      <c r="AA119" s="42"/>
      <c r="AB119" s="42"/>
      <c r="AC119" s="54"/>
      <c r="AD119" s="50">
        <f t="shared" si="55"/>
        <v>0</v>
      </c>
      <c r="AE119" s="51">
        <f t="shared" si="56"/>
        <v>0</v>
      </c>
      <c r="AF119" s="52"/>
      <c r="AG119" s="52"/>
      <c r="AH119" s="52"/>
      <c r="AI119" s="53">
        <v>0</v>
      </c>
      <c r="AJ119" s="42"/>
      <c r="AK119" s="42"/>
      <c r="AL119" s="55"/>
      <c r="AM119" s="48" t="s">
        <v>130</v>
      </c>
      <c r="AN119" s="49">
        <v>401</v>
      </c>
      <c r="AO119" s="56">
        <f t="shared" si="57"/>
        <v>0</v>
      </c>
      <c r="AP119" s="57">
        <f t="shared" si="58"/>
        <v>0</v>
      </c>
      <c r="AQ119" s="58"/>
      <c r="AR119" s="59"/>
      <c r="AS119" s="60"/>
      <c r="AU119" s="62">
        <f t="shared" si="59"/>
        <v>0</v>
      </c>
      <c r="AV119" s="45">
        <f t="shared" si="60"/>
        <v>0</v>
      </c>
      <c r="AW119" s="45">
        <f t="shared" si="61"/>
        <v>0</v>
      </c>
      <c r="AX119" s="52">
        <f t="shared" si="62"/>
        <v>0</v>
      </c>
      <c r="AY119" s="45">
        <f t="shared" si="63"/>
        <v>0</v>
      </c>
      <c r="AZ119" s="52">
        <f t="shared" si="64"/>
        <v>0</v>
      </c>
      <c r="BA119" s="52">
        <f t="shared" si="65"/>
        <v>0</v>
      </c>
      <c r="BB119" s="52">
        <f t="shared" si="66"/>
        <v>0</v>
      </c>
      <c r="BC119" s="52">
        <f t="shared" si="67"/>
        <v>0</v>
      </c>
      <c r="BD119" s="52">
        <f t="shared" si="92"/>
        <v>0</v>
      </c>
      <c r="BE119" s="45">
        <f t="shared" si="68"/>
        <v>0</v>
      </c>
      <c r="BF119" s="52">
        <f t="shared" si="69"/>
        <v>0</v>
      </c>
      <c r="BG119" s="52">
        <f t="shared" si="70"/>
        <v>0</v>
      </c>
      <c r="BH119" s="52"/>
      <c r="BI119" s="63">
        <f t="shared" si="71"/>
        <v>0</v>
      </c>
      <c r="BJ119" s="64">
        <f t="shared" si="72"/>
        <v>0</v>
      </c>
      <c r="BK119" s="65"/>
      <c r="BL119" s="52">
        <f t="shared" si="73"/>
        <v>0</v>
      </c>
      <c r="BM119" s="65"/>
      <c r="BN119" s="62">
        <f t="shared" si="74"/>
        <v>0</v>
      </c>
      <c r="BO119" s="45">
        <f t="shared" si="75"/>
        <v>0</v>
      </c>
      <c r="BP119" s="45">
        <f t="shared" si="76"/>
        <v>0</v>
      </c>
      <c r="BQ119" s="52">
        <f t="shared" si="77"/>
        <v>0</v>
      </c>
      <c r="BR119" s="45">
        <f t="shared" si="78"/>
        <v>0</v>
      </c>
      <c r="BS119" s="52">
        <f t="shared" si="79"/>
        <v>0</v>
      </c>
      <c r="BT119" s="52">
        <f t="shared" si="80"/>
        <v>0</v>
      </c>
      <c r="BU119" s="52">
        <f t="shared" si="81"/>
        <v>0</v>
      </c>
      <c r="BV119" s="52">
        <f t="shared" si="82"/>
        <v>0</v>
      </c>
      <c r="BW119" s="52">
        <f t="shared" si="83"/>
        <v>0</v>
      </c>
      <c r="BX119" s="45">
        <f t="shared" si="84"/>
        <v>0</v>
      </c>
      <c r="BY119" s="52">
        <f t="shared" si="85"/>
        <v>0</v>
      </c>
      <c r="BZ119" s="52">
        <f t="shared" si="86"/>
        <v>0</v>
      </c>
      <c r="CA119" s="52"/>
      <c r="CB119" s="63">
        <f t="shared" si="87"/>
        <v>0</v>
      </c>
      <c r="CC119" s="64">
        <f t="shared" si="88"/>
        <v>0</v>
      </c>
      <c r="CD119" s="65"/>
      <c r="CE119" s="52">
        <f t="shared" si="89"/>
        <v>0</v>
      </c>
      <c r="CF119" s="65"/>
      <c r="CG119" s="66">
        <f t="shared" si="90"/>
        <v>0</v>
      </c>
      <c r="CH119" s="67">
        <f t="shared" si="90"/>
        <v>0</v>
      </c>
    </row>
    <row r="120" spans="1:86" s="61" customFormat="1" ht="36.75" customHeight="1" x14ac:dyDescent="0.25">
      <c r="A120" s="31" t="s">
        <v>67</v>
      </c>
      <c r="B120" s="32" t="s">
        <v>82</v>
      </c>
      <c r="C120" s="33">
        <v>51</v>
      </c>
      <c r="D120" s="34">
        <v>4</v>
      </c>
      <c r="E120" s="35" t="s">
        <v>68</v>
      </c>
      <c r="F120" s="36">
        <v>62</v>
      </c>
      <c r="G120" s="37">
        <v>14</v>
      </c>
      <c r="H120" s="38" t="s">
        <v>83</v>
      </c>
      <c r="I120" s="36">
        <v>3</v>
      </c>
      <c r="J120" s="39">
        <f t="shared" si="95"/>
        <v>2</v>
      </c>
      <c r="K120" s="40">
        <v>3</v>
      </c>
      <c r="L120" s="41">
        <f>IF(OR((W120+AF120)=0,F120=0),0,IF(F120&lt;130,1,IF(F120&gt;160,3,2)))</f>
        <v>1</v>
      </c>
      <c r="M120" s="42">
        <v>51.52</v>
      </c>
      <c r="N120" s="43" t="s">
        <v>69</v>
      </c>
      <c r="O120" s="44" t="s">
        <v>204</v>
      </c>
      <c r="P120" s="45">
        <f t="shared" si="93"/>
        <v>5.5</v>
      </c>
      <c r="Q120" s="46">
        <f t="shared" si="53"/>
        <v>198</v>
      </c>
      <c r="R120" s="47"/>
      <c r="S120" s="48">
        <v>17</v>
      </c>
      <c r="T120" s="49"/>
      <c r="U120" s="50">
        <f t="shared" si="54"/>
        <v>90</v>
      </c>
      <c r="V120" s="51">
        <f t="shared" si="96"/>
        <v>34</v>
      </c>
      <c r="W120" s="52">
        <v>18</v>
      </c>
      <c r="X120" s="52">
        <v>16</v>
      </c>
      <c r="Y120" s="52"/>
      <c r="Z120" s="53">
        <v>56</v>
      </c>
      <c r="AA120" s="42"/>
      <c r="AB120" s="42"/>
      <c r="AC120" s="54" t="s">
        <v>59</v>
      </c>
      <c r="AD120" s="50">
        <f t="shared" si="55"/>
        <v>108</v>
      </c>
      <c r="AE120" s="51">
        <f t="shared" si="56"/>
        <v>40</v>
      </c>
      <c r="AF120" s="52">
        <v>16</v>
      </c>
      <c r="AG120" s="52">
        <v>24</v>
      </c>
      <c r="AH120" s="52"/>
      <c r="AI120" s="53">
        <v>68</v>
      </c>
      <c r="AJ120" s="42"/>
      <c r="AK120" s="42" t="s">
        <v>105</v>
      </c>
      <c r="AL120" s="55"/>
      <c r="AM120" s="48" t="s">
        <v>130</v>
      </c>
      <c r="AN120" s="49">
        <v>401</v>
      </c>
      <c r="AO120" s="56">
        <f t="shared" si="57"/>
        <v>0</v>
      </c>
      <c r="AP120" s="57">
        <f t="shared" si="58"/>
        <v>0.44444444444444442</v>
      </c>
      <c r="AQ120" s="58"/>
      <c r="AR120" s="59"/>
      <c r="AS120" s="60"/>
      <c r="AU120" s="62">
        <f t="shared" si="59"/>
        <v>18</v>
      </c>
      <c r="AV120" s="45">
        <f t="shared" si="60"/>
        <v>0</v>
      </c>
      <c r="AW120" s="45">
        <f t="shared" si="61"/>
        <v>48</v>
      </c>
      <c r="AX120" s="52">
        <f t="shared" si="62"/>
        <v>1</v>
      </c>
      <c r="AY120" s="45">
        <f t="shared" si="63"/>
        <v>0</v>
      </c>
      <c r="AZ120" s="52">
        <f t="shared" si="64"/>
        <v>9</v>
      </c>
      <c r="BA120" s="52">
        <f t="shared" si="65"/>
        <v>0</v>
      </c>
      <c r="BB120" s="52">
        <f t="shared" si="66"/>
        <v>6</v>
      </c>
      <c r="BC120" s="52">
        <f t="shared" si="67"/>
        <v>0</v>
      </c>
      <c r="BD120" s="52">
        <f t="shared" si="92"/>
        <v>0</v>
      </c>
      <c r="BE120" s="45">
        <f t="shared" si="68"/>
        <v>0</v>
      </c>
      <c r="BF120" s="52">
        <f t="shared" si="69"/>
        <v>0</v>
      </c>
      <c r="BG120" s="52">
        <f t="shared" si="70"/>
        <v>0</v>
      </c>
      <c r="BH120" s="52"/>
      <c r="BI120" s="63">
        <f t="shared" si="71"/>
        <v>82</v>
      </c>
      <c r="BJ120" s="64">
        <f t="shared" si="72"/>
        <v>66</v>
      </c>
      <c r="BK120" s="65"/>
      <c r="BL120" s="52">
        <f t="shared" si="73"/>
        <v>0</v>
      </c>
      <c r="BM120" s="65"/>
      <c r="BN120" s="62">
        <f t="shared" si="74"/>
        <v>16</v>
      </c>
      <c r="BO120" s="45">
        <f t="shared" si="75"/>
        <v>0</v>
      </c>
      <c r="BP120" s="45">
        <f t="shared" si="76"/>
        <v>72</v>
      </c>
      <c r="BQ120" s="52">
        <f t="shared" si="77"/>
        <v>1</v>
      </c>
      <c r="BR120" s="45">
        <f t="shared" si="78"/>
        <v>6</v>
      </c>
      <c r="BS120" s="52">
        <f t="shared" si="79"/>
        <v>10</v>
      </c>
      <c r="BT120" s="52">
        <f t="shared" si="80"/>
        <v>0</v>
      </c>
      <c r="BU120" s="52">
        <f t="shared" si="81"/>
        <v>0</v>
      </c>
      <c r="BV120" s="52">
        <f t="shared" si="82"/>
        <v>16</v>
      </c>
      <c r="BW120" s="52">
        <f t="shared" si="83"/>
        <v>0</v>
      </c>
      <c r="BX120" s="45">
        <f t="shared" si="84"/>
        <v>0</v>
      </c>
      <c r="BY120" s="52">
        <f t="shared" si="85"/>
        <v>0</v>
      </c>
      <c r="BZ120" s="52">
        <f t="shared" si="86"/>
        <v>0</v>
      </c>
      <c r="CA120" s="52"/>
      <c r="CB120" s="63">
        <f t="shared" si="87"/>
        <v>121</v>
      </c>
      <c r="CC120" s="64">
        <f t="shared" si="88"/>
        <v>94</v>
      </c>
      <c r="CD120" s="65"/>
      <c r="CE120" s="52">
        <f t="shared" si="89"/>
        <v>0</v>
      </c>
      <c r="CF120" s="65"/>
      <c r="CG120" s="66">
        <f t="shared" si="90"/>
        <v>203</v>
      </c>
      <c r="CH120" s="67">
        <f t="shared" si="90"/>
        <v>160</v>
      </c>
    </row>
    <row r="121" spans="1:86" s="61" customFormat="1" ht="36.75" customHeight="1" x14ac:dyDescent="0.25">
      <c r="A121" s="31" t="s">
        <v>67</v>
      </c>
      <c r="B121" s="32" t="s">
        <v>82</v>
      </c>
      <c r="C121" s="33">
        <v>52</v>
      </c>
      <c r="D121" s="34">
        <v>4</v>
      </c>
      <c r="E121" s="35" t="s">
        <v>68</v>
      </c>
      <c r="F121" s="36">
        <v>31</v>
      </c>
      <c r="G121" s="37"/>
      <c r="H121" s="38" t="s">
        <v>84</v>
      </c>
      <c r="I121" s="36">
        <v>1</v>
      </c>
      <c r="J121" s="39">
        <f t="shared" si="95"/>
        <v>1</v>
      </c>
      <c r="K121" s="40">
        <v>2</v>
      </c>
      <c r="L121" s="41"/>
      <c r="M121" s="42">
        <v>51.52</v>
      </c>
      <c r="N121" s="43" t="s">
        <v>69</v>
      </c>
      <c r="O121" s="44" t="s">
        <v>204</v>
      </c>
      <c r="P121" s="45">
        <f>Q121/30</f>
        <v>5.4</v>
      </c>
      <c r="Q121" s="46">
        <f t="shared" si="53"/>
        <v>162</v>
      </c>
      <c r="R121" s="47"/>
      <c r="S121" s="48">
        <v>17</v>
      </c>
      <c r="T121" s="49"/>
      <c r="U121" s="50">
        <f t="shared" si="54"/>
        <v>72</v>
      </c>
      <c r="V121" s="51">
        <f t="shared" si="96"/>
        <v>34</v>
      </c>
      <c r="W121" s="52">
        <v>18</v>
      </c>
      <c r="X121" s="52">
        <v>16</v>
      </c>
      <c r="Y121" s="52"/>
      <c r="Z121" s="53">
        <v>38</v>
      </c>
      <c r="AA121" s="42"/>
      <c r="AB121" s="42"/>
      <c r="AC121" s="54" t="s">
        <v>59</v>
      </c>
      <c r="AD121" s="50">
        <f t="shared" si="55"/>
        <v>90</v>
      </c>
      <c r="AE121" s="51">
        <f t="shared" si="56"/>
        <v>40</v>
      </c>
      <c r="AF121" s="52">
        <v>16</v>
      </c>
      <c r="AG121" s="52">
        <v>24</v>
      </c>
      <c r="AH121" s="52"/>
      <c r="AI121" s="53">
        <v>50</v>
      </c>
      <c r="AJ121" s="42"/>
      <c r="AK121" s="42" t="s">
        <v>105</v>
      </c>
      <c r="AL121" s="55"/>
      <c r="AM121" s="48" t="s">
        <v>130</v>
      </c>
      <c r="AN121" s="49">
        <v>401</v>
      </c>
      <c r="AO121" s="56">
        <f t="shared" si="57"/>
        <v>0</v>
      </c>
      <c r="AP121" s="57">
        <f t="shared" si="58"/>
        <v>0.53333333333333333</v>
      </c>
      <c r="AQ121" s="58"/>
      <c r="AR121" s="59"/>
      <c r="AS121" s="60"/>
      <c r="AU121" s="62">
        <f t="shared" si="59"/>
        <v>0</v>
      </c>
      <c r="AV121" s="45">
        <f t="shared" si="60"/>
        <v>0</v>
      </c>
      <c r="AW121" s="45">
        <f t="shared" si="61"/>
        <v>32</v>
      </c>
      <c r="AX121" s="52">
        <f t="shared" si="62"/>
        <v>1</v>
      </c>
      <c r="AY121" s="45">
        <f t="shared" si="63"/>
        <v>0</v>
      </c>
      <c r="AZ121" s="52">
        <f t="shared" si="64"/>
        <v>4</v>
      </c>
      <c r="BA121" s="52">
        <f t="shared" si="65"/>
        <v>0</v>
      </c>
      <c r="BB121" s="52">
        <f t="shared" si="66"/>
        <v>2</v>
      </c>
      <c r="BC121" s="52">
        <f t="shared" si="67"/>
        <v>0</v>
      </c>
      <c r="BD121" s="52">
        <f t="shared" si="92"/>
        <v>0</v>
      </c>
      <c r="BE121" s="45">
        <f t="shared" si="68"/>
        <v>0</v>
      </c>
      <c r="BF121" s="52">
        <f t="shared" si="69"/>
        <v>0</v>
      </c>
      <c r="BG121" s="52">
        <f t="shared" si="70"/>
        <v>0</v>
      </c>
      <c r="BH121" s="52"/>
      <c r="BI121" s="63">
        <f t="shared" si="71"/>
        <v>39</v>
      </c>
      <c r="BJ121" s="64">
        <f t="shared" si="72"/>
        <v>32</v>
      </c>
      <c r="BK121" s="65"/>
      <c r="BL121" s="52">
        <f t="shared" si="73"/>
        <v>0</v>
      </c>
      <c r="BM121" s="65"/>
      <c r="BN121" s="62">
        <f t="shared" si="74"/>
        <v>0</v>
      </c>
      <c r="BO121" s="45">
        <f t="shared" si="75"/>
        <v>0</v>
      </c>
      <c r="BP121" s="45">
        <f t="shared" si="76"/>
        <v>48</v>
      </c>
      <c r="BQ121" s="52">
        <f t="shared" si="77"/>
        <v>1</v>
      </c>
      <c r="BR121" s="45">
        <f t="shared" si="78"/>
        <v>2</v>
      </c>
      <c r="BS121" s="52">
        <f t="shared" si="79"/>
        <v>5</v>
      </c>
      <c r="BT121" s="52">
        <f t="shared" si="80"/>
        <v>0</v>
      </c>
      <c r="BU121" s="52">
        <f t="shared" si="81"/>
        <v>0</v>
      </c>
      <c r="BV121" s="52">
        <f t="shared" si="82"/>
        <v>8</v>
      </c>
      <c r="BW121" s="52">
        <f t="shared" si="83"/>
        <v>0</v>
      </c>
      <c r="BX121" s="45">
        <f t="shared" si="84"/>
        <v>0</v>
      </c>
      <c r="BY121" s="52">
        <f t="shared" si="85"/>
        <v>0</v>
      </c>
      <c r="BZ121" s="52">
        <f t="shared" si="86"/>
        <v>0</v>
      </c>
      <c r="CA121" s="52"/>
      <c r="CB121" s="63">
        <f t="shared" si="87"/>
        <v>64</v>
      </c>
      <c r="CC121" s="64">
        <f t="shared" si="88"/>
        <v>50</v>
      </c>
      <c r="CD121" s="65"/>
      <c r="CE121" s="52">
        <f t="shared" si="89"/>
        <v>0</v>
      </c>
      <c r="CF121" s="65"/>
      <c r="CG121" s="66">
        <f t="shared" si="90"/>
        <v>103</v>
      </c>
      <c r="CH121" s="67">
        <f t="shared" si="90"/>
        <v>82</v>
      </c>
    </row>
    <row r="122" spans="1:86" s="61" customFormat="1" ht="36.75" customHeight="1" x14ac:dyDescent="0.25">
      <c r="A122" s="31" t="s">
        <v>67</v>
      </c>
      <c r="B122" s="69" t="s">
        <v>104</v>
      </c>
      <c r="C122" s="33">
        <v>52</v>
      </c>
      <c r="D122" s="34">
        <v>1</v>
      </c>
      <c r="E122" s="35" t="s">
        <v>68</v>
      </c>
      <c r="F122" s="70">
        <v>50</v>
      </c>
      <c r="G122" s="71"/>
      <c r="H122" s="72" t="s">
        <v>99</v>
      </c>
      <c r="I122" s="70">
        <v>2</v>
      </c>
      <c r="J122" s="39">
        <f t="shared" si="95"/>
        <v>2</v>
      </c>
      <c r="K122" s="40">
        <v>4</v>
      </c>
      <c r="L122" s="41">
        <f>IF(OR((W122+AF122)=0,F122=0),0,IF(F122&lt;130,1,IF(F122&gt;160,3,2)))</f>
        <v>1</v>
      </c>
      <c r="M122" s="42"/>
      <c r="N122" s="43" t="s">
        <v>69</v>
      </c>
      <c r="O122" s="44" t="s">
        <v>205</v>
      </c>
      <c r="P122" s="45">
        <f t="shared" si="93"/>
        <v>4</v>
      </c>
      <c r="Q122" s="46">
        <f t="shared" si="53"/>
        <v>120</v>
      </c>
      <c r="R122" s="47"/>
      <c r="S122" s="48">
        <v>0</v>
      </c>
      <c r="T122" s="49">
        <v>14</v>
      </c>
      <c r="U122" s="50">
        <f t="shared" si="54"/>
        <v>0</v>
      </c>
      <c r="V122" s="51">
        <f t="shared" si="96"/>
        <v>0</v>
      </c>
      <c r="W122" s="52"/>
      <c r="X122" s="52"/>
      <c r="Y122" s="52"/>
      <c r="Z122" s="53">
        <v>0</v>
      </c>
      <c r="AA122" s="42"/>
      <c r="AB122" s="42"/>
      <c r="AC122" s="54"/>
      <c r="AD122" s="50">
        <f t="shared" si="55"/>
        <v>120</v>
      </c>
      <c r="AE122" s="51">
        <f t="shared" si="56"/>
        <v>60</v>
      </c>
      <c r="AF122" s="52">
        <v>26</v>
      </c>
      <c r="AG122" s="52">
        <v>34</v>
      </c>
      <c r="AH122" s="52"/>
      <c r="AI122" s="53">
        <v>60</v>
      </c>
      <c r="AJ122" s="42"/>
      <c r="AK122" s="42"/>
      <c r="AL122" s="55" t="s">
        <v>59</v>
      </c>
      <c r="AM122" s="48" t="s">
        <v>130</v>
      </c>
      <c r="AN122" s="49">
        <v>401</v>
      </c>
      <c r="AO122" s="56">
        <f t="shared" si="57"/>
        <v>0</v>
      </c>
      <c r="AP122" s="57">
        <f t="shared" si="58"/>
        <v>0</v>
      </c>
      <c r="AQ122" s="58"/>
      <c r="AR122" s="59"/>
      <c r="AS122" s="60"/>
      <c r="AU122" s="62">
        <f t="shared" si="59"/>
        <v>0</v>
      </c>
      <c r="AV122" s="45">
        <f t="shared" si="60"/>
        <v>0</v>
      </c>
      <c r="AW122" s="45">
        <f t="shared" si="61"/>
        <v>0</v>
      </c>
      <c r="AX122" s="52">
        <f t="shared" si="62"/>
        <v>0</v>
      </c>
      <c r="AY122" s="45">
        <f t="shared" si="63"/>
        <v>0</v>
      </c>
      <c r="AZ122" s="52">
        <f t="shared" si="64"/>
        <v>0</v>
      </c>
      <c r="BA122" s="52">
        <f t="shared" si="65"/>
        <v>0</v>
      </c>
      <c r="BB122" s="52">
        <f t="shared" si="66"/>
        <v>0</v>
      </c>
      <c r="BC122" s="52">
        <f t="shared" si="67"/>
        <v>0</v>
      </c>
      <c r="BD122" s="52">
        <f t="shared" si="92"/>
        <v>0</v>
      </c>
      <c r="BE122" s="45">
        <f t="shared" si="68"/>
        <v>0</v>
      </c>
      <c r="BF122" s="52">
        <f t="shared" si="69"/>
        <v>0</v>
      </c>
      <c r="BG122" s="52">
        <f t="shared" si="70"/>
        <v>0</v>
      </c>
      <c r="BH122" s="52"/>
      <c r="BI122" s="63">
        <f t="shared" si="71"/>
        <v>0</v>
      </c>
      <c r="BJ122" s="64">
        <f t="shared" si="72"/>
        <v>0</v>
      </c>
      <c r="BK122" s="65"/>
      <c r="BL122" s="52">
        <f t="shared" si="73"/>
        <v>0</v>
      </c>
      <c r="BM122" s="65"/>
      <c r="BN122" s="62">
        <f t="shared" si="74"/>
        <v>26</v>
      </c>
      <c r="BO122" s="45">
        <f t="shared" si="75"/>
        <v>0</v>
      </c>
      <c r="BP122" s="45">
        <f t="shared" si="76"/>
        <v>136</v>
      </c>
      <c r="BQ122" s="52">
        <f t="shared" si="77"/>
        <v>1</v>
      </c>
      <c r="BR122" s="45">
        <f t="shared" si="78"/>
        <v>0</v>
      </c>
      <c r="BS122" s="52">
        <f t="shared" si="79"/>
        <v>10</v>
      </c>
      <c r="BT122" s="52">
        <f t="shared" si="80"/>
        <v>0</v>
      </c>
      <c r="BU122" s="52">
        <f t="shared" si="81"/>
        <v>4</v>
      </c>
      <c r="BV122" s="52">
        <f t="shared" si="82"/>
        <v>0</v>
      </c>
      <c r="BW122" s="52">
        <f t="shared" si="83"/>
        <v>0</v>
      </c>
      <c r="BX122" s="45">
        <f t="shared" si="84"/>
        <v>0</v>
      </c>
      <c r="BY122" s="52">
        <f t="shared" si="85"/>
        <v>0</v>
      </c>
      <c r="BZ122" s="52">
        <f t="shared" si="86"/>
        <v>0</v>
      </c>
      <c r="CA122" s="52"/>
      <c r="CB122" s="63">
        <f t="shared" si="87"/>
        <v>177</v>
      </c>
      <c r="CC122" s="64">
        <f t="shared" si="88"/>
        <v>162</v>
      </c>
      <c r="CD122" s="65"/>
      <c r="CE122" s="52">
        <f t="shared" si="89"/>
        <v>0</v>
      </c>
      <c r="CF122" s="65"/>
      <c r="CG122" s="66">
        <f t="shared" si="90"/>
        <v>177</v>
      </c>
      <c r="CH122" s="67">
        <f t="shared" si="90"/>
        <v>162</v>
      </c>
    </row>
    <row r="123" spans="1:86" s="61" customFormat="1" ht="36.75" customHeight="1" x14ac:dyDescent="0.25">
      <c r="A123" s="31" t="s">
        <v>67</v>
      </c>
      <c r="B123" s="32" t="s">
        <v>82</v>
      </c>
      <c r="C123" s="33">
        <v>51</v>
      </c>
      <c r="D123" s="34">
        <v>3</v>
      </c>
      <c r="E123" s="35" t="s">
        <v>68</v>
      </c>
      <c r="F123" s="36">
        <v>53</v>
      </c>
      <c r="G123" s="37">
        <v>8</v>
      </c>
      <c r="H123" s="38" t="s">
        <v>83</v>
      </c>
      <c r="I123" s="36">
        <v>3</v>
      </c>
      <c r="J123" s="39">
        <f t="shared" si="95"/>
        <v>2</v>
      </c>
      <c r="K123" s="40">
        <v>3</v>
      </c>
      <c r="L123" s="41">
        <f>IF(OR((W123+AF123)=0,F123=0),0,IF(F123&lt;130,1,IF(F123&gt;160,3,2)))</f>
        <v>1</v>
      </c>
      <c r="M123" s="42"/>
      <c r="N123" s="43" t="s">
        <v>77</v>
      </c>
      <c r="O123" s="44" t="s">
        <v>206</v>
      </c>
      <c r="P123" s="45">
        <f t="shared" si="93"/>
        <v>3</v>
      </c>
      <c r="Q123" s="46">
        <f t="shared" si="53"/>
        <v>108</v>
      </c>
      <c r="R123" s="47"/>
      <c r="S123" s="48"/>
      <c r="T123" s="49">
        <v>14</v>
      </c>
      <c r="U123" s="50">
        <f t="shared" si="54"/>
        <v>0</v>
      </c>
      <c r="V123" s="51">
        <f t="shared" si="96"/>
        <v>0</v>
      </c>
      <c r="W123" s="52"/>
      <c r="X123" s="52"/>
      <c r="Y123" s="52"/>
      <c r="Z123" s="53">
        <v>0</v>
      </c>
      <c r="AA123" s="42"/>
      <c r="AB123" s="42"/>
      <c r="AC123" s="54"/>
      <c r="AD123" s="50">
        <f t="shared" si="55"/>
        <v>108</v>
      </c>
      <c r="AE123" s="51">
        <f t="shared" si="56"/>
        <v>44</v>
      </c>
      <c r="AF123" s="52">
        <v>14</v>
      </c>
      <c r="AG123" s="52">
        <v>30</v>
      </c>
      <c r="AH123" s="52"/>
      <c r="AI123" s="53">
        <v>64</v>
      </c>
      <c r="AJ123" s="42"/>
      <c r="AK123" s="42"/>
      <c r="AL123" s="55" t="s">
        <v>59</v>
      </c>
      <c r="AM123" s="48" t="s">
        <v>130</v>
      </c>
      <c r="AN123" s="49">
        <v>401</v>
      </c>
      <c r="AO123" s="56">
        <f t="shared" si="57"/>
        <v>0</v>
      </c>
      <c r="AP123" s="57">
        <f t="shared" si="58"/>
        <v>0</v>
      </c>
      <c r="AQ123" s="58"/>
      <c r="AR123" s="59"/>
      <c r="AS123" s="60"/>
      <c r="AU123" s="62">
        <f t="shared" si="59"/>
        <v>0</v>
      </c>
      <c r="AV123" s="45">
        <f t="shared" si="60"/>
        <v>0</v>
      </c>
      <c r="AW123" s="45">
        <f t="shared" si="61"/>
        <v>0</v>
      </c>
      <c r="AX123" s="52">
        <f t="shared" si="62"/>
        <v>0</v>
      </c>
      <c r="AY123" s="45">
        <f t="shared" si="63"/>
        <v>0</v>
      </c>
      <c r="AZ123" s="52">
        <f t="shared" si="64"/>
        <v>0</v>
      </c>
      <c r="BA123" s="52">
        <f t="shared" si="65"/>
        <v>0</v>
      </c>
      <c r="BB123" s="52">
        <f t="shared" si="66"/>
        <v>0</v>
      </c>
      <c r="BC123" s="52">
        <f t="shared" si="67"/>
        <v>0</v>
      </c>
      <c r="BD123" s="52">
        <f t="shared" si="92"/>
        <v>0</v>
      </c>
      <c r="BE123" s="45">
        <f t="shared" si="68"/>
        <v>0</v>
      </c>
      <c r="BF123" s="52">
        <f t="shared" si="69"/>
        <v>0</v>
      </c>
      <c r="BG123" s="52">
        <f t="shared" si="70"/>
        <v>0</v>
      </c>
      <c r="BH123" s="52"/>
      <c r="BI123" s="63">
        <f t="shared" si="71"/>
        <v>0</v>
      </c>
      <c r="BJ123" s="64">
        <f t="shared" si="72"/>
        <v>0</v>
      </c>
      <c r="BK123" s="65"/>
      <c r="BL123" s="52">
        <f t="shared" si="73"/>
        <v>0</v>
      </c>
      <c r="BM123" s="65"/>
      <c r="BN123" s="62">
        <f t="shared" si="74"/>
        <v>14</v>
      </c>
      <c r="BO123" s="45">
        <f t="shared" si="75"/>
        <v>0</v>
      </c>
      <c r="BP123" s="45">
        <f t="shared" si="76"/>
        <v>90</v>
      </c>
      <c r="BQ123" s="52">
        <f t="shared" si="77"/>
        <v>1</v>
      </c>
      <c r="BR123" s="45">
        <f t="shared" si="78"/>
        <v>0</v>
      </c>
      <c r="BS123" s="52">
        <f t="shared" si="79"/>
        <v>8</v>
      </c>
      <c r="BT123" s="52">
        <f t="shared" si="80"/>
        <v>0</v>
      </c>
      <c r="BU123" s="52">
        <f t="shared" si="81"/>
        <v>6</v>
      </c>
      <c r="BV123" s="52">
        <f t="shared" si="82"/>
        <v>0</v>
      </c>
      <c r="BW123" s="52">
        <f t="shared" si="83"/>
        <v>0</v>
      </c>
      <c r="BX123" s="45">
        <f t="shared" si="84"/>
        <v>0</v>
      </c>
      <c r="BY123" s="52">
        <f t="shared" si="85"/>
        <v>0</v>
      </c>
      <c r="BZ123" s="52">
        <f t="shared" si="86"/>
        <v>0</v>
      </c>
      <c r="CA123" s="52"/>
      <c r="CB123" s="63">
        <f t="shared" si="87"/>
        <v>119</v>
      </c>
      <c r="CC123" s="64">
        <f t="shared" si="88"/>
        <v>104</v>
      </c>
      <c r="CD123" s="65"/>
      <c r="CE123" s="52">
        <f t="shared" si="89"/>
        <v>0</v>
      </c>
      <c r="CF123" s="65"/>
      <c r="CG123" s="66">
        <f t="shared" si="90"/>
        <v>119</v>
      </c>
      <c r="CH123" s="67">
        <f t="shared" si="90"/>
        <v>104</v>
      </c>
    </row>
    <row r="124" spans="1:86" s="61" customFormat="1" ht="36.75" customHeight="1" x14ac:dyDescent="0.25">
      <c r="A124" s="31" t="s">
        <v>67</v>
      </c>
      <c r="B124" s="32" t="s">
        <v>82</v>
      </c>
      <c r="C124" s="33">
        <v>51</v>
      </c>
      <c r="D124" s="34">
        <v>4</v>
      </c>
      <c r="E124" s="35" t="s">
        <v>68</v>
      </c>
      <c r="F124" s="36">
        <v>62</v>
      </c>
      <c r="G124" s="37">
        <v>14</v>
      </c>
      <c r="H124" s="38" t="s">
        <v>83</v>
      </c>
      <c r="I124" s="36">
        <v>3</v>
      </c>
      <c r="J124" s="39">
        <f t="shared" si="95"/>
        <v>2</v>
      </c>
      <c r="K124" s="40">
        <v>3</v>
      </c>
      <c r="L124" s="41">
        <f>IF(OR((W124+AF124)=0,F124=0),0,IF(F124&lt;130,1,IF(F124&gt;160,3,2)))</f>
        <v>1</v>
      </c>
      <c r="M124" s="42">
        <v>51.52</v>
      </c>
      <c r="N124" s="43" t="s">
        <v>69</v>
      </c>
      <c r="O124" s="44" t="s">
        <v>207</v>
      </c>
      <c r="P124" s="45">
        <f t="shared" si="93"/>
        <v>3</v>
      </c>
      <c r="Q124" s="46">
        <f t="shared" si="53"/>
        <v>108</v>
      </c>
      <c r="R124" s="47"/>
      <c r="S124" s="48">
        <v>17</v>
      </c>
      <c r="T124" s="49"/>
      <c r="U124" s="50">
        <f t="shared" si="54"/>
        <v>108</v>
      </c>
      <c r="V124" s="51">
        <f t="shared" si="96"/>
        <v>44</v>
      </c>
      <c r="W124" s="52">
        <v>14</v>
      </c>
      <c r="X124" s="52">
        <v>30</v>
      </c>
      <c r="Y124" s="52"/>
      <c r="Z124" s="53">
        <v>64</v>
      </c>
      <c r="AA124" s="42"/>
      <c r="AB124" s="42"/>
      <c r="AC124" s="54" t="s">
        <v>59</v>
      </c>
      <c r="AD124" s="50">
        <f t="shared" si="55"/>
        <v>0</v>
      </c>
      <c r="AE124" s="51">
        <f t="shared" si="56"/>
        <v>0</v>
      </c>
      <c r="AF124" s="52"/>
      <c r="AG124" s="52"/>
      <c r="AH124" s="52"/>
      <c r="AI124" s="53">
        <v>0</v>
      </c>
      <c r="AJ124" s="42"/>
      <c r="AK124" s="42"/>
      <c r="AL124" s="55"/>
      <c r="AM124" s="48" t="s">
        <v>130</v>
      </c>
      <c r="AN124" s="49">
        <v>401</v>
      </c>
      <c r="AO124" s="56">
        <f t="shared" si="57"/>
        <v>0</v>
      </c>
      <c r="AP124" s="57">
        <f t="shared" si="58"/>
        <v>0</v>
      </c>
      <c r="AQ124" s="58"/>
      <c r="AR124" s="59"/>
      <c r="AS124" s="60"/>
      <c r="AU124" s="62">
        <f t="shared" si="59"/>
        <v>14</v>
      </c>
      <c r="AV124" s="45">
        <f t="shared" si="60"/>
        <v>0</v>
      </c>
      <c r="AW124" s="45">
        <f t="shared" si="61"/>
        <v>90</v>
      </c>
      <c r="AX124" s="52">
        <f t="shared" si="62"/>
        <v>1</v>
      </c>
      <c r="AY124" s="45">
        <f t="shared" si="63"/>
        <v>0</v>
      </c>
      <c r="AZ124" s="52">
        <f t="shared" si="64"/>
        <v>10</v>
      </c>
      <c r="BA124" s="52">
        <f t="shared" si="65"/>
        <v>0</v>
      </c>
      <c r="BB124" s="52">
        <f t="shared" si="66"/>
        <v>6</v>
      </c>
      <c r="BC124" s="52">
        <f t="shared" si="67"/>
        <v>0</v>
      </c>
      <c r="BD124" s="52">
        <f t="shared" si="92"/>
        <v>0</v>
      </c>
      <c r="BE124" s="45">
        <f t="shared" si="68"/>
        <v>0</v>
      </c>
      <c r="BF124" s="52">
        <f t="shared" si="69"/>
        <v>0</v>
      </c>
      <c r="BG124" s="52">
        <f t="shared" si="70"/>
        <v>0</v>
      </c>
      <c r="BH124" s="52"/>
      <c r="BI124" s="63">
        <f t="shared" si="71"/>
        <v>121</v>
      </c>
      <c r="BJ124" s="64">
        <f t="shared" si="72"/>
        <v>104</v>
      </c>
      <c r="BK124" s="65"/>
      <c r="BL124" s="52">
        <f t="shared" si="73"/>
        <v>0</v>
      </c>
      <c r="BM124" s="65"/>
      <c r="BN124" s="62">
        <f t="shared" si="74"/>
        <v>0</v>
      </c>
      <c r="BO124" s="45">
        <f t="shared" si="75"/>
        <v>0</v>
      </c>
      <c r="BP124" s="45">
        <f t="shared" si="76"/>
        <v>0</v>
      </c>
      <c r="BQ124" s="52">
        <f t="shared" si="77"/>
        <v>0</v>
      </c>
      <c r="BR124" s="45">
        <f t="shared" si="78"/>
        <v>0</v>
      </c>
      <c r="BS124" s="52">
        <f t="shared" si="79"/>
        <v>0</v>
      </c>
      <c r="BT124" s="52">
        <f t="shared" si="80"/>
        <v>0</v>
      </c>
      <c r="BU124" s="52">
        <f t="shared" si="81"/>
        <v>0</v>
      </c>
      <c r="BV124" s="52">
        <f t="shared" si="82"/>
        <v>0</v>
      </c>
      <c r="BW124" s="52">
        <f t="shared" si="83"/>
        <v>0</v>
      </c>
      <c r="BX124" s="45">
        <f t="shared" si="84"/>
        <v>0</v>
      </c>
      <c r="BY124" s="52">
        <f t="shared" si="85"/>
        <v>0</v>
      </c>
      <c r="BZ124" s="52">
        <f t="shared" si="86"/>
        <v>0</v>
      </c>
      <c r="CA124" s="52"/>
      <c r="CB124" s="63">
        <f t="shared" si="87"/>
        <v>0</v>
      </c>
      <c r="CC124" s="64">
        <f t="shared" si="88"/>
        <v>0</v>
      </c>
      <c r="CD124" s="65"/>
      <c r="CE124" s="52">
        <f t="shared" si="89"/>
        <v>0</v>
      </c>
      <c r="CF124" s="65"/>
      <c r="CG124" s="66">
        <f t="shared" si="90"/>
        <v>121</v>
      </c>
      <c r="CH124" s="67">
        <f t="shared" si="90"/>
        <v>104</v>
      </c>
    </row>
    <row r="125" spans="1:86" s="61" customFormat="1" ht="36.75" customHeight="1" x14ac:dyDescent="0.25">
      <c r="A125" s="31" t="s">
        <v>67</v>
      </c>
      <c r="B125" s="32" t="s">
        <v>82</v>
      </c>
      <c r="C125" s="33">
        <v>52</v>
      </c>
      <c r="D125" s="34">
        <v>4</v>
      </c>
      <c r="E125" s="35" t="s">
        <v>68</v>
      </c>
      <c r="F125" s="36">
        <v>31</v>
      </c>
      <c r="G125" s="37"/>
      <c r="H125" s="38" t="s">
        <v>84</v>
      </c>
      <c r="I125" s="36">
        <v>1</v>
      </c>
      <c r="J125" s="39">
        <f t="shared" si="95"/>
        <v>1</v>
      </c>
      <c r="K125" s="40">
        <v>2</v>
      </c>
      <c r="L125" s="41"/>
      <c r="M125" s="42">
        <v>51.52</v>
      </c>
      <c r="N125" s="43" t="s">
        <v>69</v>
      </c>
      <c r="O125" s="44" t="s">
        <v>207</v>
      </c>
      <c r="P125" s="45">
        <f>Q125/30</f>
        <v>3</v>
      </c>
      <c r="Q125" s="46">
        <f t="shared" si="53"/>
        <v>90</v>
      </c>
      <c r="R125" s="47"/>
      <c r="S125" s="48">
        <v>17</v>
      </c>
      <c r="T125" s="49"/>
      <c r="U125" s="50">
        <f t="shared" si="54"/>
        <v>90</v>
      </c>
      <c r="V125" s="51">
        <f t="shared" si="96"/>
        <v>44</v>
      </c>
      <c r="W125" s="52">
        <v>14</v>
      </c>
      <c r="X125" s="52">
        <v>30</v>
      </c>
      <c r="Y125" s="52"/>
      <c r="Z125" s="53">
        <v>46</v>
      </c>
      <c r="AA125" s="42"/>
      <c r="AB125" s="42"/>
      <c r="AC125" s="54" t="s">
        <v>59</v>
      </c>
      <c r="AD125" s="50">
        <f t="shared" si="55"/>
        <v>0</v>
      </c>
      <c r="AE125" s="51">
        <f t="shared" si="56"/>
        <v>0</v>
      </c>
      <c r="AF125" s="52"/>
      <c r="AG125" s="52"/>
      <c r="AH125" s="52"/>
      <c r="AI125" s="53">
        <v>0</v>
      </c>
      <c r="AJ125" s="42"/>
      <c r="AK125" s="42"/>
      <c r="AL125" s="55"/>
      <c r="AM125" s="48" t="s">
        <v>130</v>
      </c>
      <c r="AN125" s="49">
        <v>401</v>
      </c>
      <c r="AO125" s="56">
        <f t="shared" si="57"/>
        <v>0</v>
      </c>
      <c r="AP125" s="57">
        <f t="shared" si="58"/>
        <v>0</v>
      </c>
      <c r="AQ125" s="58"/>
      <c r="AR125" s="59"/>
      <c r="AS125" s="60"/>
      <c r="AU125" s="62">
        <f t="shared" si="59"/>
        <v>0</v>
      </c>
      <c r="AV125" s="45">
        <f t="shared" si="60"/>
        <v>0</v>
      </c>
      <c r="AW125" s="45">
        <f t="shared" si="61"/>
        <v>60</v>
      </c>
      <c r="AX125" s="52">
        <f t="shared" si="62"/>
        <v>1</v>
      </c>
      <c r="AY125" s="45">
        <f t="shared" si="63"/>
        <v>0</v>
      </c>
      <c r="AZ125" s="52">
        <f t="shared" si="64"/>
        <v>5</v>
      </c>
      <c r="BA125" s="52">
        <f t="shared" si="65"/>
        <v>0</v>
      </c>
      <c r="BB125" s="52">
        <f t="shared" si="66"/>
        <v>2</v>
      </c>
      <c r="BC125" s="52">
        <f t="shared" si="67"/>
        <v>0</v>
      </c>
      <c r="BD125" s="52">
        <f t="shared" si="92"/>
        <v>0</v>
      </c>
      <c r="BE125" s="45">
        <f t="shared" si="68"/>
        <v>0</v>
      </c>
      <c r="BF125" s="52">
        <f t="shared" si="69"/>
        <v>0</v>
      </c>
      <c r="BG125" s="52">
        <f t="shared" si="70"/>
        <v>0</v>
      </c>
      <c r="BH125" s="52"/>
      <c r="BI125" s="63">
        <f t="shared" si="71"/>
        <v>68</v>
      </c>
      <c r="BJ125" s="64">
        <f t="shared" si="72"/>
        <v>60</v>
      </c>
      <c r="BK125" s="65"/>
      <c r="BL125" s="52">
        <f t="shared" si="73"/>
        <v>0</v>
      </c>
      <c r="BM125" s="65"/>
      <c r="BN125" s="62">
        <f t="shared" si="74"/>
        <v>0</v>
      </c>
      <c r="BO125" s="45">
        <f t="shared" si="75"/>
        <v>0</v>
      </c>
      <c r="BP125" s="45">
        <f t="shared" si="76"/>
        <v>0</v>
      </c>
      <c r="BQ125" s="52">
        <f t="shared" si="77"/>
        <v>0</v>
      </c>
      <c r="BR125" s="45">
        <f t="shared" si="78"/>
        <v>0</v>
      </c>
      <c r="BS125" s="52">
        <f t="shared" si="79"/>
        <v>0</v>
      </c>
      <c r="BT125" s="52">
        <f t="shared" si="80"/>
        <v>0</v>
      </c>
      <c r="BU125" s="52">
        <f t="shared" si="81"/>
        <v>0</v>
      </c>
      <c r="BV125" s="52">
        <f t="shared" si="82"/>
        <v>0</v>
      </c>
      <c r="BW125" s="52">
        <f t="shared" si="83"/>
        <v>0</v>
      </c>
      <c r="BX125" s="45">
        <f t="shared" si="84"/>
        <v>0</v>
      </c>
      <c r="BY125" s="52">
        <f t="shared" si="85"/>
        <v>0</v>
      </c>
      <c r="BZ125" s="52">
        <f t="shared" si="86"/>
        <v>0</v>
      </c>
      <c r="CA125" s="52"/>
      <c r="CB125" s="63">
        <f t="shared" si="87"/>
        <v>0</v>
      </c>
      <c r="CC125" s="64">
        <f t="shared" si="88"/>
        <v>0</v>
      </c>
      <c r="CD125" s="65"/>
      <c r="CE125" s="52">
        <f t="shared" si="89"/>
        <v>0</v>
      </c>
      <c r="CF125" s="65"/>
      <c r="CG125" s="66">
        <f t="shared" si="90"/>
        <v>68</v>
      </c>
      <c r="CH125" s="67">
        <f t="shared" si="90"/>
        <v>60</v>
      </c>
    </row>
    <row r="126" spans="1:86" s="61" customFormat="1" ht="36.75" customHeight="1" x14ac:dyDescent="0.25">
      <c r="A126" s="31" t="s">
        <v>87</v>
      </c>
      <c r="B126" s="32" t="s">
        <v>91</v>
      </c>
      <c r="C126" s="68" t="s">
        <v>92</v>
      </c>
      <c r="D126" s="34">
        <v>3</v>
      </c>
      <c r="E126" s="35" t="s">
        <v>68</v>
      </c>
      <c r="F126" s="36">
        <v>37</v>
      </c>
      <c r="G126" s="37">
        <v>5</v>
      </c>
      <c r="H126" s="38" t="s">
        <v>90</v>
      </c>
      <c r="I126" s="36">
        <v>2</v>
      </c>
      <c r="J126" s="39">
        <f t="shared" si="95"/>
        <v>1</v>
      </c>
      <c r="K126" s="40">
        <v>2</v>
      </c>
      <c r="L126" s="41">
        <f t="shared" ref="L126:L134" si="97">IF(OR((W126+AF126)=0,F126=0),0,IF(F126&lt;130,1,IF(F126&gt;160,3,2)))</f>
        <v>0</v>
      </c>
      <c r="M126" s="42"/>
      <c r="N126" s="43" t="s">
        <v>113</v>
      </c>
      <c r="O126" s="44" t="s">
        <v>208</v>
      </c>
      <c r="P126" s="45">
        <f t="shared" si="93"/>
        <v>1</v>
      </c>
      <c r="Q126" s="46">
        <f t="shared" si="53"/>
        <v>36</v>
      </c>
      <c r="R126" s="47"/>
      <c r="S126" s="48">
        <v>0</v>
      </c>
      <c r="T126" s="49">
        <v>1</v>
      </c>
      <c r="U126" s="50">
        <f t="shared" si="54"/>
        <v>0</v>
      </c>
      <c r="V126" s="51">
        <f t="shared" si="96"/>
        <v>0</v>
      </c>
      <c r="W126" s="52"/>
      <c r="X126" s="52"/>
      <c r="Y126" s="52"/>
      <c r="Z126" s="53">
        <v>0</v>
      </c>
      <c r="AA126" s="42"/>
      <c r="AB126" s="42"/>
      <c r="AC126" s="54"/>
      <c r="AD126" s="50">
        <f t="shared" si="55"/>
        <v>36</v>
      </c>
      <c r="AE126" s="51">
        <f t="shared" si="56"/>
        <v>14</v>
      </c>
      <c r="AF126" s="52"/>
      <c r="AG126" s="52">
        <v>14</v>
      </c>
      <c r="AH126" s="52"/>
      <c r="AI126" s="53">
        <v>22</v>
      </c>
      <c r="AJ126" s="42" t="s">
        <v>74</v>
      </c>
      <c r="AK126" s="42"/>
      <c r="AL126" s="55"/>
      <c r="AM126" s="48" t="s">
        <v>130</v>
      </c>
      <c r="AN126" s="49">
        <v>401</v>
      </c>
      <c r="AO126" s="56">
        <f t="shared" si="57"/>
        <v>0</v>
      </c>
      <c r="AP126" s="57">
        <f t="shared" si="58"/>
        <v>0</v>
      </c>
      <c r="AQ126" s="58"/>
      <c r="AR126" s="59"/>
      <c r="AS126" s="60"/>
      <c r="AU126" s="62">
        <f t="shared" si="59"/>
        <v>0</v>
      </c>
      <c r="AV126" s="45">
        <f t="shared" si="60"/>
        <v>0</v>
      </c>
      <c r="AW126" s="45">
        <f t="shared" si="61"/>
        <v>0</v>
      </c>
      <c r="AX126" s="52">
        <f t="shared" si="62"/>
        <v>0</v>
      </c>
      <c r="AY126" s="45">
        <f t="shared" si="63"/>
        <v>0</v>
      </c>
      <c r="AZ126" s="52">
        <f t="shared" si="64"/>
        <v>0</v>
      </c>
      <c r="BA126" s="52">
        <f t="shared" si="65"/>
        <v>0</v>
      </c>
      <c r="BB126" s="52">
        <f t="shared" si="66"/>
        <v>0</v>
      </c>
      <c r="BC126" s="52">
        <f t="shared" si="67"/>
        <v>0</v>
      </c>
      <c r="BD126" s="52">
        <f t="shared" si="92"/>
        <v>0</v>
      </c>
      <c r="BE126" s="45">
        <f t="shared" si="68"/>
        <v>0</v>
      </c>
      <c r="BF126" s="52">
        <f t="shared" si="69"/>
        <v>0</v>
      </c>
      <c r="BG126" s="52">
        <f t="shared" si="70"/>
        <v>0</v>
      </c>
      <c r="BH126" s="52"/>
      <c r="BI126" s="63">
        <f t="shared" si="71"/>
        <v>0</v>
      </c>
      <c r="BJ126" s="64">
        <f t="shared" si="72"/>
        <v>0</v>
      </c>
      <c r="BK126" s="65"/>
      <c r="BL126" s="52">
        <f t="shared" si="73"/>
        <v>0</v>
      </c>
      <c r="BM126" s="65"/>
      <c r="BN126" s="62">
        <f t="shared" si="74"/>
        <v>0</v>
      </c>
      <c r="BO126" s="45">
        <f t="shared" si="75"/>
        <v>0</v>
      </c>
      <c r="BP126" s="45">
        <f t="shared" si="76"/>
        <v>28</v>
      </c>
      <c r="BQ126" s="52">
        <f t="shared" si="77"/>
        <v>0</v>
      </c>
      <c r="BR126" s="45">
        <f t="shared" si="78"/>
        <v>0</v>
      </c>
      <c r="BS126" s="52">
        <f t="shared" si="79"/>
        <v>0</v>
      </c>
      <c r="BT126" s="52">
        <f t="shared" si="80"/>
        <v>0</v>
      </c>
      <c r="BU126" s="52">
        <f t="shared" si="81"/>
        <v>0</v>
      </c>
      <c r="BV126" s="52">
        <f t="shared" si="82"/>
        <v>0</v>
      </c>
      <c r="BW126" s="52">
        <f t="shared" si="83"/>
        <v>0</v>
      </c>
      <c r="BX126" s="45">
        <f t="shared" si="84"/>
        <v>0</v>
      </c>
      <c r="BY126" s="52">
        <f t="shared" si="85"/>
        <v>0</v>
      </c>
      <c r="BZ126" s="52">
        <f t="shared" si="86"/>
        <v>0</v>
      </c>
      <c r="CA126" s="52"/>
      <c r="CB126" s="63">
        <f t="shared" si="87"/>
        <v>28</v>
      </c>
      <c r="CC126" s="64">
        <f t="shared" si="88"/>
        <v>28</v>
      </c>
      <c r="CD126" s="65"/>
      <c r="CE126" s="52">
        <f t="shared" si="89"/>
        <v>0</v>
      </c>
      <c r="CF126" s="65"/>
      <c r="CG126" s="66">
        <f t="shared" si="90"/>
        <v>28</v>
      </c>
      <c r="CH126" s="67">
        <f t="shared" si="90"/>
        <v>28</v>
      </c>
    </row>
    <row r="127" spans="1:86" s="61" customFormat="1" ht="36.75" customHeight="1" x14ac:dyDescent="0.25">
      <c r="A127" s="31" t="s">
        <v>87</v>
      </c>
      <c r="B127" s="32" t="s">
        <v>91</v>
      </c>
      <c r="C127" s="68" t="s">
        <v>94</v>
      </c>
      <c r="D127" s="34">
        <v>3</v>
      </c>
      <c r="E127" s="35" t="s">
        <v>68</v>
      </c>
      <c r="F127" s="36">
        <v>12</v>
      </c>
      <c r="G127" s="37"/>
      <c r="H127" s="38" t="s">
        <v>108</v>
      </c>
      <c r="I127" s="36">
        <v>1</v>
      </c>
      <c r="J127" s="39">
        <f t="shared" si="95"/>
        <v>0</v>
      </c>
      <c r="K127" s="40">
        <v>1</v>
      </c>
      <c r="L127" s="41">
        <f t="shared" si="97"/>
        <v>0</v>
      </c>
      <c r="M127" s="42"/>
      <c r="N127" s="43" t="s">
        <v>113</v>
      </c>
      <c r="O127" s="44" t="s">
        <v>208</v>
      </c>
      <c r="P127" s="45">
        <f t="shared" si="93"/>
        <v>1</v>
      </c>
      <c r="Q127" s="46">
        <f t="shared" si="53"/>
        <v>36</v>
      </c>
      <c r="R127" s="47" t="s">
        <v>78</v>
      </c>
      <c r="S127" s="48">
        <v>0</v>
      </c>
      <c r="T127" s="49">
        <v>1</v>
      </c>
      <c r="U127" s="50">
        <f t="shared" si="54"/>
        <v>0</v>
      </c>
      <c r="V127" s="51">
        <f t="shared" si="96"/>
        <v>0</v>
      </c>
      <c r="W127" s="52"/>
      <c r="X127" s="52"/>
      <c r="Y127" s="52"/>
      <c r="Z127" s="53">
        <v>0</v>
      </c>
      <c r="AA127" s="42"/>
      <c r="AB127" s="42"/>
      <c r="AC127" s="54"/>
      <c r="AD127" s="50">
        <f t="shared" si="55"/>
        <v>36</v>
      </c>
      <c r="AE127" s="51">
        <f t="shared" si="56"/>
        <v>14</v>
      </c>
      <c r="AF127" s="52"/>
      <c r="AG127" s="52">
        <v>14</v>
      </c>
      <c r="AH127" s="52"/>
      <c r="AI127" s="53">
        <v>22</v>
      </c>
      <c r="AJ127" s="42" t="s">
        <v>74</v>
      </c>
      <c r="AK127" s="42"/>
      <c r="AL127" s="55"/>
      <c r="AM127" s="48" t="s">
        <v>130</v>
      </c>
      <c r="AN127" s="49">
        <v>401</v>
      </c>
      <c r="AO127" s="56">
        <f t="shared" si="57"/>
        <v>0</v>
      </c>
      <c r="AP127" s="57">
        <f t="shared" si="58"/>
        <v>0</v>
      </c>
      <c r="AQ127" s="58"/>
      <c r="AR127" s="59"/>
      <c r="AS127" s="60"/>
      <c r="AU127" s="62">
        <f t="shared" si="59"/>
        <v>0</v>
      </c>
      <c r="AV127" s="45">
        <f t="shared" si="60"/>
        <v>0</v>
      </c>
      <c r="AW127" s="45">
        <f t="shared" si="61"/>
        <v>0</v>
      </c>
      <c r="AX127" s="52">
        <f t="shared" si="62"/>
        <v>0</v>
      </c>
      <c r="AY127" s="45">
        <f t="shared" si="63"/>
        <v>0</v>
      </c>
      <c r="AZ127" s="52">
        <f t="shared" si="64"/>
        <v>0</v>
      </c>
      <c r="BA127" s="52">
        <f t="shared" si="65"/>
        <v>0</v>
      </c>
      <c r="BB127" s="52">
        <f t="shared" si="66"/>
        <v>0</v>
      </c>
      <c r="BC127" s="52">
        <f t="shared" si="67"/>
        <v>0</v>
      </c>
      <c r="BD127" s="52">
        <f t="shared" si="92"/>
        <v>0</v>
      </c>
      <c r="BE127" s="45">
        <f t="shared" si="68"/>
        <v>0</v>
      </c>
      <c r="BF127" s="52">
        <f t="shared" si="69"/>
        <v>0</v>
      </c>
      <c r="BG127" s="52">
        <f t="shared" si="70"/>
        <v>0</v>
      </c>
      <c r="BH127" s="52"/>
      <c r="BI127" s="63">
        <f t="shared" si="71"/>
        <v>0</v>
      </c>
      <c r="BJ127" s="64">
        <f t="shared" si="72"/>
        <v>0</v>
      </c>
      <c r="BK127" s="65"/>
      <c r="BL127" s="52">
        <f t="shared" si="73"/>
        <v>0</v>
      </c>
      <c r="BM127" s="65"/>
      <c r="BN127" s="62">
        <f t="shared" si="74"/>
        <v>0</v>
      </c>
      <c r="BO127" s="45">
        <f t="shared" si="75"/>
        <v>0</v>
      </c>
      <c r="BP127" s="45">
        <f t="shared" si="76"/>
        <v>14</v>
      </c>
      <c r="BQ127" s="52">
        <f t="shared" si="77"/>
        <v>0</v>
      </c>
      <c r="BR127" s="45">
        <f t="shared" si="78"/>
        <v>0</v>
      </c>
      <c r="BS127" s="52">
        <f t="shared" si="79"/>
        <v>0</v>
      </c>
      <c r="BT127" s="52">
        <f t="shared" si="80"/>
        <v>0</v>
      </c>
      <c r="BU127" s="52">
        <f t="shared" si="81"/>
        <v>0</v>
      </c>
      <c r="BV127" s="52">
        <f t="shared" si="82"/>
        <v>0</v>
      </c>
      <c r="BW127" s="52">
        <f t="shared" si="83"/>
        <v>0</v>
      </c>
      <c r="BX127" s="45">
        <f t="shared" si="84"/>
        <v>0</v>
      </c>
      <c r="BY127" s="52">
        <f t="shared" si="85"/>
        <v>0</v>
      </c>
      <c r="BZ127" s="52">
        <f t="shared" si="86"/>
        <v>0</v>
      </c>
      <c r="CA127" s="52"/>
      <c r="CB127" s="63">
        <f t="shared" si="87"/>
        <v>14</v>
      </c>
      <c r="CC127" s="64">
        <f t="shared" si="88"/>
        <v>14</v>
      </c>
      <c r="CD127" s="65"/>
      <c r="CE127" s="52">
        <f t="shared" si="89"/>
        <v>4</v>
      </c>
      <c r="CF127" s="65"/>
      <c r="CG127" s="66">
        <f t="shared" si="90"/>
        <v>14</v>
      </c>
      <c r="CH127" s="67">
        <f t="shared" si="90"/>
        <v>14</v>
      </c>
    </row>
    <row r="128" spans="1:86" s="61" customFormat="1" ht="36.75" customHeight="1" x14ac:dyDescent="0.25">
      <c r="A128" s="31" t="s">
        <v>87</v>
      </c>
      <c r="B128" s="32" t="s">
        <v>91</v>
      </c>
      <c r="C128" s="68" t="s">
        <v>92</v>
      </c>
      <c r="D128" s="34">
        <v>4</v>
      </c>
      <c r="E128" s="35" t="s">
        <v>68</v>
      </c>
      <c r="F128" s="36">
        <v>43</v>
      </c>
      <c r="G128" s="37">
        <v>1</v>
      </c>
      <c r="H128" s="38" t="s">
        <v>93</v>
      </c>
      <c r="I128" s="36">
        <v>2</v>
      </c>
      <c r="J128" s="39">
        <f t="shared" si="95"/>
        <v>2</v>
      </c>
      <c r="K128" s="40">
        <v>2</v>
      </c>
      <c r="L128" s="41">
        <f t="shared" si="97"/>
        <v>0</v>
      </c>
      <c r="M128" s="42"/>
      <c r="N128" s="43" t="s">
        <v>113</v>
      </c>
      <c r="O128" s="44" t="s">
        <v>209</v>
      </c>
      <c r="P128" s="45">
        <f t="shared" si="93"/>
        <v>1.5</v>
      </c>
      <c r="Q128" s="46">
        <f t="shared" si="53"/>
        <v>54</v>
      </c>
      <c r="R128" s="47"/>
      <c r="S128" s="48">
        <v>17</v>
      </c>
      <c r="T128" s="49"/>
      <c r="U128" s="50">
        <f t="shared" si="54"/>
        <v>54</v>
      </c>
      <c r="V128" s="51">
        <f t="shared" si="96"/>
        <v>20</v>
      </c>
      <c r="W128" s="52"/>
      <c r="X128" s="52">
        <v>20</v>
      </c>
      <c r="Y128" s="52"/>
      <c r="Z128" s="53">
        <v>34</v>
      </c>
      <c r="AA128" s="42" t="s">
        <v>74</v>
      </c>
      <c r="AB128" s="42"/>
      <c r="AC128" s="54"/>
      <c r="AD128" s="50">
        <f t="shared" si="55"/>
        <v>0</v>
      </c>
      <c r="AE128" s="51">
        <f t="shared" si="56"/>
        <v>0</v>
      </c>
      <c r="AF128" s="52"/>
      <c r="AG128" s="52"/>
      <c r="AH128" s="52"/>
      <c r="AI128" s="53">
        <v>0</v>
      </c>
      <c r="AJ128" s="42"/>
      <c r="AK128" s="42"/>
      <c r="AL128" s="55"/>
      <c r="AM128" s="48" t="s">
        <v>130</v>
      </c>
      <c r="AN128" s="49">
        <v>401</v>
      </c>
      <c r="AO128" s="56">
        <f t="shared" si="57"/>
        <v>0</v>
      </c>
      <c r="AP128" s="57">
        <f t="shared" si="58"/>
        <v>0</v>
      </c>
      <c r="AQ128" s="58"/>
      <c r="AR128" s="59"/>
      <c r="AS128" s="60"/>
      <c r="AU128" s="62">
        <f t="shared" si="59"/>
        <v>0</v>
      </c>
      <c r="AV128" s="45">
        <f t="shared" si="60"/>
        <v>0</v>
      </c>
      <c r="AW128" s="45">
        <f t="shared" si="61"/>
        <v>40</v>
      </c>
      <c r="AX128" s="52">
        <f t="shared" si="62"/>
        <v>0</v>
      </c>
      <c r="AY128" s="45">
        <f t="shared" si="63"/>
        <v>0</v>
      </c>
      <c r="AZ128" s="52">
        <f t="shared" si="64"/>
        <v>0</v>
      </c>
      <c r="BA128" s="52">
        <f t="shared" si="65"/>
        <v>0</v>
      </c>
      <c r="BB128" s="52">
        <f t="shared" si="66"/>
        <v>0</v>
      </c>
      <c r="BC128" s="52">
        <f t="shared" si="67"/>
        <v>0</v>
      </c>
      <c r="BD128" s="52">
        <f t="shared" si="92"/>
        <v>0</v>
      </c>
      <c r="BE128" s="45">
        <f t="shared" si="68"/>
        <v>0</v>
      </c>
      <c r="BF128" s="52">
        <f t="shared" si="69"/>
        <v>0</v>
      </c>
      <c r="BG128" s="52">
        <f t="shared" si="70"/>
        <v>0</v>
      </c>
      <c r="BH128" s="52"/>
      <c r="BI128" s="63">
        <f t="shared" si="71"/>
        <v>40</v>
      </c>
      <c r="BJ128" s="64">
        <f t="shared" si="72"/>
        <v>40</v>
      </c>
      <c r="BK128" s="65"/>
      <c r="BL128" s="52">
        <f t="shared" si="73"/>
        <v>0</v>
      </c>
      <c r="BM128" s="65"/>
      <c r="BN128" s="62">
        <f t="shared" si="74"/>
        <v>0</v>
      </c>
      <c r="BO128" s="45">
        <f t="shared" si="75"/>
        <v>0</v>
      </c>
      <c r="BP128" s="45">
        <f t="shared" si="76"/>
        <v>0</v>
      </c>
      <c r="BQ128" s="52">
        <f t="shared" si="77"/>
        <v>0</v>
      </c>
      <c r="BR128" s="45">
        <f t="shared" si="78"/>
        <v>0</v>
      </c>
      <c r="BS128" s="52">
        <f t="shared" si="79"/>
        <v>0</v>
      </c>
      <c r="BT128" s="52">
        <f t="shared" si="80"/>
        <v>0</v>
      </c>
      <c r="BU128" s="52">
        <f t="shared" si="81"/>
        <v>0</v>
      </c>
      <c r="BV128" s="52">
        <f t="shared" si="82"/>
        <v>0</v>
      </c>
      <c r="BW128" s="52">
        <f t="shared" si="83"/>
        <v>0</v>
      </c>
      <c r="BX128" s="45">
        <f t="shared" si="84"/>
        <v>0</v>
      </c>
      <c r="BY128" s="52">
        <f t="shared" si="85"/>
        <v>0</v>
      </c>
      <c r="BZ128" s="52">
        <f t="shared" si="86"/>
        <v>0</v>
      </c>
      <c r="CA128" s="52"/>
      <c r="CB128" s="63">
        <f t="shared" si="87"/>
        <v>0</v>
      </c>
      <c r="CC128" s="64">
        <f t="shared" si="88"/>
        <v>0</v>
      </c>
      <c r="CD128" s="65"/>
      <c r="CE128" s="52">
        <f t="shared" si="89"/>
        <v>0</v>
      </c>
      <c r="CF128" s="65"/>
      <c r="CG128" s="66">
        <f t="shared" si="90"/>
        <v>40</v>
      </c>
      <c r="CH128" s="67">
        <f t="shared" si="90"/>
        <v>40</v>
      </c>
    </row>
    <row r="129" spans="1:86" s="61" customFormat="1" ht="36.75" customHeight="1" x14ac:dyDescent="0.25">
      <c r="A129" s="31" t="s">
        <v>87</v>
      </c>
      <c r="B129" s="32" t="s">
        <v>91</v>
      </c>
      <c r="C129" s="68" t="s">
        <v>94</v>
      </c>
      <c r="D129" s="34">
        <v>4</v>
      </c>
      <c r="E129" s="35" t="s">
        <v>68</v>
      </c>
      <c r="F129" s="36">
        <v>5</v>
      </c>
      <c r="G129" s="37"/>
      <c r="H129" s="38" t="s">
        <v>95</v>
      </c>
      <c r="I129" s="36">
        <v>1</v>
      </c>
      <c r="J129" s="39">
        <f t="shared" si="95"/>
        <v>0</v>
      </c>
      <c r="K129" s="40">
        <v>1</v>
      </c>
      <c r="L129" s="41">
        <f t="shared" si="97"/>
        <v>0</v>
      </c>
      <c r="M129" s="42"/>
      <c r="N129" s="43" t="s">
        <v>113</v>
      </c>
      <c r="O129" s="44" t="s">
        <v>209</v>
      </c>
      <c r="P129" s="45">
        <f t="shared" si="93"/>
        <v>1.5</v>
      </c>
      <c r="Q129" s="46">
        <f t="shared" si="53"/>
        <v>54</v>
      </c>
      <c r="R129" s="47" t="s">
        <v>78</v>
      </c>
      <c r="S129" s="48">
        <v>17</v>
      </c>
      <c r="T129" s="49"/>
      <c r="U129" s="50">
        <f t="shared" si="54"/>
        <v>54</v>
      </c>
      <c r="V129" s="51">
        <f t="shared" si="96"/>
        <v>20</v>
      </c>
      <c r="W129" s="52"/>
      <c r="X129" s="52">
        <v>20</v>
      </c>
      <c r="Y129" s="52"/>
      <c r="Z129" s="53">
        <v>34</v>
      </c>
      <c r="AA129" s="42" t="s">
        <v>74</v>
      </c>
      <c r="AB129" s="42"/>
      <c r="AC129" s="54"/>
      <c r="AD129" s="50">
        <f t="shared" si="55"/>
        <v>0</v>
      </c>
      <c r="AE129" s="51">
        <f t="shared" si="56"/>
        <v>0</v>
      </c>
      <c r="AF129" s="52"/>
      <c r="AG129" s="52"/>
      <c r="AH129" s="52"/>
      <c r="AI129" s="53">
        <v>0</v>
      </c>
      <c r="AJ129" s="42"/>
      <c r="AK129" s="42"/>
      <c r="AL129" s="55"/>
      <c r="AM129" s="48" t="s">
        <v>130</v>
      </c>
      <c r="AN129" s="49">
        <v>401</v>
      </c>
      <c r="AO129" s="56">
        <f t="shared" si="57"/>
        <v>0</v>
      </c>
      <c r="AP129" s="57">
        <f t="shared" si="58"/>
        <v>0</v>
      </c>
      <c r="AQ129" s="58"/>
      <c r="AR129" s="59"/>
      <c r="AS129" s="60"/>
      <c r="AU129" s="62">
        <f t="shared" si="59"/>
        <v>0</v>
      </c>
      <c r="AV129" s="45">
        <f t="shared" si="60"/>
        <v>0</v>
      </c>
      <c r="AW129" s="45">
        <f t="shared" si="61"/>
        <v>20</v>
      </c>
      <c r="AX129" s="52">
        <f t="shared" si="62"/>
        <v>0</v>
      </c>
      <c r="AY129" s="45">
        <f t="shared" si="63"/>
        <v>0</v>
      </c>
      <c r="AZ129" s="52">
        <f t="shared" si="64"/>
        <v>0</v>
      </c>
      <c r="BA129" s="52">
        <f t="shared" si="65"/>
        <v>0</v>
      </c>
      <c r="BB129" s="52">
        <f t="shared" si="66"/>
        <v>0</v>
      </c>
      <c r="BC129" s="52">
        <f t="shared" si="67"/>
        <v>0</v>
      </c>
      <c r="BD129" s="52">
        <f t="shared" si="92"/>
        <v>0</v>
      </c>
      <c r="BE129" s="45">
        <f t="shared" si="68"/>
        <v>0</v>
      </c>
      <c r="BF129" s="52">
        <f t="shared" si="69"/>
        <v>0</v>
      </c>
      <c r="BG129" s="52">
        <f t="shared" si="70"/>
        <v>0</v>
      </c>
      <c r="BH129" s="52"/>
      <c r="BI129" s="63">
        <f t="shared" si="71"/>
        <v>20</v>
      </c>
      <c r="BJ129" s="64">
        <f t="shared" si="72"/>
        <v>20</v>
      </c>
      <c r="BK129" s="65"/>
      <c r="BL129" s="52">
        <f t="shared" si="73"/>
        <v>6</v>
      </c>
      <c r="BM129" s="65"/>
      <c r="BN129" s="62">
        <f t="shared" si="74"/>
        <v>0</v>
      </c>
      <c r="BO129" s="45">
        <f t="shared" si="75"/>
        <v>0</v>
      </c>
      <c r="BP129" s="45">
        <f t="shared" si="76"/>
        <v>0</v>
      </c>
      <c r="BQ129" s="52">
        <f t="shared" si="77"/>
        <v>0</v>
      </c>
      <c r="BR129" s="45">
        <f t="shared" si="78"/>
        <v>0</v>
      </c>
      <c r="BS129" s="52">
        <f t="shared" si="79"/>
        <v>0</v>
      </c>
      <c r="BT129" s="52">
        <f t="shared" si="80"/>
        <v>0</v>
      </c>
      <c r="BU129" s="52">
        <f t="shared" si="81"/>
        <v>0</v>
      </c>
      <c r="BV129" s="52">
        <f t="shared" si="82"/>
        <v>0</v>
      </c>
      <c r="BW129" s="52">
        <f t="shared" si="83"/>
        <v>0</v>
      </c>
      <c r="BX129" s="45">
        <f t="shared" si="84"/>
        <v>0</v>
      </c>
      <c r="BY129" s="52">
        <f t="shared" si="85"/>
        <v>0</v>
      </c>
      <c r="BZ129" s="52">
        <f t="shared" si="86"/>
        <v>0</v>
      </c>
      <c r="CA129" s="52"/>
      <c r="CB129" s="63">
        <f t="shared" si="87"/>
        <v>0</v>
      </c>
      <c r="CC129" s="64">
        <f t="shared" si="88"/>
        <v>0</v>
      </c>
      <c r="CD129" s="65"/>
      <c r="CE129" s="52">
        <f t="shared" si="89"/>
        <v>0</v>
      </c>
      <c r="CF129" s="65"/>
      <c r="CG129" s="66">
        <f t="shared" si="90"/>
        <v>20</v>
      </c>
      <c r="CH129" s="67">
        <f t="shared" si="90"/>
        <v>20</v>
      </c>
    </row>
    <row r="130" spans="1:86" s="61" customFormat="1" ht="36.75" customHeight="1" x14ac:dyDescent="0.25">
      <c r="A130" s="31" t="s">
        <v>87</v>
      </c>
      <c r="B130" s="32" t="s">
        <v>210</v>
      </c>
      <c r="C130" s="68" t="s">
        <v>92</v>
      </c>
      <c r="D130" s="34" t="s">
        <v>100</v>
      </c>
      <c r="E130" s="35" t="s">
        <v>101</v>
      </c>
      <c r="F130" s="36">
        <v>9</v>
      </c>
      <c r="G130" s="37"/>
      <c r="H130" s="38" t="s">
        <v>98</v>
      </c>
      <c r="I130" s="36">
        <v>1</v>
      </c>
      <c r="J130" s="39">
        <f t="shared" si="95"/>
        <v>0</v>
      </c>
      <c r="K130" s="40">
        <v>1</v>
      </c>
      <c r="L130" s="41">
        <f t="shared" si="97"/>
        <v>0</v>
      </c>
      <c r="M130" s="42"/>
      <c r="N130" s="43" t="s">
        <v>113</v>
      </c>
      <c r="O130" s="44" t="s">
        <v>211</v>
      </c>
      <c r="P130" s="45">
        <f t="shared" si="93"/>
        <v>2</v>
      </c>
      <c r="Q130" s="46">
        <f t="shared" si="53"/>
        <v>60</v>
      </c>
      <c r="R130" s="47"/>
      <c r="S130" s="48">
        <v>1</v>
      </c>
      <c r="T130" s="49"/>
      <c r="U130" s="50">
        <f t="shared" si="54"/>
        <v>60</v>
      </c>
      <c r="V130" s="51">
        <f t="shared" si="96"/>
        <v>20</v>
      </c>
      <c r="W130" s="52"/>
      <c r="X130" s="52">
        <v>20</v>
      </c>
      <c r="Y130" s="52"/>
      <c r="Z130" s="53">
        <v>40</v>
      </c>
      <c r="AA130" s="42" t="s">
        <v>74</v>
      </c>
      <c r="AB130" s="42"/>
      <c r="AC130" s="54"/>
      <c r="AD130" s="50">
        <f t="shared" si="55"/>
        <v>0</v>
      </c>
      <c r="AE130" s="51">
        <f t="shared" si="56"/>
        <v>0</v>
      </c>
      <c r="AF130" s="52"/>
      <c r="AG130" s="52"/>
      <c r="AH130" s="52"/>
      <c r="AI130" s="53"/>
      <c r="AJ130" s="42"/>
      <c r="AK130" s="42"/>
      <c r="AL130" s="55"/>
      <c r="AM130" s="48" t="s">
        <v>130</v>
      </c>
      <c r="AN130" s="49">
        <v>401</v>
      </c>
      <c r="AO130" s="56">
        <f t="shared" si="57"/>
        <v>0</v>
      </c>
      <c r="AP130" s="57">
        <f t="shared" si="58"/>
        <v>0</v>
      </c>
      <c r="AQ130" s="58"/>
      <c r="AR130" s="59"/>
      <c r="AS130" s="60"/>
      <c r="AU130" s="62">
        <f t="shared" si="59"/>
        <v>0</v>
      </c>
      <c r="AV130" s="45">
        <f t="shared" si="60"/>
        <v>0</v>
      </c>
      <c r="AW130" s="45">
        <f t="shared" si="61"/>
        <v>20</v>
      </c>
      <c r="AX130" s="52">
        <f t="shared" si="62"/>
        <v>0</v>
      </c>
      <c r="AY130" s="45">
        <f t="shared" si="63"/>
        <v>0</v>
      </c>
      <c r="AZ130" s="52">
        <f t="shared" si="64"/>
        <v>0</v>
      </c>
      <c r="BA130" s="52">
        <f t="shared" si="65"/>
        <v>0</v>
      </c>
      <c r="BB130" s="52">
        <f t="shared" si="66"/>
        <v>0</v>
      </c>
      <c r="BC130" s="52">
        <f t="shared" si="67"/>
        <v>0</v>
      </c>
      <c r="BD130" s="52">
        <f t="shared" si="92"/>
        <v>0</v>
      </c>
      <c r="BE130" s="45">
        <f t="shared" si="68"/>
        <v>0</v>
      </c>
      <c r="BF130" s="52">
        <f t="shared" si="69"/>
        <v>0</v>
      </c>
      <c r="BG130" s="52">
        <f t="shared" si="70"/>
        <v>0</v>
      </c>
      <c r="BH130" s="52"/>
      <c r="BI130" s="63">
        <f t="shared" si="71"/>
        <v>20</v>
      </c>
      <c r="BJ130" s="64">
        <f t="shared" si="72"/>
        <v>20</v>
      </c>
      <c r="BK130" s="65"/>
      <c r="BL130" s="52">
        <f t="shared" si="73"/>
        <v>0</v>
      </c>
      <c r="BM130" s="65"/>
      <c r="BN130" s="62">
        <f t="shared" si="74"/>
        <v>0</v>
      </c>
      <c r="BO130" s="45">
        <f t="shared" si="75"/>
        <v>0</v>
      </c>
      <c r="BP130" s="45">
        <f t="shared" si="76"/>
        <v>0</v>
      </c>
      <c r="BQ130" s="52">
        <f t="shared" si="77"/>
        <v>0</v>
      </c>
      <c r="BR130" s="45">
        <f t="shared" si="78"/>
        <v>0</v>
      </c>
      <c r="BS130" s="52">
        <f t="shared" si="79"/>
        <v>0</v>
      </c>
      <c r="BT130" s="52">
        <f t="shared" si="80"/>
        <v>0</v>
      </c>
      <c r="BU130" s="52">
        <f t="shared" si="81"/>
        <v>0</v>
      </c>
      <c r="BV130" s="52">
        <f t="shared" si="82"/>
        <v>0</v>
      </c>
      <c r="BW130" s="52">
        <f t="shared" si="83"/>
        <v>0</v>
      </c>
      <c r="BX130" s="45">
        <f t="shared" si="84"/>
        <v>0</v>
      </c>
      <c r="BY130" s="52">
        <f t="shared" si="85"/>
        <v>0</v>
      </c>
      <c r="BZ130" s="52">
        <f t="shared" si="86"/>
        <v>0</v>
      </c>
      <c r="CA130" s="52"/>
      <c r="CB130" s="63">
        <f t="shared" si="87"/>
        <v>0</v>
      </c>
      <c r="CC130" s="64">
        <f t="shared" si="88"/>
        <v>0</v>
      </c>
      <c r="CD130" s="65"/>
      <c r="CE130" s="52">
        <f t="shared" si="89"/>
        <v>0</v>
      </c>
      <c r="CF130" s="65"/>
      <c r="CG130" s="66">
        <f t="shared" si="90"/>
        <v>20</v>
      </c>
      <c r="CH130" s="67">
        <f t="shared" si="90"/>
        <v>20</v>
      </c>
    </row>
    <row r="131" spans="1:86" s="61" customFormat="1" ht="36.75" customHeight="1" x14ac:dyDescent="0.25">
      <c r="A131" s="31" t="s">
        <v>87</v>
      </c>
      <c r="B131" s="32" t="s">
        <v>210</v>
      </c>
      <c r="C131" s="68" t="s">
        <v>94</v>
      </c>
      <c r="D131" s="34" t="s">
        <v>100</v>
      </c>
      <c r="E131" s="35" t="s">
        <v>101</v>
      </c>
      <c r="F131" s="36">
        <v>5</v>
      </c>
      <c r="G131" s="37"/>
      <c r="H131" s="38" t="s">
        <v>107</v>
      </c>
      <c r="I131" s="36">
        <v>1</v>
      </c>
      <c r="J131" s="39">
        <f t="shared" si="95"/>
        <v>0</v>
      </c>
      <c r="K131" s="40">
        <v>1</v>
      </c>
      <c r="L131" s="41">
        <f t="shared" si="97"/>
        <v>0</v>
      </c>
      <c r="M131" s="42"/>
      <c r="N131" s="43" t="s">
        <v>113</v>
      </c>
      <c r="O131" s="44" t="s">
        <v>211</v>
      </c>
      <c r="P131" s="45">
        <f t="shared" si="93"/>
        <v>2</v>
      </c>
      <c r="Q131" s="46">
        <f t="shared" si="53"/>
        <v>60</v>
      </c>
      <c r="R131" s="47"/>
      <c r="S131" s="48">
        <v>1</v>
      </c>
      <c r="T131" s="49"/>
      <c r="U131" s="50">
        <f t="shared" si="54"/>
        <v>60</v>
      </c>
      <c r="V131" s="51">
        <f t="shared" si="96"/>
        <v>20</v>
      </c>
      <c r="W131" s="52"/>
      <c r="X131" s="52">
        <v>20</v>
      </c>
      <c r="Y131" s="52"/>
      <c r="Z131" s="53">
        <v>40</v>
      </c>
      <c r="AA131" s="42" t="s">
        <v>74</v>
      </c>
      <c r="AB131" s="42"/>
      <c r="AC131" s="54"/>
      <c r="AD131" s="50">
        <f t="shared" si="55"/>
        <v>0</v>
      </c>
      <c r="AE131" s="51">
        <f t="shared" si="56"/>
        <v>0</v>
      </c>
      <c r="AF131" s="52"/>
      <c r="AG131" s="52"/>
      <c r="AH131" s="52"/>
      <c r="AI131" s="53"/>
      <c r="AJ131" s="42"/>
      <c r="AK131" s="42"/>
      <c r="AL131" s="55"/>
      <c r="AM131" s="48" t="s">
        <v>130</v>
      </c>
      <c r="AN131" s="49">
        <v>401</v>
      </c>
      <c r="AO131" s="56">
        <f t="shared" si="57"/>
        <v>0</v>
      </c>
      <c r="AP131" s="57">
        <f t="shared" si="58"/>
        <v>0</v>
      </c>
      <c r="AQ131" s="58"/>
      <c r="AR131" s="59"/>
      <c r="AS131" s="60"/>
      <c r="AU131" s="62">
        <f t="shared" si="59"/>
        <v>0</v>
      </c>
      <c r="AV131" s="45">
        <f t="shared" si="60"/>
        <v>0</v>
      </c>
      <c r="AW131" s="45">
        <f t="shared" si="61"/>
        <v>20</v>
      </c>
      <c r="AX131" s="52">
        <f t="shared" si="62"/>
        <v>0</v>
      </c>
      <c r="AY131" s="45">
        <f t="shared" si="63"/>
        <v>0</v>
      </c>
      <c r="AZ131" s="52">
        <f t="shared" si="64"/>
        <v>0</v>
      </c>
      <c r="BA131" s="52">
        <f t="shared" si="65"/>
        <v>0</v>
      </c>
      <c r="BB131" s="52">
        <f t="shared" si="66"/>
        <v>0</v>
      </c>
      <c r="BC131" s="52">
        <f t="shared" si="67"/>
        <v>0</v>
      </c>
      <c r="BD131" s="52">
        <f t="shared" si="92"/>
        <v>0</v>
      </c>
      <c r="BE131" s="45">
        <f t="shared" si="68"/>
        <v>0</v>
      </c>
      <c r="BF131" s="52">
        <f t="shared" si="69"/>
        <v>0</v>
      </c>
      <c r="BG131" s="52">
        <f t="shared" si="70"/>
        <v>0</v>
      </c>
      <c r="BH131" s="52"/>
      <c r="BI131" s="63">
        <f t="shared" si="71"/>
        <v>20</v>
      </c>
      <c r="BJ131" s="64">
        <f t="shared" si="72"/>
        <v>20</v>
      </c>
      <c r="BK131" s="65"/>
      <c r="BL131" s="52">
        <f t="shared" si="73"/>
        <v>0</v>
      </c>
      <c r="BM131" s="65"/>
      <c r="BN131" s="62">
        <f t="shared" si="74"/>
        <v>0</v>
      </c>
      <c r="BO131" s="45">
        <f t="shared" si="75"/>
        <v>0</v>
      </c>
      <c r="BP131" s="45">
        <f t="shared" si="76"/>
        <v>0</v>
      </c>
      <c r="BQ131" s="52">
        <f t="shared" si="77"/>
        <v>0</v>
      </c>
      <c r="BR131" s="45">
        <f t="shared" si="78"/>
        <v>0</v>
      </c>
      <c r="BS131" s="52">
        <f t="shared" si="79"/>
        <v>0</v>
      </c>
      <c r="BT131" s="52">
        <f t="shared" si="80"/>
        <v>0</v>
      </c>
      <c r="BU131" s="52">
        <f t="shared" si="81"/>
        <v>0</v>
      </c>
      <c r="BV131" s="52">
        <f t="shared" si="82"/>
        <v>0</v>
      </c>
      <c r="BW131" s="52">
        <f t="shared" si="83"/>
        <v>0</v>
      </c>
      <c r="BX131" s="45">
        <f t="shared" si="84"/>
        <v>0</v>
      </c>
      <c r="BY131" s="52">
        <f t="shared" si="85"/>
        <v>0</v>
      </c>
      <c r="BZ131" s="52">
        <f t="shared" si="86"/>
        <v>0</v>
      </c>
      <c r="CA131" s="52"/>
      <c r="CB131" s="63">
        <f t="shared" si="87"/>
        <v>0</v>
      </c>
      <c r="CC131" s="64">
        <f t="shared" si="88"/>
        <v>0</v>
      </c>
      <c r="CD131" s="65"/>
      <c r="CE131" s="52">
        <f t="shared" si="89"/>
        <v>0</v>
      </c>
      <c r="CF131" s="65"/>
      <c r="CG131" s="66">
        <f t="shared" si="90"/>
        <v>20</v>
      </c>
      <c r="CH131" s="67">
        <f t="shared" si="90"/>
        <v>20</v>
      </c>
    </row>
    <row r="132" spans="1:86" s="61" customFormat="1" ht="36.75" customHeight="1" x14ac:dyDescent="0.25">
      <c r="A132" s="31" t="s">
        <v>67</v>
      </c>
      <c r="B132" s="69" t="s">
        <v>104</v>
      </c>
      <c r="C132" s="33">
        <v>52</v>
      </c>
      <c r="D132" s="34">
        <v>1</v>
      </c>
      <c r="E132" s="35" t="s">
        <v>68</v>
      </c>
      <c r="F132" s="70">
        <v>50</v>
      </c>
      <c r="G132" s="71"/>
      <c r="H132" s="72" t="s">
        <v>99</v>
      </c>
      <c r="I132" s="70">
        <v>2</v>
      </c>
      <c r="J132" s="39">
        <f t="shared" si="95"/>
        <v>2</v>
      </c>
      <c r="K132" s="40">
        <v>4</v>
      </c>
      <c r="L132" s="41">
        <f t="shared" si="97"/>
        <v>1</v>
      </c>
      <c r="M132" s="42"/>
      <c r="N132" s="43" t="s">
        <v>113</v>
      </c>
      <c r="O132" s="44" t="s">
        <v>212</v>
      </c>
      <c r="P132" s="45">
        <f t="shared" si="93"/>
        <v>2</v>
      </c>
      <c r="Q132" s="46">
        <f t="shared" si="53"/>
        <v>60</v>
      </c>
      <c r="R132" s="47"/>
      <c r="S132" s="48">
        <v>0</v>
      </c>
      <c r="T132" s="49">
        <v>2</v>
      </c>
      <c r="U132" s="50">
        <f t="shared" si="54"/>
        <v>0</v>
      </c>
      <c r="V132" s="51">
        <f t="shared" si="96"/>
        <v>0</v>
      </c>
      <c r="W132" s="52"/>
      <c r="X132" s="52"/>
      <c r="Y132" s="52"/>
      <c r="Z132" s="53">
        <v>0</v>
      </c>
      <c r="AA132" s="42"/>
      <c r="AB132" s="42"/>
      <c r="AC132" s="54"/>
      <c r="AD132" s="50">
        <f t="shared" si="55"/>
        <v>60</v>
      </c>
      <c r="AE132" s="51">
        <f t="shared" si="56"/>
        <v>30</v>
      </c>
      <c r="AF132" s="52">
        <v>8</v>
      </c>
      <c r="AG132" s="52">
        <v>16</v>
      </c>
      <c r="AH132" s="52">
        <v>6</v>
      </c>
      <c r="AI132" s="53">
        <v>30</v>
      </c>
      <c r="AJ132" s="42"/>
      <c r="AK132" s="42"/>
      <c r="AL132" s="55" t="s">
        <v>59</v>
      </c>
      <c r="AM132" s="48" t="s">
        <v>130</v>
      </c>
      <c r="AN132" s="49">
        <v>401</v>
      </c>
      <c r="AO132" s="56">
        <f t="shared" si="57"/>
        <v>0</v>
      </c>
      <c r="AP132" s="57">
        <f t="shared" si="58"/>
        <v>0</v>
      </c>
      <c r="AQ132" s="58"/>
      <c r="AR132" s="59"/>
      <c r="AS132" s="60"/>
      <c r="AU132" s="62">
        <f t="shared" si="59"/>
        <v>0</v>
      </c>
      <c r="AV132" s="45">
        <f t="shared" si="60"/>
        <v>0</v>
      </c>
      <c r="AW132" s="45">
        <f t="shared" si="61"/>
        <v>0</v>
      </c>
      <c r="AX132" s="52">
        <f t="shared" si="62"/>
        <v>0</v>
      </c>
      <c r="AY132" s="45">
        <f t="shared" si="63"/>
        <v>0</v>
      </c>
      <c r="AZ132" s="52">
        <f t="shared" si="64"/>
        <v>0</v>
      </c>
      <c r="BA132" s="52">
        <f t="shared" si="65"/>
        <v>0</v>
      </c>
      <c r="BB132" s="52">
        <f t="shared" si="66"/>
        <v>0</v>
      </c>
      <c r="BC132" s="52">
        <f t="shared" si="67"/>
        <v>0</v>
      </c>
      <c r="BD132" s="52">
        <f t="shared" si="92"/>
        <v>0</v>
      </c>
      <c r="BE132" s="45">
        <f t="shared" si="68"/>
        <v>0</v>
      </c>
      <c r="BF132" s="52">
        <f t="shared" si="69"/>
        <v>0</v>
      </c>
      <c r="BG132" s="52">
        <f t="shared" si="70"/>
        <v>0</v>
      </c>
      <c r="BH132" s="52"/>
      <c r="BI132" s="63">
        <f t="shared" si="71"/>
        <v>0</v>
      </c>
      <c r="BJ132" s="64">
        <f t="shared" si="72"/>
        <v>0</v>
      </c>
      <c r="BK132" s="65"/>
      <c r="BL132" s="52">
        <f t="shared" si="73"/>
        <v>0</v>
      </c>
      <c r="BM132" s="65"/>
      <c r="BN132" s="62">
        <f t="shared" si="74"/>
        <v>8</v>
      </c>
      <c r="BO132" s="45">
        <f t="shared" si="75"/>
        <v>12</v>
      </c>
      <c r="BP132" s="45">
        <f t="shared" si="76"/>
        <v>64</v>
      </c>
      <c r="BQ132" s="52">
        <f t="shared" si="77"/>
        <v>0</v>
      </c>
      <c r="BR132" s="45">
        <f t="shared" si="78"/>
        <v>0</v>
      </c>
      <c r="BS132" s="52">
        <f t="shared" si="79"/>
        <v>0</v>
      </c>
      <c r="BT132" s="52">
        <f t="shared" si="80"/>
        <v>0</v>
      </c>
      <c r="BU132" s="52">
        <f t="shared" si="81"/>
        <v>4</v>
      </c>
      <c r="BV132" s="52">
        <f t="shared" si="82"/>
        <v>0</v>
      </c>
      <c r="BW132" s="52">
        <f t="shared" si="83"/>
        <v>0</v>
      </c>
      <c r="BX132" s="45">
        <f t="shared" si="84"/>
        <v>0</v>
      </c>
      <c r="BY132" s="52">
        <f t="shared" si="85"/>
        <v>0</v>
      </c>
      <c r="BZ132" s="52">
        <f t="shared" si="86"/>
        <v>0</v>
      </c>
      <c r="CA132" s="52"/>
      <c r="CB132" s="63">
        <f t="shared" si="87"/>
        <v>88</v>
      </c>
      <c r="CC132" s="64">
        <f t="shared" si="88"/>
        <v>84</v>
      </c>
      <c r="CD132" s="65"/>
      <c r="CE132" s="52">
        <f t="shared" si="89"/>
        <v>0</v>
      </c>
      <c r="CF132" s="65"/>
      <c r="CG132" s="66">
        <f t="shared" si="90"/>
        <v>88</v>
      </c>
      <c r="CH132" s="67">
        <f t="shared" si="90"/>
        <v>84</v>
      </c>
    </row>
    <row r="133" spans="1:86" s="61" customFormat="1" ht="36.75" customHeight="1" x14ac:dyDescent="0.25">
      <c r="A133" s="31" t="s">
        <v>67</v>
      </c>
      <c r="B133" s="69" t="s">
        <v>104</v>
      </c>
      <c r="C133" s="33">
        <v>52</v>
      </c>
      <c r="D133" s="34">
        <v>1</v>
      </c>
      <c r="E133" s="35" t="s">
        <v>68</v>
      </c>
      <c r="F133" s="70">
        <v>50</v>
      </c>
      <c r="G133" s="71"/>
      <c r="H133" s="72" t="s">
        <v>99</v>
      </c>
      <c r="I133" s="70">
        <v>2</v>
      </c>
      <c r="J133" s="39">
        <f t="shared" si="95"/>
        <v>2</v>
      </c>
      <c r="K133" s="40">
        <v>4</v>
      </c>
      <c r="L133" s="41">
        <f t="shared" si="97"/>
        <v>1</v>
      </c>
      <c r="M133" s="42"/>
      <c r="N133" s="43" t="s">
        <v>69</v>
      </c>
      <c r="O133" s="44" t="s">
        <v>213</v>
      </c>
      <c r="P133" s="45">
        <f t="shared" si="93"/>
        <v>1</v>
      </c>
      <c r="Q133" s="46">
        <f t="shared" ref="Q133:Q138" si="98">U133+AD133</f>
        <v>30</v>
      </c>
      <c r="R133" s="47"/>
      <c r="S133" s="48">
        <v>17</v>
      </c>
      <c r="T133" s="49"/>
      <c r="U133" s="50">
        <f t="shared" ref="U133:U138" si="99">V133+Z133</f>
        <v>30</v>
      </c>
      <c r="V133" s="51">
        <f t="shared" si="96"/>
        <v>16</v>
      </c>
      <c r="W133" s="52">
        <v>2</v>
      </c>
      <c r="X133" s="52"/>
      <c r="Y133" s="52">
        <v>14</v>
      </c>
      <c r="Z133" s="53">
        <v>14</v>
      </c>
      <c r="AA133" s="42"/>
      <c r="AB133" s="42"/>
      <c r="AC133" s="54" t="s">
        <v>59</v>
      </c>
      <c r="AD133" s="50">
        <f t="shared" ref="AD133:AD138" si="100">AE133+AI133</f>
        <v>0</v>
      </c>
      <c r="AE133" s="51">
        <f t="shared" ref="AE133:AE138" si="101">SUM(AF133:AH133)</f>
        <v>0</v>
      </c>
      <c r="AF133" s="52"/>
      <c r="AG133" s="52"/>
      <c r="AH133" s="52"/>
      <c r="AI133" s="53">
        <v>0</v>
      </c>
      <c r="AJ133" s="42"/>
      <c r="AK133" s="42"/>
      <c r="AL133" s="55"/>
      <c r="AM133" s="48" t="s">
        <v>130</v>
      </c>
      <c r="AN133" s="49">
        <v>401</v>
      </c>
      <c r="AO133" s="56">
        <f t="shared" ref="AO133:AO138" si="102">IFERROR(IF(AB133="ЕКЗ",IF(OR(D133=4,D133=3),V133/(U133/36*30),V133/U133),0),0)</f>
        <v>0</v>
      </c>
      <c r="AP133" s="57">
        <f t="shared" ref="AP133:AP138" si="103">IFERROR(IF(AK133="ЕКЗ",IF(OR(D133=4,D133=3),AE133/(AD133/36*30),AE133/AD133),0),0)</f>
        <v>0</v>
      </c>
      <c r="AQ133" s="58"/>
      <c r="AR133" s="59"/>
      <c r="AS133" s="60"/>
      <c r="AU133" s="62">
        <f t="shared" ref="AU133:AU138" si="104">L133*W133</f>
        <v>2</v>
      </c>
      <c r="AV133" s="45">
        <f t="shared" ref="AV133:AV138" si="105">I133*Y133</f>
        <v>28</v>
      </c>
      <c r="AW133" s="45">
        <f t="shared" ref="AW133:AW138" si="106">K133*X133</f>
        <v>0</v>
      </c>
      <c r="AX133" s="52">
        <f t="shared" ref="AX133:AX138" si="107">IF(AND(V133&gt;0,OR(N133="Н",N133="В")),ROUNDUP(I133*0.02,0),0)</f>
        <v>1</v>
      </c>
      <c r="AY133" s="45">
        <f t="shared" ref="AY133:AY138" si="108">IF(OR(AB133="ЕКЗ",AB133="ДЕ"),I133*2,0)</f>
        <v>0</v>
      </c>
      <c r="AZ133" s="52">
        <f t="shared" ref="AZ133:AZ138" si="109">IF(AND(OR(N133="Н",N133="В"),V133&gt;0),ROUNDUP(ROUND(U133/(Q133/P133)*0.05,2)*F133,0),0)</f>
        <v>3</v>
      </c>
      <c r="BA133" s="52">
        <f t="shared" ref="BA133:BA138" si="110">IF(OR(AA133="КР",AA133="КП"),F133*AQ133,0)</f>
        <v>0</v>
      </c>
      <c r="BB133" s="52">
        <f t="shared" ref="BB133:BB138" si="111">IF(AC133="ЗАЛІК",2*I133,0)</f>
        <v>4</v>
      </c>
      <c r="BC133" s="52">
        <f t="shared" ref="BC133:BC138" si="112">IF(AB133="ЕКЗ",ROUNDUP(F133*0.25,0),0)</f>
        <v>0</v>
      </c>
      <c r="BD133" s="52">
        <f t="shared" si="92"/>
        <v>0</v>
      </c>
      <c r="BE133" s="45">
        <f t="shared" ref="BE133:BE138" si="113">IF(OR(AA133="ДР",AA133="ДП"),ROUNDUP(0.5*AS133*F133,0),IF(AB133="ДЕ",AS133*3,0))</f>
        <v>0</v>
      </c>
      <c r="BF133" s="52">
        <f t="shared" ref="BF133:BF138" si="114">IF(AB133="ДЕ",ROUNDUP(F133*0.5,0),0)</f>
        <v>0</v>
      </c>
      <c r="BG133" s="52">
        <f t="shared" ref="BG133:BG138" si="115">IF(OR(AA133="ДР",AA133="ДП"),ROUNDUP(F133*AQ133,0),0)</f>
        <v>0</v>
      </c>
      <c r="BH133" s="52"/>
      <c r="BI133" s="63">
        <f t="shared" ref="BI133:BI138" si="116">SUM(AU133:BH133)</f>
        <v>38</v>
      </c>
      <c r="BJ133" s="64">
        <f t="shared" ref="BJ133:BJ138" si="117">SUM(AU133:AW133)+AY133+BE133</f>
        <v>30</v>
      </c>
      <c r="BK133" s="65"/>
      <c r="BL133" s="52">
        <f t="shared" ref="BL133:BL138" si="118">IF(R133="А",ROUND(BJ133*0.3,0),0)</f>
        <v>0</v>
      </c>
      <c r="BM133" s="65"/>
      <c r="BN133" s="62">
        <f t="shared" ref="BN133:BN138" si="119">L133*AF133</f>
        <v>0</v>
      </c>
      <c r="BO133" s="45">
        <f t="shared" ref="BO133:BO138" si="120">I133*AH133</f>
        <v>0</v>
      </c>
      <c r="BP133" s="45">
        <f t="shared" ref="BP133:BP138" si="121">K133*AG133</f>
        <v>0</v>
      </c>
      <c r="BQ133" s="52">
        <f t="shared" ref="BQ133:BQ138" si="122">IF(AND(AE133&gt;0,OR(N133="Н",N133="В")),ROUNDUP(I133*0.02,0),0)</f>
        <v>0</v>
      </c>
      <c r="BR133" s="45">
        <f t="shared" ref="BR133:BR138" si="123">IF(OR(AK133="ЕКЗ",AK133="ДЕ"),I133*2,0)</f>
        <v>0</v>
      </c>
      <c r="BS133" s="52">
        <f t="shared" ref="BS133:BS138" si="124">IF(AND(OR(N133="Н",N133="В"),AE133&gt;0),ROUNDUP(ROUND(AD133/(Q133/P133)*0.05,2)*F133,0),0)</f>
        <v>0</v>
      </c>
      <c r="BT133" s="52">
        <f t="shared" ref="BT133:BT138" si="125">IF(OR(AJ133="КР",AJ133="КП"),F133*AQ133,0)</f>
        <v>0</v>
      </c>
      <c r="BU133" s="52">
        <f t="shared" ref="BU133:BU138" si="126">IF(AL133="ЗАЛІК",2*I133,0)</f>
        <v>0</v>
      </c>
      <c r="BV133" s="52">
        <f t="shared" ref="BV133:BV138" si="127">IF(AK133="ЕКЗ",ROUNDUP(F133*0.25,0),0)</f>
        <v>0</v>
      </c>
      <c r="BW133" s="52">
        <f t="shared" ref="BW133:BW138" si="128">IF(AND(AD133&gt;0,AE133=0,N133="П"),ROUNDUP(F133*AR133,0),0)+IF(AND(AD133&gt;0,N133="НДП"),F133*2,0)</f>
        <v>0</v>
      </c>
      <c r="BX133" s="45">
        <f t="shared" ref="BX133:BX138" si="129">IF(OR(AJ133="ДР",AA133="ДП"),ROUNDUP(0.5*AS133*F133,0),IF(AK133="ДЕ",AS133*3,0))</f>
        <v>0</v>
      </c>
      <c r="BY133" s="52">
        <f t="shared" ref="BY133:BY138" si="130">IF(AK133="ДЕ",ROUNDUP(F133*0.5,0),0)</f>
        <v>0</v>
      </c>
      <c r="BZ133" s="52">
        <f t="shared" ref="BZ133:BZ138" si="131">IF(OR(AJ133="ДР",AA133="ДП"),ROUNDUP(F133*AQ133,0),0)</f>
        <v>0</v>
      </c>
      <c r="CA133" s="52"/>
      <c r="CB133" s="63">
        <f t="shared" ref="CB133:CB138" si="132">SUM(BN133:CA133)</f>
        <v>0</v>
      </c>
      <c r="CC133" s="64">
        <f t="shared" ref="CC133:CC138" si="133">SUM(BN133:BP133)+BR133+BX133</f>
        <v>0</v>
      </c>
      <c r="CD133" s="65"/>
      <c r="CE133" s="52">
        <f t="shared" ref="CE133:CE138" si="134">IF(R133="А",ROUND(CC133*0.3,0),0)</f>
        <v>0</v>
      </c>
      <c r="CF133" s="65"/>
      <c r="CG133" s="66">
        <f t="shared" ref="CG133:CH138" si="135">BI133+CB133</f>
        <v>38</v>
      </c>
      <c r="CH133" s="67">
        <f t="shared" si="135"/>
        <v>30</v>
      </c>
    </row>
    <row r="134" spans="1:86" s="61" customFormat="1" ht="36.75" customHeight="1" x14ac:dyDescent="0.25">
      <c r="A134" s="31" t="s">
        <v>67</v>
      </c>
      <c r="B134" s="32" t="s">
        <v>82</v>
      </c>
      <c r="C134" s="33">
        <v>51</v>
      </c>
      <c r="D134" s="34">
        <v>4</v>
      </c>
      <c r="E134" s="35" t="s">
        <v>68</v>
      </c>
      <c r="F134" s="36">
        <v>62</v>
      </c>
      <c r="G134" s="37">
        <v>14</v>
      </c>
      <c r="H134" s="38" t="s">
        <v>83</v>
      </c>
      <c r="I134" s="36">
        <v>3</v>
      </c>
      <c r="J134" s="39">
        <f t="shared" si="95"/>
        <v>2</v>
      </c>
      <c r="K134" s="40">
        <v>3</v>
      </c>
      <c r="L134" s="41">
        <f t="shared" si="97"/>
        <v>1</v>
      </c>
      <c r="M134" s="42">
        <v>51.52</v>
      </c>
      <c r="N134" s="43" t="s">
        <v>69</v>
      </c>
      <c r="O134" s="44" t="s">
        <v>214</v>
      </c>
      <c r="P134" s="45">
        <f t="shared" si="93"/>
        <v>4</v>
      </c>
      <c r="Q134" s="46">
        <f t="shared" si="98"/>
        <v>144</v>
      </c>
      <c r="R134" s="47"/>
      <c r="S134" s="48">
        <v>17</v>
      </c>
      <c r="T134" s="49"/>
      <c r="U134" s="50">
        <f t="shared" si="99"/>
        <v>144</v>
      </c>
      <c r="V134" s="51">
        <f t="shared" si="96"/>
        <v>60</v>
      </c>
      <c r="W134" s="52">
        <v>16</v>
      </c>
      <c r="X134" s="52">
        <v>30</v>
      </c>
      <c r="Y134" s="52">
        <v>14</v>
      </c>
      <c r="Z134" s="53">
        <v>84</v>
      </c>
      <c r="AA134" s="42"/>
      <c r="AB134" s="42"/>
      <c r="AC134" s="54" t="s">
        <v>59</v>
      </c>
      <c r="AD134" s="50">
        <f t="shared" si="100"/>
        <v>0</v>
      </c>
      <c r="AE134" s="51">
        <f t="shared" si="101"/>
        <v>0</v>
      </c>
      <c r="AF134" s="52"/>
      <c r="AG134" s="52"/>
      <c r="AH134" s="52"/>
      <c r="AI134" s="53">
        <v>0</v>
      </c>
      <c r="AJ134" s="42"/>
      <c r="AK134" s="42"/>
      <c r="AL134" s="55"/>
      <c r="AM134" s="48" t="s">
        <v>130</v>
      </c>
      <c r="AN134" s="49">
        <v>401</v>
      </c>
      <c r="AO134" s="56">
        <f t="shared" si="102"/>
        <v>0</v>
      </c>
      <c r="AP134" s="57">
        <f t="shared" si="103"/>
        <v>0</v>
      </c>
      <c r="AQ134" s="58"/>
      <c r="AR134" s="59"/>
      <c r="AS134" s="60"/>
      <c r="AU134" s="62">
        <f t="shared" si="104"/>
        <v>16</v>
      </c>
      <c r="AV134" s="45">
        <f t="shared" si="105"/>
        <v>42</v>
      </c>
      <c r="AW134" s="45">
        <f t="shared" si="106"/>
        <v>90</v>
      </c>
      <c r="AX134" s="52">
        <f t="shared" si="107"/>
        <v>1</v>
      </c>
      <c r="AY134" s="45">
        <f t="shared" si="108"/>
        <v>0</v>
      </c>
      <c r="AZ134" s="52">
        <f t="shared" si="109"/>
        <v>13</v>
      </c>
      <c r="BA134" s="52">
        <f t="shared" si="110"/>
        <v>0</v>
      </c>
      <c r="BB134" s="52">
        <f t="shared" si="111"/>
        <v>6</v>
      </c>
      <c r="BC134" s="52">
        <f t="shared" si="112"/>
        <v>0</v>
      </c>
      <c r="BD134" s="52">
        <f t="shared" si="92"/>
        <v>0</v>
      </c>
      <c r="BE134" s="45">
        <f t="shared" si="113"/>
        <v>0</v>
      </c>
      <c r="BF134" s="52">
        <f t="shared" si="114"/>
        <v>0</v>
      </c>
      <c r="BG134" s="52">
        <f t="shared" si="115"/>
        <v>0</v>
      </c>
      <c r="BH134" s="52"/>
      <c r="BI134" s="63">
        <f t="shared" si="116"/>
        <v>168</v>
      </c>
      <c r="BJ134" s="64">
        <f t="shared" si="117"/>
        <v>148</v>
      </c>
      <c r="BK134" s="65"/>
      <c r="BL134" s="52">
        <f t="shared" si="118"/>
        <v>0</v>
      </c>
      <c r="BM134" s="65"/>
      <c r="BN134" s="62">
        <f t="shared" si="119"/>
        <v>0</v>
      </c>
      <c r="BO134" s="45">
        <f t="shared" si="120"/>
        <v>0</v>
      </c>
      <c r="BP134" s="45">
        <f t="shared" si="121"/>
        <v>0</v>
      </c>
      <c r="BQ134" s="52">
        <f t="shared" si="122"/>
        <v>0</v>
      </c>
      <c r="BR134" s="45">
        <f t="shared" si="123"/>
        <v>0</v>
      </c>
      <c r="BS134" s="52">
        <f t="shared" si="124"/>
        <v>0</v>
      </c>
      <c r="BT134" s="52">
        <f t="shared" si="125"/>
        <v>0</v>
      </c>
      <c r="BU134" s="52">
        <f t="shared" si="126"/>
        <v>0</v>
      </c>
      <c r="BV134" s="52">
        <f t="shared" si="127"/>
        <v>0</v>
      </c>
      <c r="BW134" s="52">
        <f t="shared" si="128"/>
        <v>0</v>
      </c>
      <c r="BX134" s="45">
        <f t="shared" si="129"/>
        <v>0</v>
      </c>
      <c r="BY134" s="52">
        <f t="shared" si="130"/>
        <v>0</v>
      </c>
      <c r="BZ134" s="52">
        <f t="shared" si="131"/>
        <v>0</v>
      </c>
      <c r="CA134" s="52"/>
      <c r="CB134" s="63">
        <f t="shared" si="132"/>
        <v>0</v>
      </c>
      <c r="CC134" s="64">
        <f t="shared" si="133"/>
        <v>0</v>
      </c>
      <c r="CD134" s="65"/>
      <c r="CE134" s="52">
        <f t="shared" si="134"/>
        <v>0</v>
      </c>
      <c r="CF134" s="65"/>
      <c r="CG134" s="66">
        <f t="shared" si="135"/>
        <v>168</v>
      </c>
      <c r="CH134" s="67">
        <f t="shared" si="135"/>
        <v>148</v>
      </c>
    </row>
    <row r="135" spans="1:86" s="61" customFormat="1" ht="36.75" customHeight="1" x14ac:dyDescent="0.25">
      <c r="A135" s="31" t="s">
        <v>67</v>
      </c>
      <c r="B135" s="32" t="s">
        <v>82</v>
      </c>
      <c r="C135" s="33">
        <v>52</v>
      </c>
      <c r="D135" s="34">
        <v>4</v>
      </c>
      <c r="E135" s="35" t="s">
        <v>68</v>
      </c>
      <c r="F135" s="36">
        <v>31</v>
      </c>
      <c r="G135" s="37"/>
      <c r="H135" s="38" t="s">
        <v>84</v>
      </c>
      <c r="I135" s="36">
        <v>1</v>
      </c>
      <c r="J135" s="39">
        <f t="shared" si="95"/>
        <v>1</v>
      </c>
      <c r="K135" s="40">
        <v>2</v>
      </c>
      <c r="L135" s="41"/>
      <c r="M135" s="42">
        <v>51.52</v>
      </c>
      <c r="N135" s="43" t="s">
        <v>69</v>
      </c>
      <c r="O135" s="44" t="s">
        <v>214</v>
      </c>
      <c r="P135" s="45">
        <f>Q135/30</f>
        <v>4</v>
      </c>
      <c r="Q135" s="46">
        <f t="shared" si="98"/>
        <v>120</v>
      </c>
      <c r="R135" s="47"/>
      <c r="S135" s="48">
        <v>17</v>
      </c>
      <c r="T135" s="49"/>
      <c r="U135" s="50">
        <f t="shared" si="99"/>
        <v>120</v>
      </c>
      <c r="V135" s="51">
        <f t="shared" si="96"/>
        <v>60</v>
      </c>
      <c r="W135" s="52">
        <v>16</v>
      </c>
      <c r="X135" s="52">
        <v>30</v>
      </c>
      <c r="Y135" s="52">
        <v>14</v>
      </c>
      <c r="Z135" s="53">
        <v>60</v>
      </c>
      <c r="AA135" s="42"/>
      <c r="AB135" s="42"/>
      <c r="AC135" s="54" t="s">
        <v>59</v>
      </c>
      <c r="AD135" s="50">
        <f t="shared" si="100"/>
        <v>0</v>
      </c>
      <c r="AE135" s="51">
        <f t="shared" si="101"/>
        <v>0</v>
      </c>
      <c r="AF135" s="52"/>
      <c r="AG135" s="52"/>
      <c r="AH135" s="52"/>
      <c r="AI135" s="53">
        <v>0</v>
      </c>
      <c r="AJ135" s="42"/>
      <c r="AK135" s="42"/>
      <c r="AL135" s="55"/>
      <c r="AM135" s="48" t="s">
        <v>130</v>
      </c>
      <c r="AN135" s="49">
        <v>401</v>
      </c>
      <c r="AO135" s="56">
        <f t="shared" si="102"/>
        <v>0</v>
      </c>
      <c r="AP135" s="57">
        <f t="shared" si="103"/>
        <v>0</v>
      </c>
      <c r="AQ135" s="58"/>
      <c r="AR135" s="59"/>
      <c r="AS135" s="60"/>
      <c r="AU135" s="62">
        <f t="shared" si="104"/>
        <v>0</v>
      </c>
      <c r="AV135" s="45">
        <f t="shared" si="105"/>
        <v>14</v>
      </c>
      <c r="AW135" s="45">
        <f t="shared" si="106"/>
        <v>60</v>
      </c>
      <c r="AX135" s="52">
        <f t="shared" si="107"/>
        <v>1</v>
      </c>
      <c r="AY135" s="45">
        <f t="shared" si="108"/>
        <v>0</v>
      </c>
      <c r="AZ135" s="52">
        <f t="shared" si="109"/>
        <v>7</v>
      </c>
      <c r="BA135" s="52">
        <f t="shared" si="110"/>
        <v>0</v>
      </c>
      <c r="BB135" s="52">
        <f t="shared" si="111"/>
        <v>2</v>
      </c>
      <c r="BC135" s="52">
        <f t="shared" si="112"/>
        <v>0</v>
      </c>
      <c r="BD135" s="52">
        <f t="shared" si="92"/>
        <v>0</v>
      </c>
      <c r="BE135" s="45">
        <f t="shared" si="113"/>
        <v>0</v>
      </c>
      <c r="BF135" s="52">
        <f t="shared" si="114"/>
        <v>0</v>
      </c>
      <c r="BG135" s="52">
        <f t="shared" si="115"/>
        <v>0</v>
      </c>
      <c r="BH135" s="52"/>
      <c r="BI135" s="63">
        <f t="shared" si="116"/>
        <v>84</v>
      </c>
      <c r="BJ135" s="64">
        <f t="shared" si="117"/>
        <v>74</v>
      </c>
      <c r="BK135" s="65"/>
      <c r="BL135" s="52">
        <f t="shared" si="118"/>
        <v>0</v>
      </c>
      <c r="BM135" s="65"/>
      <c r="BN135" s="62">
        <f t="shared" si="119"/>
        <v>0</v>
      </c>
      <c r="BO135" s="45">
        <f t="shared" si="120"/>
        <v>0</v>
      </c>
      <c r="BP135" s="45">
        <f t="shared" si="121"/>
        <v>0</v>
      </c>
      <c r="BQ135" s="52">
        <f t="shared" si="122"/>
        <v>0</v>
      </c>
      <c r="BR135" s="45">
        <f t="shared" si="123"/>
        <v>0</v>
      </c>
      <c r="BS135" s="52">
        <f t="shared" si="124"/>
        <v>0</v>
      </c>
      <c r="BT135" s="52">
        <f t="shared" si="125"/>
        <v>0</v>
      </c>
      <c r="BU135" s="52">
        <f t="shared" si="126"/>
        <v>0</v>
      </c>
      <c r="BV135" s="52">
        <f t="shared" si="127"/>
        <v>0</v>
      </c>
      <c r="BW135" s="52">
        <f t="shared" si="128"/>
        <v>0</v>
      </c>
      <c r="BX135" s="45">
        <f t="shared" si="129"/>
        <v>0</v>
      </c>
      <c r="BY135" s="52">
        <f t="shared" si="130"/>
        <v>0</v>
      </c>
      <c r="BZ135" s="52">
        <f t="shared" si="131"/>
        <v>0</v>
      </c>
      <c r="CA135" s="52"/>
      <c r="CB135" s="63">
        <f t="shared" si="132"/>
        <v>0</v>
      </c>
      <c r="CC135" s="64">
        <f t="shared" si="133"/>
        <v>0</v>
      </c>
      <c r="CD135" s="65"/>
      <c r="CE135" s="52">
        <f t="shared" si="134"/>
        <v>0</v>
      </c>
      <c r="CF135" s="65"/>
      <c r="CG135" s="66">
        <f t="shared" si="135"/>
        <v>84</v>
      </c>
      <c r="CH135" s="67">
        <f t="shared" si="135"/>
        <v>74</v>
      </c>
    </row>
    <row r="136" spans="1:86" s="61" customFormat="1" ht="36.75" customHeight="1" x14ac:dyDescent="0.25">
      <c r="A136" s="31" t="s">
        <v>67</v>
      </c>
      <c r="B136" s="69" t="s">
        <v>104</v>
      </c>
      <c r="C136" s="33" t="s">
        <v>132</v>
      </c>
      <c r="D136" s="34" t="s">
        <v>102</v>
      </c>
      <c r="E136" s="35" t="s">
        <v>101</v>
      </c>
      <c r="F136" s="36">
        <v>25</v>
      </c>
      <c r="G136" s="37"/>
      <c r="H136" s="38" t="s">
        <v>98</v>
      </c>
      <c r="I136" s="36">
        <v>1</v>
      </c>
      <c r="J136" s="39">
        <f t="shared" si="95"/>
        <v>1</v>
      </c>
      <c r="K136" s="40">
        <v>1</v>
      </c>
      <c r="L136" s="41">
        <f t="shared" ref="L136:L138" si="136">IF(OR((W136+AF136)=0,F136=0),0,IF(F136&lt;130,1,IF(F136&gt;160,3,2)))</f>
        <v>1</v>
      </c>
      <c r="M136" s="42"/>
      <c r="N136" s="43" t="s">
        <v>77</v>
      </c>
      <c r="O136" s="44" t="s">
        <v>215</v>
      </c>
      <c r="P136" s="45">
        <f t="shared" si="93"/>
        <v>10</v>
      </c>
      <c r="Q136" s="46">
        <f t="shared" si="98"/>
        <v>300</v>
      </c>
      <c r="R136" s="47"/>
      <c r="S136" s="48">
        <v>0</v>
      </c>
      <c r="T136" s="49"/>
      <c r="U136" s="50">
        <f t="shared" si="99"/>
        <v>150</v>
      </c>
      <c r="V136" s="51">
        <f t="shared" si="96"/>
        <v>40</v>
      </c>
      <c r="W136" s="52">
        <v>12</v>
      </c>
      <c r="X136" s="52">
        <v>28</v>
      </c>
      <c r="Y136" s="52"/>
      <c r="Z136" s="53">
        <v>110</v>
      </c>
      <c r="AA136" s="42"/>
      <c r="AB136" s="42" t="s">
        <v>105</v>
      </c>
      <c r="AC136" s="54"/>
      <c r="AD136" s="50">
        <f t="shared" si="100"/>
        <v>150</v>
      </c>
      <c r="AE136" s="51">
        <f t="shared" si="101"/>
        <v>40</v>
      </c>
      <c r="AF136" s="52">
        <v>12</v>
      </c>
      <c r="AG136" s="52">
        <v>28</v>
      </c>
      <c r="AH136" s="52"/>
      <c r="AI136" s="53">
        <v>110</v>
      </c>
      <c r="AJ136" s="42"/>
      <c r="AK136" s="42" t="s">
        <v>105</v>
      </c>
      <c r="AL136" s="55"/>
      <c r="AM136" s="48" t="s">
        <v>130</v>
      </c>
      <c r="AN136" s="49">
        <v>401</v>
      </c>
      <c r="AO136" s="56">
        <f t="shared" si="102"/>
        <v>0.26666666666666666</v>
      </c>
      <c r="AP136" s="57">
        <f t="shared" si="103"/>
        <v>0.26666666666666666</v>
      </c>
      <c r="AQ136" s="58"/>
      <c r="AR136" s="59"/>
      <c r="AS136" s="60"/>
      <c r="AU136" s="62">
        <f t="shared" si="104"/>
        <v>12</v>
      </c>
      <c r="AV136" s="45">
        <f t="shared" si="105"/>
        <v>0</v>
      </c>
      <c r="AW136" s="45">
        <f t="shared" si="106"/>
        <v>28</v>
      </c>
      <c r="AX136" s="52">
        <f t="shared" si="107"/>
        <v>1</v>
      </c>
      <c r="AY136" s="45">
        <f t="shared" si="108"/>
        <v>2</v>
      </c>
      <c r="AZ136" s="52">
        <f t="shared" si="109"/>
        <v>7</v>
      </c>
      <c r="BA136" s="52">
        <f t="shared" si="110"/>
        <v>0</v>
      </c>
      <c r="BB136" s="52">
        <f t="shared" si="111"/>
        <v>0</v>
      </c>
      <c r="BC136" s="52">
        <f t="shared" si="112"/>
        <v>7</v>
      </c>
      <c r="BD136" s="52">
        <f t="shared" si="92"/>
        <v>0</v>
      </c>
      <c r="BE136" s="45">
        <f t="shared" si="113"/>
        <v>0</v>
      </c>
      <c r="BF136" s="52">
        <f t="shared" si="114"/>
        <v>0</v>
      </c>
      <c r="BG136" s="52">
        <f t="shared" si="115"/>
        <v>0</v>
      </c>
      <c r="BH136" s="52"/>
      <c r="BI136" s="63">
        <f t="shared" si="116"/>
        <v>57</v>
      </c>
      <c r="BJ136" s="64">
        <f t="shared" si="117"/>
        <v>42</v>
      </c>
      <c r="BK136" s="65"/>
      <c r="BL136" s="52">
        <f t="shared" si="118"/>
        <v>0</v>
      </c>
      <c r="BM136" s="65"/>
      <c r="BN136" s="62">
        <f t="shared" si="119"/>
        <v>12</v>
      </c>
      <c r="BO136" s="45">
        <f t="shared" si="120"/>
        <v>0</v>
      </c>
      <c r="BP136" s="45">
        <f t="shared" si="121"/>
        <v>28</v>
      </c>
      <c r="BQ136" s="52">
        <f t="shared" si="122"/>
        <v>1</v>
      </c>
      <c r="BR136" s="45">
        <f t="shared" si="123"/>
        <v>2</v>
      </c>
      <c r="BS136" s="52">
        <f t="shared" si="124"/>
        <v>7</v>
      </c>
      <c r="BT136" s="52">
        <f t="shared" si="125"/>
        <v>0</v>
      </c>
      <c r="BU136" s="52">
        <f t="shared" si="126"/>
        <v>0</v>
      </c>
      <c r="BV136" s="52">
        <f t="shared" si="127"/>
        <v>7</v>
      </c>
      <c r="BW136" s="52">
        <f t="shared" si="128"/>
        <v>0</v>
      </c>
      <c r="BX136" s="45">
        <f t="shared" si="129"/>
        <v>0</v>
      </c>
      <c r="BY136" s="52">
        <f t="shared" si="130"/>
        <v>0</v>
      </c>
      <c r="BZ136" s="52">
        <f t="shared" si="131"/>
        <v>0</v>
      </c>
      <c r="CA136" s="52"/>
      <c r="CB136" s="63">
        <f t="shared" si="132"/>
        <v>57</v>
      </c>
      <c r="CC136" s="64">
        <f t="shared" si="133"/>
        <v>42</v>
      </c>
      <c r="CD136" s="65"/>
      <c r="CE136" s="52">
        <f t="shared" si="134"/>
        <v>0</v>
      </c>
      <c r="CF136" s="65"/>
      <c r="CG136" s="66">
        <f t="shared" si="135"/>
        <v>114</v>
      </c>
      <c r="CH136" s="67">
        <f t="shared" si="135"/>
        <v>84</v>
      </c>
    </row>
    <row r="137" spans="1:86" s="61" customFormat="1" ht="36.75" customHeight="1" x14ac:dyDescent="0.25">
      <c r="A137" s="31" t="s">
        <v>67</v>
      </c>
      <c r="B137" s="69" t="s">
        <v>104</v>
      </c>
      <c r="C137" s="75" t="s">
        <v>170</v>
      </c>
      <c r="D137" s="34" t="s">
        <v>102</v>
      </c>
      <c r="E137" s="35" t="s">
        <v>101</v>
      </c>
      <c r="F137" s="36">
        <v>25</v>
      </c>
      <c r="G137" s="37"/>
      <c r="H137" s="38" t="s">
        <v>107</v>
      </c>
      <c r="I137" s="36">
        <v>1</v>
      </c>
      <c r="J137" s="39">
        <f t="shared" si="95"/>
        <v>1</v>
      </c>
      <c r="K137" s="40">
        <v>1</v>
      </c>
      <c r="L137" s="41">
        <f t="shared" si="136"/>
        <v>0</v>
      </c>
      <c r="M137" s="42"/>
      <c r="N137" s="43" t="s">
        <v>77</v>
      </c>
      <c r="O137" s="44" t="s">
        <v>216</v>
      </c>
      <c r="P137" s="45">
        <f t="shared" si="93"/>
        <v>0</v>
      </c>
      <c r="Q137" s="46">
        <f t="shared" si="98"/>
        <v>0</v>
      </c>
      <c r="R137" s="47"/>
      <c r="S137" s="48"/>
      <c r="T137" s="49"/>
      <c r="U137" s="50">
        <f t="shared" si="99"/>
        <v>0</v>
      </c>
      <c r="V137" s="51">
        <f t="shared" si="96"/>
        <v>0</v>
      </c>
      <c r="W137" s="52"/>
      <c r="X137" s="52"/>
      <c r="Y137" s="52"/>
      <c r="Z137" s="53">
        <v>0</v>
      </c>
      <c r="AA137" s="42"/>
      <c r="AB137" s="42"/>
      <c r="AC137" s="54"/>
      <c r="AD137" s="50">
        <f t="shared" si="100"/>
        <v>0</v>
      </c>
      <c r="AE137" s="51">
        <f t="shared" si="101"/>
        <v>0</v>
      </c>
      <c r="AF137" s="52"/>
      <c r="AG137" s="52"/>
      <c r="AH137" s="52"/>
      <c r="AI137" s="53">
        <v>0</v>
      </c>
      <c r="AJ137" s="42"/>
      <c r="AK137" s="42"/>
      <c r="AL137" s="55"/>
      <c r="AM137" s="48" t="s">
        <v>130</v>
      </c>
      <c r="AN137" s="49">
        <v>401</v>
      </c>
      <c r="AO137" s="56">
        <f t="shared" si="102"/>
        <v>0</v>
      </c>
      <c r="AP137" s="57">
        <f t="shared" si="103"/>
        <v>0</v>
      </c>
      <c r="AQ137" s="58"/>
      <c r="AR137" s="59"/>
      <c r="AS137" s="60"/>
      <c r="AU137" s="62">
        <f t="shared" si="104"/>
        <v>0</v>
      </c>
      <c r="AV137" s="45">
        <f t="shared" si="105"/>
        <v>0</v>
      </c>
      <c r="AW137" s="45">
        <f t="shared" si="106"/>
        <v>0</v>
      </c>
      <c r="AX137" s="52">
        <f t="shared" si="107"/>
        <v>0</v>
      </c>
      <c r="AY137" s="45">
        <f t="shared" si="108"/>
        <v>0</v>
      </c>
      <c r="AZ137" s="52">
        <f t="shared" si="109"/>
        <v>0</v>
      </c>
      <c r="BA137" s="52">
        <f t="shared" si="110"/>
        <v>0</v>
      </c>
      <c r="BB137" s="52">
        <f t="shared" si="111"/>
        <v>0</v>
      </c>
      <c r="BC137" s="52">
        <f t="shared" si="112"/>
        <v>0</v>
      </c>
      <c r="BD137" s="52">
        <f t="shared" si="92"/>
        <v>0</v>
      </c>
      <c r="BE137" s="45">
        <f t="shared" si="113"/>
        <v>0</v>
      </c>
      <c r="BF137" s="52">
        <f t="shared" si="114"/>
        <v>0</v>
      </c>
      <c r="BG137" s="52">
        <f t="shared" si="115"/>
        <v>0</v>
      </c>
      <c r="BH137" s="52"/>
      <c r="BI137" s="63">
        <f t="shared" si="116"/>
        <v>0</v>
      </c>
      <c r="BJ137" s="64">
        <f t="shared" si="117"/>
        <v>0</v>
      </c>
      <c r="BK137" s="65"/>
      <c r="BL137" s="52">
        <f t="shared" si="118"/>
        <v>0</v>
      </c>
      <c r="BM137" s="65"/>
      <c r="BN137" s="62">
        <f t="shared" si="119"/>
        <v>0</v>
      </c>
      <c r="BO137" s="45">
        <f t="shared" si="120"/>
        <v>0</v>
      </c>
      <c r="BP137" s="45">
        <f t="shared" si="121"/>
        <v>0</v>
      </c>
      <c r="BQ137" s="52">
        <f t="shared" si="122"/>
        <v>0</v>
      </c>
      <c r="BR137" s="45">
        <f t="shared" si="123"/>
        <v>0</v>
      </c>
      <c r="BS137" s="52">
        <f t="shared" si="124"/>
        <v>0</v>
      </c>
      <c r="BT137" s="52">
        <f t="shared" si="125"/>
        <v>0</v>
      </c>
      <c r="BU137" s="52">
        <f t="shared" si="126"/>
        <v>0</v>
      </c>
      <c r="BV137" s="52">
        <f t="shared" si="127"/>
        <v>0</v>
      </c>
      <c r="BW137" s="52">
        <f t="shared" si="128"/>
        <v>0</v>
      </c>
      <c r="BX137" s="45">
        <f t="shared" si="129"/>
        <v>0</v>
      </c>
      <c r="BY137" s="52">
        <f t="shared" si="130"/>
        <v>0</v>
      </c>
      <c r="BZ137" s="52">
        <f t="shared" si="131"/>
        <v>0</v>
      </c>
      <c r="CA137" s="52"/>
      <c r="CB137" s="63">
        <f t="shared" si="132"/>
        <v>0</v>
      </c>
      <c r="CC137" s="64">
        <f t="shared" si="133"/>
        <v>0</v>
      </c>
      <c r="CD137" s="65"/>
      <c r="CE137" s="52">
        <f t="shared" si="134"/>
        <v>0</v>
      </c>
      <c r="CF137" s="65"/>
      <c r="CG137" s="66">
        <f t="shared" si="135"/>
        <v>0</v>
      </c>
      <c r="CH137" s="67">
        <f t="shared" si="135"/>
        <v>0</v>
      </c>
    </row>
    <row r="138" spans="1:86" s="61" customFormat="1" ht="36.75" customHeight="1" x14ac:dyDescent="0.25">
      <c r="A138" s="31" t="s">
        <v>75</v>
      </c>
      <c r="B138" s="32" t="s">
        <v>76</v>
      </c>
      <c r="C138" s="33"/>
      <c r="D138" s="34" t="s">
        <v>102</v>
      </c>
      <c r="E138" s="35" t="s">
        <v>101</v>
      </c>
      <c r="F138" s="36">
        <v>44</v>
      </c>
      <c r="G138" s="37"/>
      <c r="H138" s="38"/>
      <c r="I138" s="36">
        <v>2</v>
      </c>
      <c r="J138" s="39"/>
      <c r="K138" s="40">
        <v>2</v>
      </c>
      <c r="L138" s="41">
        <f t="shared" si="136"/>
        <v>1</v>
      </c>
      <c r="M138" s="42" t="s">
        <v>103</v>
      </c>
      <c r="N138" s="43" t="s">
        <v>77</v>
      </c>
      <c r="O138" s="44" t="s">
        <v>217</v>
      </c>
      <c r="P138" s="45">
        <f t="shared" si="93"/>
        <v>5</v>
      </c>
      <c r="Q138" s="46">
        <f t="shared" si="98"/>
        <v>150</v>
      </c>
      <c r="R138" s="47"/>
      <c r="S138" s="48"/>
      <c r="T138" s="49">
        <v>17</v>
      </c>
      <c r="U138" s="50">
        <f t="shared" si="99"/>
        <v>0</v>
      </c>
      <c r="V138" s="51">
        <f t="shared" si="96"/>
        <v>0</v>
      </c>
      <c r="W138" s="52"/>
      <c r="X138" s="52"/>
      <c r="Y138" s="52"/>
      <c r="Z138" s="53"/>
      <c r="AA138" s="42"/>
      <c r="AB138" s="42"/>
      <c r="AC138" s="54"/>
      <c r="AD138" s="50">
        <f t="shared" si="100"/>
        <v>150</v>
      </c>
      <c r="AE138" s="51">
        <f t="shared" si="101"/>
        <v>40</v>
      </c>
      <c r="AF138" s="52">
        <v>20</v>
      </c>
      <c r="AG138" s="52"/>
      <c r="AH138" s="52">
        <v>20</v>
      </c>
      <c r="AI138" s="53">
        <v>110</v>
      </c>
      <c r="AJ138" s="42"/>
      <c r="AK138" s="42"/>
      <c r="AL138" s="55" t="s">
        <v>59</v>
      </c>
      <c r="AM138" s="48" t="s">
        <v>130</v>
      </c>
      <c r="AN138" s="49">
        <v>401</v>
      </c>
      <c r="AO138" s="56">
        <f t="shared" si="102"/>
        <v>0</v>
      </c>
      <c r="AP138" s="57">
        <f t="shared" si="103"/>
        <v>0</v>
      </c>
      <c r="AQ138" s="58"/>
      <c r="AR138" s="59"/>
      <c r="AS138" s="60"/>
      <c r="AU138" s="62">
        <f t="shared" si="104"/>
        <v>0</v>
      </c>
      <c r="AV138" s="45">
        <f t="shared" si="105"/>
        <v>0</v>
      </c>
      <c r="AW138" s="45">
        <f t="shared" si="106"/>
        <v>0</v>
      </c>
      <c r="AX138" s="52">
        <f t="shared" si="107"/>
        <v>0</v>
      </c>
      <c r="AY138" s="45">
        <f t="shared" si="108"/>
        <v>0</v>
      </c>
      <c r="AZ138" s="52">
        <f t="shared" si="109"/>
        <v>0</v>
      </c>
      <c r="BA138" s="52">
        <f t="shared" si="110"/>
        <v>0</v>
      </c>
      <c r="BB138" s="52">
        <f t="shared" si="111"/>
        <v>0</v>
      </c>
      <c r="BC138" s="52">
        <f t="shared" si="112"/>
        <v>0</v>
      </c>
      <c r="BD138" s="52">
        <f t="shared" si="92"/>
        <v>0</v>
      </c>
      <c r="BE138" s="45">
        <f t="shared" si="113"/>
        <v>0</v>
      </c>
      <c r="BF138" s="52">
        <f t="shared" si="114"/>
        <v>0</v>
      </c>
      <c r="BG138" s="52">
        <f t="shared" si="115"/>
        <v>0</v>
      </c>
      <c r="BH138" s="52"/>
      <c r="BI138" s="63">
        <f t="shared" si="116"/>
        <v>0</v>
      </c>
      <c r="BJ138" s="64">
        <f t="shared" si="117"/>
        <v>0</v>
      </c>
      <c r="BK138" s="65"/>
      <c r="BL138" s="52">
        <f t="shared" si="118"/>
        <v>0</v>
      </c>
      <c r="BM138" s="65"/>
      <c r="BN138" s="62">
        <f t="shared" si="119"/>
        <v>20</v>
      </c>
      <c r="BO138" s="45">
        <f t="shared" si="120"/>
        <v>40</v>
      </c>
      <c r="BP138" s="45">
        <f t="shared" si="121"/>
        <v>0</v>
      </c>
      <c r="BQ138" s="52">
        <f t="shared" si="122"/>
        <v>1</v>
      </c>
      <c r="BR138" s="45">
        <f t="shared" si="123"/>
        <v>0</v>
      </c>
      <c r="BS138" s="52">
        <f t="shared" si="124"/>
        <v>11</v>
      </c>
      <c r="BT138" s="52">
        <f t="shared" si="125"/>
        <v>0</v>
      </c>
      <c r="BU138" s="52">
        <f t="shared" si="126"/>
        <v>4</v>
      </c>
      <c r="BV138" s="52">
        <f t="shared" si="127"/>
        <v>0</v>
      </c>
      <c r="BW138" s="52">
        <f t="shared" si="128"/>
        <v>0</v>
      </c>
      <c r="BX138" s="45">
        <f t="shared" si="129"/>
        <v>0</v>
      </c>
      <c r="BY138" s="52">
        <f t="shared" si="130"/>
        <v>0</v>
      </c>
      <c r="BZ138" s="52">
        <f t="shared" si="131"/>
        <v>0</v>
      </c>
      <c r="CA138" s="52"/>
      <c r="CB138" s="63">
        <f t="shared" si="132"/>
        <v>76</v>
      </c>
      <c r="CC138" s="64">
        <f t="shared" si="133"/>
        <v>60</v>
      </c>
      <c r="CD138" s="65"/>
      <c r="CE138" s="52">
        <f t="shared" si="134"/>
        <v>0</v>
      </c>
      <c r="CF138" s="65"/>
      <c r="CG138" s="66">
        <f t="shared" si="135"/>
        <v>76</v>
      </c>
      <c r="CH138" s="67">
        <f t="shared" si="135"/>
        <v>60</v>
      </c>
    </row>
    <row r="139" spans="1:86" s="61" customFormat="1" ht="36.75" customHeight="1" x14ac:dyDescent="0.25">
      <c r="A139" s="31" t="s">
        <v>70</v>
      </c>
      <c r="B139" s="32" t="s">
        <v>71</v>
      </c>
      <c r="C139" s="33">
        <v>28</v>
      </c>
      <c r="D139" s="34">
        <v>3</v>
      </c>
      <c r="E139" s="35" t="s">
        <v>68</v>
      </c>
      <c r="F139" s="36">
        <v>17</v>
      </c>
      <c r="G139" s="37"/>
      <c r="H139" s="38" t="s">
        <v>98</v>
      </c>
      <c r="I139" s="36">
        <v>1</v>
      </c>
      <c r="J139" s="39">
        <f t="shared" ref="J139" si="137">ROUND(F139/25,0)</f>
        <v>1</v>
      </c>
      <c r="K139" s="40">
        <v>1</v>
      </c>
      <c r="L139" s="41">
        <f t="shared" ref="L139" si="138">IF(OR((W139+AF139)=0,F139=0),0,IF(F139&lt;130,1,IF(F139&gt;160,3,2)))</f>
        <v>1</v>
      </c>
      <c r="M139" s="42"/>
      <c r="N139" s="43" t="s">
        <v>77</v>
      </c>
      <c r="O139" s="44" t="s">
        <v>158</v>
      </c>
      <c r="P139" s="45">
        <f t="shared" ref="P139" si="139">IF(OR(D139=3,D139=4),Q139/36,Q139/30)</f>
        <v>3</v>
      </c>
      <c r="Q139" s="46">
        <f t="shared" ref="Q139" si="140">U139+AD139</f>
        <v>108</v>
      </c>
      <c r="R139" s="47"/>
      <c r="S139" s="48">
        <v>0</v>
      </c>
      <c r="T139" s="49">
        <v>14</v>
      </c>
      <c r="U139" s="50">
        <f t="shared" ref="U139" si="141">V139+Z139</f>
        <v>0</v>
      </c>
      <c r="V139" s="51">
        <f t="shared" ref="V139" si="142">SUM(W139:Y139)</f>
        <v>0</v>
      </c>
      <c r="W139" s="52"/>
      <c r="X139" s="52"/>
      <c r="Y139" s="52"/>
      <c r="Z139" s="53">
        <v>0</v>
      </c>
      <c r="AA139" s="42"/>
      <c r="AB139" s="42"/>
      <c r="AC139" s="54"/>
      <c r="AD139" s="50">
        <f t="shared" ref="AD139" si="143">AE139+AI139</f>
        <v>108</v>
      </c>
      <c r="AE139" s="51">
        <f t="shared" ref="AE139" si="144">SUM(AF139:AH139)</f>
        <v>42</v>
      </c>
      <c r="AF139" s="52">
        <v>14</v>
      </c>
      <c r="AG139" s="52">
        <v>28</v>
      </c>
      <c r="AH139" s="52"/>
      <c r="AI139" s="53">
        <v>66</v>
      </c>
      <c r="AJ139" s="42"/>
      <c r="AK139" s="42"/>
      <c r="AL139" s="55" t="s">
        <v>59</v>
      </c>
      <c r="AM139" s="48" t="s">
        <v>130</v>
      </c>
      <c r="AN139" s="49">
        <v>401</v>
      </c>
      <c r="AO139" s="56">
        <f t="shared" ref="AO139" si="145">IFERROR(IF(AB139="ЕКЗ",IF(OR(D139=4,D139=3),V139/(U139/36*30),V139/U139),0),0)</f>
        <v>0</v>
      </c>
      <c r="AP139" s="57">
        <f t="shared" ref="AP139" si="146">IFERROR(IF(AK139="ЕКЗ",IF(OR(D139=4,D139=3),AE139/(AD139/36*30),AE139/AD139),0),0)</f>
        <v>0</v>
      </c>
      <c r="AQ139" s="58"/>
      <c r="AR139" s="59"/>
      <c r="AS139" s="60"/>
      <c r="AU139" s="62">
        <f t="shared" ref="AU139" si="147">L139*W139</f>
        <v>0</v>
      </c>
      <c r="AV139" s="45">
        <f t="shared" ref="AV139" si="148">I139*Y139</f>
        <v>0</v>
      </c>
      <c r="AW139" s="45">
        <f t="shared" ref="AW139" si="149">K139*X139</f>
        <v>0</v>
      </c>
      <c r="AX139" s="52">
        <f t="shared" ref="AX139" si="150">IF(AND(V139&gt;0,OR(N139="Н",N139="В")),ROUNDUP(I139*0.02,0),0)</f>
        <v>0</v>
      </c>
      <c r="AY139" s="45">
        <f t="shared" ref="AY139" si="151">IF(OR(AB139="ЕКЗ",AB139="ДЕ"),I139*2,0)</f>
        <v>0</v>
      </c>
      <c r="AZ139" s="52">
        <f t="shared" ref="AZ139" si="152">IF(AND(OR(N139="Н",N139="В"),V139&gt;0),ROUNDUP(ROUND(U139/(Q139/P139)*0.05,2)*F139,0),0)</f>
        <v>0</v>
      </c>
      <c r="BA139" s="52">
        <f t="shared" ref="BA139" si="153">IF(OR(AA139="КР",AA139="КП"),F139*AQ139,0)</f>
        <v>0</v>
      </c>
      <c r="BB139" s="52">
        <f t="shared" ref="BB139" si="154">IF(AC139="ЗАЛІК",2*I139,0)</f>
        <v>0</v>
      </c>
      <c r="BC139" s="52">
        <f t="shared" ref="BC139" si="155">IF(AB139="ЕКЗ",ROUNDUP(F139*0.25,0),0)</f>
        <v>0</v>
      </c>
      <c r="BD139" s="52">
        <f t="shared" ref="BD139" si="156">IF(AND(U139&gt;0,V139=0,N139="П"),ROUNDUP(F139*AR139,0),0)+IF(AND(U139&gt;0,N139="НДП"),F139*2,0)</f>
        <v>0</v>
      </c>
      <c r="BE139" s="45">
        <f t="shared" ref="BE139" si="157">IF(OR(AA139="ДР",AA139="ДП"),ROUNDUP(0.5*AS139*F139,0),IF(AB139="ДЕ",AS139*3,0))</f>
        <v>0</v>
      </c>
      <c r="BF139" s="52">
        <f t="shared" ref="BF139" si="158">IF(AB139="ДЕ",ROUNDUP(F139*0.5,0),0)</f>
        <v>0</v>
      </c>
      <c r="BG139" s="52">
        <f t="shared" ref="BG139" si="159">IF(OR(AA139="ДР",AA139="ДП"),ROUNDUP(F139*AQ139,0),0)</f>
        <v>0</v>
      </c>
      <c r="BH139" s="52"/>
      <c r="BI139" s="63">
        <f t="shared" ref="BI139" si="160">SUM(AU139:BH139)</f>
        <v>0</v>
      </c>
      <c r="BJ139" s="64">
        <f t="shared" ref="BJ139" si="161">SUM(AU139:AW139)+AY139+BE139</f>
        <v>0</v>
      </c>
      <c r="BK139" s="65"/>
      <c r="BL139" s="52">
        <f t="shared" ref="BL139:BL140" si="162">IF(R139="А",ROUND(BJ139*0.3,0),0)</f>
        <v>0</v>
      </c>
      <c r="BM139" s="65"/>
      <c r="BN139" s="62">
        <f t="shared" ref="BN139" si="163">L139*AF139</f>
        <v>14</v>
      </c>
      <c r="BO139" s="45">
        <f t="shared" ref="BO139" si="164">I139*AH139</f>
        <v>0</v>
      </c>
      <c r="BP139" s="45">
        <f t="shared" ref="BP139" si="165">K139*AG139</f>
        <v>28</v>
      </c>
      <c r="BQ139" s="52">
        <f t="shared" ref="BQ139" si="166">IF(AND(AE139&gt;0,OR(N139="Н",N139="В")),ROUNDUP(I139*0.02,0),0)</f>
        <v>1</v>
      </c>
      <c r="BR139" s="45">
        <f t="shared" ref="BR139" si="167">IF(OR(AK139="ЕКЗ",AK139="ДЕ"),I139*2,0)</f>
        <v>0</v>
      </c>
      <c r="BS139" s="52">
        <f t="shared" ref="BS139" si="168">IF(AND(OR(N139="Н",N139="В"),AE139&gt;0),ROUNDUP(ROUND(AD139/(Q139/P139)*0.05,2)*F139,0),0)</f>
        <v>3</v>
      </c>
      <c r="BT139" s="52">
        <f t="shared" ref="BT139" si="169">IF(OR(AJ139="КР",AJ139="КП"),F139*AQ139,0)</f>
        <v>0</v>
      </c>
      <c r="BU139" s="52">
        <f t="shared" ref="BU139" si="170">IF(AL139="ЗАЛІК",2*I139,0)</f>
        <v>2</v>
      </c>
      <c r="BV139" s="52">
        <f t="shared" ref="BV139" si="171">IF(AK139="ЕКЗ",ROUNDUP(F139*0.25,0),0)</f>
        <v>0</v>
      </c>
      <c r="BW139" s="52">
        <f t="shared" ref="BW139" si="172">IF(AND(AD139&gt;0,AE139=0,N139="П"),ROUNDUP(F139*AR139,0),0)+IF(AND(AD139&gt;0,N139="НДП"),F139*2,0)</f>
        <v>0</v>
      </c>
      <c r="BX139" s="45">
        <f t="shared" ref="BX139" si="173">IF(OR(AJ139="ДР",AA139="ДП"),ROUNDUP(0.5*AS139*F139,0),IF(AK139="ДЕ",AS139*3,0))</f>
        <v>0</v>
      </c>
      <c r="BY139" s="52">
        <f t="shared" ref="BY139" si="174">IF(AK139="ДЕ",ROUNDUP(F139*0.5,0),0)</f>
        <v>0</v>
      </c>
      <c r="BZ139" s="52">
        <f t="shared" ref="BZ139" si="175">IF(OR(AJ139="ДР",AA139="ДП"),ROUNDUP(F139*AQ139,0),0)</f>
        <v>0</v>
      </c>
      <c r="CA139" s="52"/>
      <c r="CB139" s="63">
        <f t="shared" ref="CB139" si="176">SUM(BN139:CA139)</f>
        <v>48</v>
      </c>
      <c r="CC139" s="64">
        <f t="shared" ref="CC139" si="177">SUM(BN139:BP139)+BR139+BX139</f>
        <v>42</v>
      </c>
      <c r="CD139" s="65"/>
      <c r="CE139" s="52">
        <f t="shared" ref="CE139" si="178">IF(R139="А",ROUND(CC139*0.3,0),0)</f>
        <v>0</v>
      </c>
      <c r="CF139" s="65"/>
      <c r="CG139" s="66">
        <f t="shared" ref="CG139:CH139" si="179">BI139+CB139</f>
        <v>48</v>
      </c>
      <c r="CH139" s="67">
        <f t="shared" si="179"/>
        <v>42</v>
      </c>
    </row>
    <row r="140" spans="1:86" x14ac:dyDescent="0.35">
      <c r="AY140" s="18">
        <f t="shared" ref="AY140" si="180">IF(OR(AB140="ЕКЗ",AB140="ДЕ"),I140*2,0)</f>
        <v>0</v>
      </c>
      <c r="BI140" s="276">
        <f>SUM(BI6:BI139)</f>
        <v>7476</v>
      </c>
      <c r="BJ140" s="277">
        <f>SUM(BJ6:BJ139)</f>
        <v>5804</v>
      </c>
      <c r="BL140" s="18">
        <f t="shared" si="162"/>
        <v>0</v>
      </c>
      <c r="BO140" s="18">
        <f t="shared" ref="BO140" si="181">I140*AH140</f>
        <v>0</v>
      </c>
      <c r="BR140" s="18">
        <f t="shared" ref="BR140" si="182">IF(OR(AK140="ЕКЗ",AK140="ДЕ"),I140*2,0)</f>
        <v>0</v>
      </c>
      <c r="BU140" s="18">
        <f t="shared" ref="BU140" si="183">IF(AL140="ЗАЛІК",2*I140,0)</f>
        <v>0</v>
      </c>
      <c r="CG140" s="274">
        <f>SUM(CG6:CG139)</f>
        <v>15332</v>
      </c>
      <c r="CH140" s="275">
        <f>SUM(CH6:CH139)</f>
        <v>10928</v>
      </c>
    </row>
  </sheetData>
  <autoFilter ref="A5:AS139"/>
  <mergeCells count="74">
    <mergeCell ref="F1:F4"/>
    <mergeCell ref="A1:A4"/>
    <mergeCell ref="B1:B4"/>
    <mergeCell ref="C1:C4"/>
    <mergeCell ref="D1:D4"/>
    <mergeCell ref="E1:E4"/>
    <mergeCell ref="R1:R4"/>
    <mergeCell ref="G1:G4"/>
    <mergeCell ref="H1:H4"/>
    <mergeCell ref="I1:I4"/>
    <mergeCell ref="J1:J4"/>
    <mergeCell ref="K1:K4"/>
    <mergeCell ref="L1:L4"/>
    <mergeCell ref="M1:M4"/>
    <mergeCell ref="N1:N4"/>
    <mergeCell ref="O1:O4"/>
    <mergeCell ref="P1:P4"/>
    <mergeCell ref="Q1:Q4"/>
    <mergeCell ref="S1:T3"/>
    <mergeCell ref="U1:AC1"/>
    <mergeCell ref="AD1:AL1"/>
    <mergeCell ref="AM1:AM4"/>
    <mergeCell ref="AN1:AN4"/>
    <mergeCell ref="AD2:AD4"/>
    <mergeCell ref="AE2:AH2"/>
    <mergeCell ref="AI2:AI4"/>
    <mergeCell ref="AJ2:AJ4"/>
    <mergeCell ref="BL1:BL4"/>
    <mergeCell ref="BN1:CA1"/>
    <mergeCell ref="CE1:CE4"/>
    <mergeCell ref="CG1:CH1"/>
    <mergeCell ref="U2:U4"/>
    <mergeCell ref="V2:Y2"/>
    <mergeCell ref="Z2:Z4"/>
    <mergeCell ref="AA2:AA4"/>
    <mergeCell ref="AB2:AC3"/>
    <mergeCell ref="AQ1:AS1"/>
    <mergeCell ref="AZ2:BA3"/>
    <mergeCell ref="AW3:AW4"/>
    <mergeCell ref="AX3:AX4"/>
    <mergeCell ref="AY3:AY4"/>
    <mergeCell ref="AU1:BH1"/>
    <mergeCell ref="AV3:AV4"/>
    <mergeCell ref="BN2:BR2"/>
    <mergeCell ref="BS2:BT3"/>
    <mergeCell ref="BU2:BV3"/>
    <mergeCell ref="BW2:BW4"/>
    <mergeCell ref="BN3:BN4"/>
    <mergeCell ref="BO3:BO4"/>
    <mergeCell ref="BP3:BP4"/>
    <mergeCell ref="BQ3:BQ4"/>
    <mergeCell ref="BR3:BR4"/>
    <mergeCell ref="BJ2:BJ4"/>
    <mergeCell ref="AU2:AY2"/>
    <mergeCell ref="V3:V4"/>
    <mergeCell ref="W3:Y3"/>
    <mergeCell ref="AE3:AE4"/>
    <mergeCell ref="AF3:AH3"/>
    <mergeCell ref="AU3:AU4"/>
    <mergeCell ref="AK2:AL3"/>
    <mergeCell ref="AQ2:AQ4"/>
    <mergeCell ref="AR2:AR4"/>
    <mergeCell ref="AS2:AS4"/>
    <mergeCell ref="BB2:BC3"/>
    <mergeCell ref="BD2:BD4"/>
    <mergeCell ref="BE2:BG3"/>
    <mergeCell ref="BH2:BH4"/>
    <mergeCell ref="BI2:BI4"/>
    <mergeCell ref="CB2:CB4"/>
    <mergeCell ref="CC2:CC4"/>
    <mergeCell ref="CG2:CG4"/>
    <mergeCell ref="CH2:CH4"/>
    <mergeCell ref="BX2:BZ3"/>
    <mergeCell ref="CA2:CA4"/>
  </mergeCells>
  <conditionalFormatting sqref="L6:L139">
    <cfRule type="cellIs" dxfId="85" priority="1010" operator="equal">
      <formula>0</formula>
    </cfRule>
  </conditionalFormatting>
  <conditionalFormatting sqref="Q6:Q139">
    <cfRule type="cellIs" dxfId="84" priority="1011" operator="equal">
      <formula>0</formula>
    </cfRule>
    <cfRule type="cellIs" dxfId="83" priority="1012" operator="notEqual">
      <formula>U6+AD6</formula>
    </cfRule>
  </conditionalFormatting>
  <conditionalFormatting sqref="AS50:AS53 AS79 AS81 AS97 AS63:AS71 AS111:AS117 AS119:AS121 AS123:AS125 AS127:AS129 AS89:AS95 AS105 AS135:AS139 AS6:AS48">
    <cfRule type="expression" dxfId="82" priority="1013">
      <formula>OR(AA6="ДР",AA6="ДП",AJ6="ДР",AJ6="ДП",AB6="ДЕ",AK6="ДЕ")</formula>
    </cfRule>
  </conditionalFormatting>
  <conditionalFormatting sqref="AR50 AQ51:AR53 AQ79:AR79 AQ90:AR95 AR81 AR97 AQ63:AR71 AQ111:AR116 AQ119:AR120 AQ123:AR124 AQ127:AR128 AQ117 AQ121 AQ125 AQ129 AQ61 AQ57 AR89 AR105 AQ133 AQ135:AR139 AQ6:AR48">
    <cfRule type="expression" dxfId="81" priority="1009">
      <formula>OR(AA6="ДР",AA6="ДП",AA6="КР",AA6="КП",AJ6="ДР",AJ6="ДП",AJ6="КР",AJ6="КП",,)</formula>
    </cfRule>
  </conditionalFormatting>
  <conditionalFormatting sqref="A38:B50 C39:E50 F39:F49 H40:I42 M46:M50 H44:I48 I43 I49 M139:N139">
    <cfRule type="cellIs" dxfId="80" priority="1008" operator="equal">
      <formula>0</formula>
    </cfRule>
  </conditionalFormatting>
  <conditionalFormatting sqref="AB81 AK90:AK91 AK97 AK8:AK45 AB135:AB139 AK136:AK139 AB6:AB45 AK6">
    <cfRule type="expression" dxfId="79" priority="1007">
      <formula>OR(AND(AB6=0,AC6=0,AA6=0,U6&lt;&gt;0),AND(AB6&lt;&gt;0,AC6&lt;&gt;0))</formula>
    </cfRule>
  </conditionalFormatting>
  <conditionalFormatting sqref="AC81 AL79 AL90:AL92 AL94 AL97 AL81 AL8:AL45 AC135:AC139 AL135:AL139 AC6:AC45 AL6">
    <cfRule type="expression" dxfId="78" priority="1006">
      <formula>OR(AND(AB6=0,AC6=0,AA6=0,U6&lt;&gt;0),AND(AB6&lt;&gt;0,AC6&lt;&gt;0))</formula>
    </cfRule>
  </conditionalFormatting>
  <conditionalFormatting sqref="S79 S81 S11:S21 S136:S139 S6:S8">
    <cfRule type="expression" dxfId="77" priority="1003">
      <formula>AND(S6=0,U6&gt;0)</formula>
    </cfRule>
  </conditionalFormatting>
  <conditionalFormatting sqref="T19:T21 T9:T16 T6">
    <cfRule type="expression" dxfId="76" priority="1002">
      <formula>AND(T6=0,AD6&gt;0)</formula>
    </cfRule>
  </conditionalFormatting>
  <conditionalFormatting sqref="A1:F4 H1:I4">
    <cfRule type="cellIs" dxfId="75" priority="1001" operator="equal">
      <formula>0</formula>
    </cfRule>
  </conditionalFormatting>
  <conditionalFormatting sqref="M1:N4">
    <cfRule type="cellIs" dxfId="74" priority="1000" operator="equal">
      <formula>0</formula>
    </cfRule>
  </conditionalFormatting>
  <conditionalFormatting sqref="R135:R1048576 R1:R45">
    <cfRule type="cellIs" dxfId="73" priority="999" operator="greaterThan">
      <formula>0</formula>
    </cfRule>
  </conditionalFormatting>
  <conditionalFormatting sqref="AR50:AR53 AR79 AR81 AR63:AR71 AR111:AR116 AR119:AR120 AR123:AR124 AR127:AR128 AR89 AR97 AR105 AR135:AR139 AR6:AR48">
    <cfRule type="expression" dxfId="72" priority="998">
      <formula>N6="П"</formula>
    </cfRule>
  </conditionalFormatting>
  <conditionalFormatting sqref="N135:N1048576 N1:N45">
    <cfRule type="cellIs" dxfId="71" priority="996" operator="equal">
      <formula>"В"</formula>
    </cfRule>
    <cfRule type="cellIs" dxfId="70" priority="997" operator="equal">
      <formula>"н"</formula>
    </cfRule>
  </conditionalFormatting>
  <conditionalFormatting sqref="N63:N71">
    <cfRule type="cellIs" dxfId="69" priority="994" operator="equal">
      <formula>"В"</formula>
    </cfRule>
    <cfRule type="cellIs" dxfId="68" priority="995" operator="equal">
      <formula>"н"</formula>
    </cfRule>
  </conditionalFormatting>
  <conditionalFormatting sqref="N55 N57:N58">
    <cfRule type="cellIs" dxfId="67" priority="876" operator="equal">
      <formula>"В"</formula>
    </cfRule>
    <cfRule type="cellIs" dxfId="66" priority="877" operator="equal">
      <formula>"н"</formula>
    </cfRule>
  </conditionalFormatting>
  <conditionalFormatting sqref="N46 N48:N49">
    <cfRule type="cellIs" dxfId="65" priority="882" operator="equal">
      <formula>"В"</formula>
    </cfRule>
    <cfRule type="cellIs" dxfId="64" priority="883" operator="equal">
      <formula>"н"</formula>
    </cfRule>
  </conditionalFormatting>
  <conditionalFormatting sqref="N50">
    <cfRule type="cellIs" dxfId="63" priority="880" operator="equal">
      <formula>"В"</formula>
    </cfRule>
    <cfRule type="cellIs" dxfId="62" priority="881" operator="equal">
      <formula>"н"</formula>
    </cfRule>
  </conditionalFormatting>
  <conditionalFormatting sqref="N51 N53:N54">
    <cfRule type="cellIs" dxfId="61" priority="878" operator="equal">
      <formula>"В"</formula>
    </cfRule>
    <cfRule type="cellIs" dxfId="60" priority="879" operator="equal">
      <formula>"н"</formula>
    </cfRule>
  </conditionalFormatting>
  <conditionalFormatting sqref="N59 N61:N62">
    <cfRule type="cellIs" dxfId="59" priority="874" operator="equal">
      <formula>"В"</formula>
    </cfRule>
    <cfRule type="cellIs" dxfId="58" priority="875" operator="equal">
      <formula>"н"</formula>
    </cfRule>
  </conditionalFormatting>
  <conditionalFormatting sqref="N123:N125">
    <cfRule type="cellIs" dxfId="57" priority="858" operator="equal">
      <formula>"В"</formula>
    </cfRule>
    <cfRule type="cellIs" dxfId="56" priority="859" operator="equal">
      <formula>"н"</formula>
    </cfRule>
  </conditionalFormatting>
  <conditionalFormatting sqref="N72:N78">
    <cfRule type="cellIs" dxfId="55" priority="872" operator="equal">
      <formula>"В"</formula>
    </cfRule>
    <cfRule type="cellIs" dxfId="54" priority="873" operator="equal">
      <formula>"н"</formula>
    </cfRule>
  </conditionalFormatting>
  <conditionalFormatting sqref="N82:N87 N89">
    <cfRule type="cellIs" dxfId="53" priority="870" operator="equal">
      <formula>"В"</formula>
    </cfRule>
    <cfRule type="cellIs" dxfId="52" priority="871" operator="equal">
      <formula>"н"</formula>
    </cfRule>
  </conditionalFormatting>
  <conditionalFormatting sqref="N111:N114">
    <cfRule type="cellIs" dxfId="51" priority="868" operator="equal">
      <formula>"В"</formula>
    </cfRule>
    <cfRule type="cellIs" dxfId="50" priority="869" operator="equal">
      <formula>"н"</formula>
    </cfRule>
  </conditionalFormatting>
  <conditionalFormatting sqref="N115:N117">
    <cfRule type="cellIs" dxfId="49" priority="866" operator="equal">
      <formula>"В"</formula>
    </cfRule>
    <cfRule type="cellIs" dxfId="48" priority="867" operator="equal">
      <formula>"н"</formula>
    </cfRule>
  </conditionalFormatting>
  <conditionalFormatting sqref="N118">
    <cfRule type="cellIs" dxfId="47" priority="864" operator="equal">
      <formula>"В"</formula>
    </cfRule>
    <cfRule type="cellIs" dxfId="46" priority="865" operator="equal">
      <formula>"н"</formula>
    </cfRule>
  </conditionalFormatting>
  <conditionalFormatting sqref="N119:N121">
    <cfRule type="cellIs" dxfId="45" priority="862" operator="equal">
      <formula>"В"</formula>
    </cfRule>
    <cfRule type="cellIs" dxfId="44" priority="863" operator="equal">
      <formula>"н"</formula>
    </cfRule>
  </conditionalFormatting>
  <conditionalFormatting sqref="N122">
    <cfRule type="cellIs" dxfId="43" priority="860" operator="equal">
      <formula>"В"</formula>
    </cfRule>
    <cfRule type="cellIs" dxfId="42" priority="861" operator="equal">
      <formula>"н"</formula>
    </cfRule>
  </conditionalFormatting>
  <conditionalFormatting sqref="N126">
    <cfRule type="cellIs" dxfId="41" priority="856" operator="equal">
      <formula>"В"</formula>
    </cfRule>
    <cfRule type="cellIs" dxfId="40" priority="857" operator="equal">
      <formula>"н"</formula>
    </cfRule>
  </conditionalFormatting>
  <conditionalFormatting sqref="N127:N129">
    <cfRule type="cellIs" dxfId="39" priority="854" operator="equal">
      <formula>"В"</formula>
    </cfRule>
    <cfRule type="cellIs" dxfId="38" priority="855" operator="equal">
      <formula>"н"</formula>
    </cfRule>
  </conditionalFormatting>
  <conditionalFormatting sqref="N130">
    <cfRule type="cellIs" dxfId="37" priority="852" operator="equal">
      <formula>"В"</formula>
    </cfRule>
    <cfRule type="cellIs" dxfId="36" priority="853" operator="equal">
      <formula>"н"</formula>
    </cfRule>
  </conditionalFormatting>
  <conditionalFormatting sqref="N131:N133">
    <cfRule type="cellIs" dxfId="35" priority="850" operator="equal">
      <formula>"В"</formula>
    </cfRule>
    <cfRule type="cellIs" dxfId="34" priority="851" operator="equal">
      <formula>"н"</formula>
    </cfRule>
  </conditionalFormatting>
  <conditionalFormatting sqref="N134">
    <cfRule type="cellIs" dxfId="33" priority="848" operator="equal">
      <formula>"В"</formula>
    </cfRule>
    <cfRule type="cellIs" dxfId="32" priority="849" operator="equal">
      <formula>"н"</formula>
    </cfRule>
  </conditionalFormatting>
  <conditionalFormatting sqref="N60 N56 N52 N47">
    <cfRule type="cellIs" dxfId="31" priority="520" operator="equal">
      <formula>"В"</formula>
    </cfRule>
    <cfRule type="cellIs" dxfId="30" priority="521" operator="equal">
      <formula>"н"</formula>
    </cfRule>
  </conditionalFormatting>
  <conditionalFormatting sqref="N109:N110">
    <cfRule type="cellIs" dxfId="29" priority="290" operator="equal">
      <formula>"В"</formula>
    </cfRule>
    <cfRule type="cellIs" dxfId="28" priority="291" operator="equal">
      <formula>"н"</formula>
    </cfRule>
  </conditionalFormatting>
  <conditionalFormatting sqref="N106:N107">
    <cfRule type="cellIs" dxfId="27" priority="288" operator="equal">
      <formula>"В"</formula>
    </cfRule>
    <cfRule type="cellIs" dxfId="26" priority="289" operator="equal">
      <formula>"н"</formula>
    </cfRule>
  </conditionalFormatting>
  <conditionalFormatting sqref="N108">
    <cfRule type="cellIs" dxfId="25" priority="286" operator="equal">
      <formula>"В"</formula>
    </cfRule>
    <cfRule type="cellIs" dxfId="24" priority="287" operator="equal">
      <formula>"н"</formula>
    </cfRule>
  </conditionalFormatting>
  <conditionalFormatting sqref="N79 N81">
    <cfRule type="cellIs" dxfId="23" priority="204" operator="equal">
      <formula>"В"</formula>
    </cfRule>
    <cfRule type="cellIs" dxfId="22" priority="205" operator="equal">
      <formula>"н"</formula>
    </cfRule>
  </conditionalFormatting>
  <conditionalFormatting sqref="N90:N95 N97:N103 N105">
    <cfRule type="cellIs" dxfId="21" priority="202" operator="equal">
      <formula>"В"</formula>
    </cfRule>
    <cfRule type="cellIs" dxfId="20" priority="203" operator="equal">
      <formula>"н"</formula>
    </cfRule>
  </conditionalFormatting>
  <conditionalFormatting sqref="N80">
    <cfRule type="cellIs" dxfId="19" priority="194" operator="equal">
      <formula>"В"</formula>
    </cfRule>
    <cfRule type="cellIs" dxfId="18" priority="195" operator="equal">
      <formula>"н"</formula>
    </cfRule>
  </conditionalFormatting>
  <conditionalFormatting sqref="N88">
    <cfRule type="cellIs" dxfId="17" priority="192" operator="equal">
      <formula>"В"</formula>
    </cfRule>
    <cfRule type="cellIs" dxfId="16" priority="193" operator="equal">
      <formula>"н"</formula>
    </cfRule>
  </conditionalFormatting>
  <conditionalFormatting sqref="N96">
    <cfRule type="cellIs" dxfId="15" priority="190" operator="equal">
      <formula>"В"</formula>
    </cfRule>
    <cfRule type="cellIs" dxfId="14" priority="191" operator="equal">
      <formula>"н"</formula>
    </cfRule>
  </conditionalFormatting>
  <conditionalFormatting sqref="N104">
    <cfRule type="cellIs" dxfId="13" priority="188" operator="equal">
      <formula>"В"</formula>
    </cfRule>
    <cfRule type="cellIs" dxfId="12" priority="189" operator="equal">
      <formula>"н"</formula>
    </cfRule>
  </conditionalFormatting>
  <conditionalFormatting sqref="R1:R1048576">
    <cfRule type="cellIs" dxfId="11" priority="171" operator="equal">
      <formula>"А"</formula>
    </cfRule>
  </conditionalFormatting>
  <conditionalFormatting sqref="S22">
    <cfRule type="expression" dxfId="10" priority="34">
      <formula>AND(S22=0,U22&gt;0)</formula>
    </cfRule>
  </conditionalFormatting>
  <conditionalFormatting sqref="S23">
    <cfRule type="expression" dxfId="9" priority="33">
      <formula>AND(S23=0,U23&gt;0)</formula>
    </cfRule>
  </conditionalFormatting>
  <conditionalFormatting sqref="S51">
    <cfRule type="expression" dxfId="8" priority="32">
      <formula>AND(S51=0,U51&gt;0)</formula>
    </cfRule>
  </conditionalFormatting>
  <conditionalFormatting sqref="S88">
    <cfRule type="expression" dxfId="7" priority="31">
      <formula>AND(S88=0,U88&gt;0)</formula>
    </cfRule>
  </conditionalFormatting>
  <conditionalFormatting sqref="S97">
    <cfRule type="expression" dxfId="6" priority="30">
      <formula>AND(S97=0,U97&gt;0)</formula>
    </cfRule>
  </conditionalFormatting>
  <conditionalFormatting sqref="S98">
    <cfRule type="expression" dxfId="5" priority="29">
      <formula>AND(S98=0,U98&gt;0)</formula>
    </cfRule>
  </conditionalFormatting>
  <conditionalFormatting sqref="S104">
    <cfRule type="expression" dxfId="4" priority="28">
      <formula>AND(S104=0,U104&gt;0)</formula>
    </cfRule>
  </conditionalFormatting>
  <conditionalFormatting sqref="S111">
    <cfRule type="expression" dxfId="3" priority="27">
      <formula>AND(S111=0,U111&gt;0)</formula>
    </cfRule>
  </conditionalFormatting>
  <conditionalFormatting sqref="T112:T113 T105:T106 T82:T83">
    <cfRule type="expression" dxfId="2" priority="24">
      <formula>AND(T82=0,AD82&gt;0)</formula>
    </cfRule>
  </conditionalFormatting>
  <conditionalFormatting sqref="T63:T64">
    <cfRule type="expression" dxfId="1" priority="20">
      <formula>AND(T63=0,AD63&gt;0)</formula>
    </cfRule>
  </conditionalFormatting>
  <conditionalFormatting sqref="S134:S135 S128:S129 S124:S125 S120:S121 S99:S100 S95:S96 S72 S69:S70 S46:S49 S44 S33:S34">
    <cfRule type="expression" dxfId="0" priority="12">
      <formula>AND(S33=0,U33&gt;0)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V200"/>
  <sheetViews>
    <sheetView showZeros="0" tabSelected="1" zoomScale="55" zoomScaleNormal="55" zoomScaleSheetLayoutView="80" workbookViewId="0">
      <pane xSplit="9" ySplit="6" topLeftCell="BD64" activePane="bottomRight" state="frozen"/>
      <selection pane="topRight" activeCell="J1" sqref="J1"/>
      <selection pane="bottomLeft" activeCell="A7" sqref="A7"/>
      <selection pane="bottomRight" activeCell="CD70" sqref="CD70"/>
    </sheetView>
  </sheetViews>
  <sheetFormatPr defaultColWidth="37.7109375" defaultRowHeight="15" x14ac:dyDescent="0.2"/>
  <cols>
    <col min="1" max="1" width="9.7109375" style="263" customWidth="1"/>
    <col min="2" max="2" width="13.140625" style="264" customWidth="1"/>
    <col min="3" max="3" width="37.85546875" style="268" customWidth="1"/>
    <col min="4" max="4" width="10.140625" style="269" customWidth="1"/>
    <col min="5" max="5" width="13.5703125" style="270" customWidth="1"/>
    <col min="6" max="6" width="5.42578125" style="271" customWidth="1"/>
    <col min="7" max="8" width="5.42578125" style="272" customWidth="1"/>
    <col min="9" max="10" width="6.28515625" style="89" customWidth="1"/>
    <col min="11" max="11" width="6.28515625" style="96" customWidth="1"/>
    <col min="12" max="12" width="6.7109375" style="96" customWidth="1"/>
    <col min="13" max="13" width="6.42578125" style="273" customWidth="1"/>
    <col min="14" max="14" width="7" style="145" customWidth="1"/>
    <col min="15" max="19" width="7" style="89" customWidth="1"/>
    <col min="20" max="20" width="7" style="102" customWidth="1"/>
    <col min="21" max="21" width="4.42578125" style="265" customWidth="1"/>
    <col min="22" max="22" width="5" style="266" customWidth="1"/>
    <col min="23" max="23" width="5" style="89" customWidth="1"/>
    <col min="24" max="24" width="6.42578125" style="89" customWidth="1"/>
    <col min="25" max="26" width="5" style="89" customWidth="1"/>
    <col min="27" max="27" width="6.5703125" style="89" customWidth="1"/>
    <col min="28" max="28" width="7.5703125" style="89" customWidth="1"/>
    <col min="29" max="29" width="6" style="89" customWidth="1"/>
    <col min="30" max="30" width="6" style="91" customWidth="1"/>
    <col min="31" max="31" width="5.42578125" style="95" customWidth="1"/>
    <col min="32" max="39" width="0" style="96" hidden="1" customWidth="1"/>
    <col min="40" max="40" width="0" style="97" hidden="1" customWidth="1"/>
    <col min="41" max="41" width="0" style="98" hidden="1" customWidth="1"/>
    <col min="42" max="42" width="3.140625" style="89" customWidth="1"/>
    <col min="43" max="43" width="2.28515625" style="89" customWidth="1"/>
    <col min="44" max="59" width="8.5703125" style="89" customWidth="1"/>
    <col min="60" max="60" width="8.5703125" style="99" customWidth="1"/>
    <col min="61" max="78" width="8.5703125" style="89" customWidth="1"/>
    <col min="79" max="86" width="10.140625" style="89" customWidth="1"/>
    <col min="87" max="227" width="37.42578125" style="89" customWidth="1"/>
    <col min="228" max="256" width="37.7109375" style="101"/>
    <col min="257" max="257" width="9.7109375" style="101" customWidth="1"/>
    <col min="258" max="258" width="13.140625" style="101" customWidth="1"/>
    <col min="259" max="259" width="37.85546875" style="101" customWidth="1"/>
    <col min="260" max="260" width="11.42578125" style="101" customWidth="1"/>
    <col min="261" max="261" width="15.42578125" style="101" customWidth="1"/>
    <col min="262" max="264" width="5.42578125" style="101" customWidth="1"/>
    <col min="265" max="265" width="6.5703125" style="101" customWidth="1"/>
    <col min="266" max="266" width="8.5703125" style="101" customWidth="1"/>
    <col min="267" max="267" width="10.5703125" style="101" customWidth="1"/>
    <col min="268" max="268" width="6.7109375" style="101" customWidth="1"/>
    <col min="269" max="269" width="6.42578125" style="101" customWidth="1"/>
    <col min="270" max="276" width="7" style="101" customWidth="1"/>
    <col min="277" max="277" width="4.42578125" style="101" customWidth="1"/>
    <col min="278" max="279" width="5" style="101" customWidth="1"/>
    <col min="280" max="280" width="6.42578125" style="101" customWidth="1"/>
    <col min="281" max="282" width="5" style="101" customWidth="1"/>
    <col min="283" max="283" width="6.5703125" style="101" customWidth="1"/>
    <col min="284" max="284" width="7.5703125" style="101" customWidth="1"/>
    <col min="285" max="286" width="6" style="101" customWidth="1"/>
    <col min="287" max="287" width="5.42578125" style="101" customWidth="1"/>
    <col min="288" max="297" width="0" style="101" hidden="1" customWidth="1"/>
    <col min="298" max="298" width="3.140625" style="101" customWidth="1"/>
    <col min="299" max="299" width="2.28515625" style="101" customWidth="1"/>
    <col min="300" max="300" width="9.28515625" style="101" customWidth="1"/>
    <col min="301" max="301" width="8.140625" style="101" customWidth="1"/>
    <col min="302" max="302" width="6.7109375" style="101" customWidth="1"/>
    <col min="303" max="303" width="12.28515625" style="101" customWidth="1"/>
    <col min="304" max="304" width="10.42578125" style="101" customWidth="1"/>
    <col min="305" max="305" width="6.42578125" style="101" customWidth="1"/>
    <col min="306" max="306" width="5.42578125" style="101" customWidth="1"/>
    <col min="307" max="307" width="37.7109375" style="101"/>
    <col min="308" max="308" width="7.42578125" style="101" customWidth="1"/>
    <col min="309" max="310" width="37.7109375" style="101"/>
    <col min="311" max="315" width="12.7109375" style="101" customWidth="1"/>
    <col min="316" max="316" width="2.7109375" style="101" customWidth="1"/>
    <col min="317" max="317" width="8.140625" style="101" customWidth="1"/>
    <col min="318" max="318" width="9.42578125" style="101" customWidth="1"/>
    <col min="319" max="319" width="6.7109375" style="101" customWidth="1"/>
    <col min="320" max="320" width="12.28515625" style="101" customWidth="1"/>
    <col min="321" max="321" width="10.42578125" style="101" customWidth="1"/>
    <col min="322" max="322" width="14.42578125" style="101" customWidth="1"/>
    <col min="323" max="324" width="7.28515625" style="101" customWidth="1"/>
    <col min="325" max="325" width="37.7109375" style="101"/>
    <col min="326" max="326" width="7.42578125" style="101" customWidth="1"/>
    <col min="327" max="328" width="37.7109375" style="101"/>
    <col min="329" max="329" width="8" style="101" customWidth="1"/>
    <col min="330" max="331" width="8.85546875" style="101" customWidth="1"/>
    <col min="332" max="332" width="15.85546875" style="101" customWidth="1"/>
    <col min="333" max="334" width="12.7109375" style="101" customWidth="1"/>
    <col min="335" max="342" width="10.140625" style="101" customWidth="1"/>
    <col min="343" max="483" width="37.42578125" style="101" customWidth="1"/>
    <col min="484" max="512" width="37.7109375" style="101"/>
    <col min="513" max="513" width="9.7109375" style="101" customWidth="1"/>
    <col min="514" max="514" width="13.140625" style="101" customWidth="1"/>
    <col min="515" max="515" width="37.85546875" style="101" customWidth="1"/>
    <col min="516" max="516" width="11.42578125" style="101" customWidth="1"/>
    <col min="517" max="517" width="15.42578125" style="101" customWidth="1"/>
    <col min="518" max="520" width="5.42578125" style="101" customWidth="1"/>
    <col min="521" max="521" width="6.5703125" style="101" customWidth="1"/>
    <col min="522" max="522" width="8.5703125" style="101" customWidth="1"/>
    <col min="523" max="523" width="10.5703125" style="101" customWidth="1"/>
    <col min="524" max="524" width="6.7109375" style="101" customWidth="1"/>
    <col min="525" max="525" width="6.42578125" style="101" customWidth="1"/>
    <col min="526" max="532" width="7" style="101" customWidth="1"/>
    <col min="533" max="533" width="4.42578125" style="101" customWidth="1"/>
    <col min="534" max="535" width="5" style="101" customWidth="1"/>
    <col min="536" max="536" width="6.42578125" style="101" customWidth="1"/>
    <col min="537" max="538" width="5" style="101" customWidth="1"/>
    <col min="539" max="539" width="6.5703125" style="101" customWidth="1"/>
    <col min="540" max="540" width="7.5703125" style="101" customWidth="1"/>
    <col min="541" max="542" width="6" style="101" customWidth="1"/>
    <col min="543" max="543" width="5.42578125" style="101" customWidth="1"/>
    <col min="544" max="553" width="0" style="101" hidden="1" customWidth="1"/>
    <col min="554" max="554" width="3.140625" style="101" customWidth="1"/>
    <col min="555" max="555" width="2.28515625" style="101" customWidth="1"/>
    <col min="556" max="556" width="9.28515625" style="101" customWidth="1"/>
    <col min="557" max="557" width="8.140625" style="101" customWidth="1"/>
    <col min="558" max="558" width="6.7109375" style="101" customWidth="1"/>
    <col min="559" max="559" width="12.28515625" style="101" customWidth="1"/>
    <col min="560" max="560" width="10.42578125" style="101" customWidth="1"/>
    <col min="561" max="561" width="6.42578125" style="101" customWidth="1"/>
    <col min="562" max="562" width="5.42578125" style="101" customWidth="1"/>
    <col min="563" max="563" width="37.7109375" style="101"/>
    <col min="564" max="564" width="7.42578125" style="101" customWidth="1"/>
    <col min="565" max="566" width="37.7109375" style="101"/>
    <col min="567" max="571" width="12.7109375" style="101" customWidth="1"/>
    <col min="572" max="572" width="2.7109375" style="101" customWidth="1"/>
    <col min="573" max="573" width="8.140625" style="101" customWidth="1"/>
    <col min="574" max="574" width="9.42578125" style="101" customWidth="1"/>
    <col min="575" max="575" width="6.7109375" style="101" customWidth="1"/>
    <col min="576" max="576" width="12.28515625" style="101" customWidth="1"/>
    <col min="577" max="577" width="10.42578125" style="101" customWidth="1"/>
    <col min="578" max="578" width="14.42578125" style="101" customWidth="1"/>
    <col min="579" max="580" width="7.28515625" style="101" customWidth="1"/>
    <col min="581" max="581" width="37.7109375" style="101"/>
    <col min="582" max="582" width="7.42578125" style="101" customWidth="1"/>
    <col min="583" max="584" width="37.7109375" style="101"/>
    <col min="585" max="585" width="8" style="101" customWidth="1"/>
    <col min="586" max="587" width="8.85546875" style="101" customWidth="1"/>
    <col min="588" max="588" width="15.85546875" style="101" customWidth="1"/>
    <col min="589" max="590" width="12.7109375" style="101" customWidth="1"/>
    <col min="591" max="598" width="10.140625" style="101" customWidth="1"/>
    <col min="599" max="739" width="37.42578125" style="101" customWidth="1"/>
    <col min="740" max="768" width="37.7109375" style="101"/>
    <col min="769" max="769" width="9.7109375" style="101" customWidth="1"/>
    <col min="770" max="770" width="13.140625" style="101" customWidth="1"/>
    <col min="771" max="771" width="37.85546875" style="101" customWidth="1"/>
    <col min="772" max="772" width="11.42578125" style="101" customWidth="1"/>
    <col min="773" max="773" width="15.42578125" style="101" customWidth="1"/>
    <col min="774" max="776" width="5.42578125" style="101" customWidth="1"/>
    <col min="777" max="777" width="6.5703125" style="101" customWidth="1"/>
    <col min="778" max="778" width="8.5703125" style="101" customWidth="1"/>
    <col min="779" max="779" width="10.5703125" style="101" customWidth="1"/>
    <col min="780" max="780" width="6.7109375" style="101" customWidth="1"/>
    <col min="781" max="781" width="6.42578125" style="101" customWidth="1"/>
    <col min="782" max="788" width="7" style="101" customWidth="1"/>
    <col min="789" max="789" width="4.42578125" style="101" customWidth="1"/>
    <col min="790" max="791" width="5" style="101" customWidth="1"/>
    <col min="792" max="792" width="6.42578125" style="101" customWidth="1"/>
    <col min="793" max="794" width="5" style="101" customWidth="1"/>
    <col min="795" max="795" width="6.5703125" style="101" customWidth="1"/>
    <col min="796" max="796" width="7.5703125" style="101" customWidth="1"/>
    <col min="797" max="798" width="6" style="101" customWidth="1"/>
    <col min="799" max="799" width="5.42578125" style="101" customWidth="1"/>
    <col min="800" max="809" width="0" style="101" hidden="1" customWidth="1"/>
    <col min="810" max="810" width="3.140625" style="101" customWidth="1"/>
    <col min="811" max="811" width="2.28515625" style="101" customWidth="1"/>
    <col min="812" max="812" width="9.28515625" style="101" customWidth="1"/>
    <col min="813" max="813" width="8.140625" style="101" customWidth="1"/>
    <col min="814" max="814" width="6.7109375" style="101" customWidth="1"/>
    <col min="815" max="815" width="12.28515625" style="101" customWidth="1"/>
    <col min="816" max="816" width="10.42578125" style="101" customWidth="1"/>
    <col min="817" max="817" width="6.42578125" style="101" customWidth="1"/>
    <col min="818" max="818" width="5.42578125" style="101" customWidth="1"/>
    <col min="819" max="819" width="37.7109375" style="101"/>
    <col min="820" max="820" width="7.42578125" style="101" customWidth="1"/>
    <col min="821" max="822" width="37.7109375" style="101"/>
    <col min="823" max="827" width="12.7109375" style="101" customWidth="1"/>
    <col min="828" max="828" width="2.7109375" style="101" customWidth="1"/>
    <col min="829" max="829" width="8.140625" style="101" customWidth="1"/>
    <col min="830" max="830" width="9.42578125" style="101" customWidth="1"/>
    <col min="831" max="831" width="6.7109375" style="101" customWidth="1"/>
    <col min="832" max="832" width="12.28515625" style="101" customWidth="1"/>
    <col min="833" max="833" width="10.42578125" style="101" customWidth="1"/>
    <col min="834" max="834" width="14.42578125" style="101" customWidth="1"/>
    <col min="835" max="836" width="7.28515625" style="101" customWidth="1"/>
    <col min="837" max="837" width="37.7109375" style="101"/>
    <col min="838" max="838" width="7.42578125" style="101" customWidth="1"/>
    <col min="839" max="840" width="37.7109375" style="101"/>
    <col min="841" max="841" width="8" style="101" customWidth="1"/>
    <col min="842" max="843" width="8.85546875" style="101" customWidth="1"/>
    <col min="844" max="844" width="15.85546875" style="101" customWidth="1"/>
    <col min="845" max="846" width="12.7109375" style="101" customWidth="1"/>
    <col min="847" max="854" width="10.140625" style="101" customWidth="1"/>
    <col min="855" max="995" width="37.42578125" style="101" customWidth="1"/>
    <col min="996" max="1024" width="37.7109375" style="101"/>
    <col min="1025" max="1025" width="9.7109375" style="101" customWidth="1"/>
    <col min="1026" max="1026" width="13.140625" style="101" customWidth="1"/>
    <col min="1027" max="1027" width="37.85546875" style="101" customWidth="1"/>
    <col min="1028" max="1028" width="11.42578125" style="101" customWidth="1"/>
    <col min="1029" max="1029" width="15.42578125" style="101" customWidth="1"/>
    <col min="1030" max="1032" width="5.42578125" style="101" customWidth="1"/>
    <col min="1033" max="1033" width="6.5703125" style="101" customWidth="1"/>
    <col min="1034" max="1034" width="8.5703125" style="101" customWidth="1"/>
    <col min="1035" max="1035" width="10.5703125" style="101" customWidth="1"/>
    <col min="1036" max="1036" width="6.7109375" style="101" customWidth="1"/>
    <col min="1037" max="1037" width="6.42578125" style="101" customWidth="1"/>
    <col min="1038" max="1044" width="7" style="101" customWidth="1"/>
    <col min="1045" max="1045" width="4.42578125" style="101" customWidth="1"/>
    <col min="1046" max="1047" width="5" style="101" customWidth="1"/>
    <col min="1048" max="1048" width="6.42578125" style="101" customWidth="1"/>
    <col min="1049" max="1050" width="5" style="101" customWidth="1"/>
    <col min="1051" max="1051" width="6.5703125" style="101" customWidth="1"/>
    <col min="1052" max="1052" width="7.5703125" style="101" customWidth="1"/>
    <col min="1053" max="1054" width="6" style="101" customWidth="1"/>
    <col min="1055" max="1055" width="5.42578125" style="101" customWidth="1"/>
    <col min="1056" max="1065" width="0" style="101" hidden="1" customWidth="1"/>
    <col min="1066" max="1066" width="3.140625" style="101" customWidth="1"/>
    <col min="1067" max="1067" width="2.28515625" style="101" customWidth="1"/>
    <col min="1068" max="1068" width="9.28515625" style="101" customWidth="1"/>
    <col min="1069" max="1069" width="8.140625" style="101" customWidth="1"/>
    <col min="1070" max="1070" width="6.7109375" style="101" customWidth="1"/>
    <col min="1071" max="1071" width="12.28515625" style="101" customWidth="1"/>
    <col min="1072" max="1072" width="10.42578125" style="101" customWidth="1"/>
    <col min="1073" max="1073" width="6.42578125" style="101" customWidth="1"/>
    <col min="1074" max="1074" width="5.42578125" style="101" customWidth="1"/>
    <col min="1075" max="1075" width="37.7109375" style="101"/>
    <col min="1076" max="1076" width="7.42578125" style="101" customWidth="1"/>
    <col min="1077" max="1078" width="37.7109375" style="101"/>
    <col min="1079" max="1083" width="12.7109375" style="101" customWidth="1"/>
    <col min="1084" max="1084" width="2.7109375" style="101" customWidth="1"/>
    <col min="1085" max="1085" width="8.140625" style="101" customWidth="1"/>
    <col min="1086" max="1086" width="9.42578125" style="101" customWidth="1"/>
    <col min="1087" max="1087" width="6.7109375" style="101" customWidth="1"/>
    <col min="1088" max="1088" width="12.28515625" style="101" customWidth="1"/>
    <col min="1089" max="1089" width="10.42578125" style="101" customWidth="1"/>
    <col min="1090" max="1090" width="14.42578125" style="101" customWidth="1"/>
    <col min="1091" max="1092" width="7.28515625" style="101" customWidth="1"/>
    <col min="1093" max="1093" width="37.7109375" style="101"/>
    <col min="1094" max="1094" width="7.42578125" style="101" customWidth="1"/>
    <col min="1095" max="1096" width="37.7109375" style="101"/>
    <col min="1097" max="1097" width="8" style="101" customWidth="1"/>
    <col min="1098" max="1099" width="8.85546875" style="101" customWidth="1"/>
    <col min="1100" max="1100" width="15.85546875" style="101" customWidth="1"/>
    <col min="1101" max="1102" width="12.7109375" style="101" customWidth="1"/>
    <col min="1103" max="1110" width="10.140625" style="101" customWidth="1"/>
    <col min="1111" max="1251" width="37.42578125" style="101" customWidth="1"/>
    <col min="1252" max="1280" width="37.7109375" style="101"/>
    <col min="1281" max="1281" width="9.7109375" style="101" customWidth="1"/>
    <col min="1282" max="1282" width="13.140625" style="101" customWidth="1"/>
    <col min="1283" max="1283" width="37.85546875" style="101" customWidth="1"/>
    <col min="1284" max="1284" width="11.42578125" style="101" customWidth="1"/>
    <col min="1285" max="1285" width="15.42578125" style="101" customWidth="1"/>
    <col min="1286" max="1288" width="5.42578125" style="101" customWidth="1"/>
    <col min="1289" max="1289" width="6.5703125" style="101" customWidth="1"/>
    <col min="1290" max="1290" width="8.5703125" style="101" customWidth="1"/>
    <col min="1291" max="1291" width="10.5703125" style="101" customWidth="1"/>
    <col min="1292" max="1292" width="6.7109375" style="101" customWidth="1"/>
    <col min="1293" max="1293" width="6.42578125" style="101" customWidth="1"/>
    <col min="1294" max="1300" width="7" style="101" customWidth="1"/>
    <col min="1301" max="1301" width="4.42578125" style="101" customWidth="1"/>
    <col min="1302" max="1303" width="5" style="101" customWidth="1"/>
    <col min="1304" max="1304" width="6.42578125" style="101" customWidth="1"/>
    <col min="1305" max="1306" width="5" style="101" customWidth="1"/>
    <col min="1307" max="1307" width="6.5703125" style="101" customWidth="1"/>
    <col min="1308" max="1308" width="7.5703125" style="101" customWidth="1"/>
    <col min="1309" max="1310" width="6" style="101" customWidth="1"/>
    <col min="1311" max="1311" width="5.42578125" style="101" customWidth="1"/>
    <col min="1312" max="1321" width="0" style="101" hidden="1" customWidth="1"/>
    <col min="1322" max="1322" width="3.140625" style="101" customWidth="1"/>
    <col min="1323" max="1323" width="2.28515625" style="101" customWidth="1"/>
    <col min="1324" max="1324" width="9.28515625" style="101" customWidth="1"/>
    <col min="1325" max="1325" width="8.140625" style="101" customWidth="1"/>
    <col min="1326" max="1326" width="6.7109375" style="101" customWidth="1"/>
    <col min="1327" max="1327" width="12.28515625" style="101" customWidth="1"/>
    <col min="1328" max="1328" width="10.42578125" style="101" customWidth="1"/>
    <col min="1329" max="1329" width="6.42578125" style="101" customWidth="1"/>
    <col min="1330" max="1330" width="5.42578125" style="101" customWidth="1"/>
    <col min="1331" max="1331" width="37.7109375" style="101"/>
    <col min="1332" max="1332" width="7.42578125" style="101" customWidth="1"/>
    <col min="1333" max="1334" width="37.7109375" style="101"/>
    <col min="1335" max="1339" width="12.7109375" style="101" customWidth="1"/>
    <col min="1340" max="1340" width="2.7109375" style="101" customWidth="1"/>
    <col min="1341" max="1341" width="8.140625" style="101" customWidth="1"/>
    <col min="1342" max="1342" width="9.42578125" style="101" customWidth="1"/>
    <col min="1343" max="1343" width="6.7109375" style="101" customWidth="1"/>
    <col min="1344" max="1344" width="12.28515625" style="101" customWidth="1"/>
    <col min="1345" max="1345" width="10.42578125" style="101" customWidth="1"/>
    <col min="1346" max="1346" width="14.42578125" style="101" customWidth="1"/>
    <col min="1347" max="1348" width="7.28515625" style="101" customWidth="1"/>
    <col min="1349" max="1349" width="37.7109375" style="101"/>
    <col min="1350" max="1350" width="7.42578125" style="101" customWidth="1"/>
    <col min="1351" max="1352" width="37.7109375" style="101"/>
    <col min="1353" max="1353" width="8" style="101" customWidth="1"/>
    <col min="1354" max="1355" width="8.85546875" style="101" customWidth="1"/>
    <col min="1356" max="1356" width="15.85546875" style="101" customWidth="1"/>
    <col min="1357" max="1358" width="12.7109375" style="101" customWidth="1"/>
    <col min="1359" max="1366" width="10.140625" style="101" customWidth="1"/>
    <col min="1367" max="1507" width="37.42578125" style="101" customWidth="1"/>
    <col min="1508" max="1536" width="37.7109375" style="101"/>
    <col min="1537" max="1537" width="9.7109375" style="101" customWidth="1"/>
    <col min="1538" max="1538" width="13.140625" style="101" customWidth="1"/>
    <col min="1539" max="1539" width="37.85546875" style="101" customWidth="1"/>
    <col min="1540" max="1540" width="11.42578125" style="101" customWidth="1"/>
    <col min="1541" max="1541" width="15.42578125" style="101" customWidth="1"/>
    <col min="1542" max="1544" width="5.42578125" style="101" customWidth="1"/>
    <col min="1545" max="1545" width="6.5703125" style="101" customWidth="1"/>
    <col min="1546" max="1546" width="8.5703125" style="101" customWidth="1"/>
    <col min="1547" max="1547" width="10.5703125" style="101" customWidth="1"/>
    <col min="1548" max="1548" width="6.7109375" style="101" customWidth="1"/>
    <col min="1549" max="1549" width="6.42578125" style="101" customWidth="1"/>
    <col min="1550" max="1556" width="7" style="101" customWidth="1"/>
    <col min="1557" max="1557" width="4.42578125" style="101" customWidth="1"/>
    <col min="1558" max="1559" width="5" style="101" customWidth="1"/>
    <col min="1560" max="1560" width="6.42578125" style="101" customWidth="1"/>
    <col min="1561" max="1562" width="5" style="101" customWidth="1"/>
    <col min="1563" max="1563" width="6.5703125" style="101" customWidth="1"/>
    <col min="1564" max="1564" width="7.5703125" style="101" customWidth="1"/>
    <col min="1565" max="1566" width="6" style="101" customWidth="1"/>
    <col min="1567" max="1567" width="5.42578125" style="101" customWidth="1"/>
    <col min="1568" max="1577" width="0" style="101" hidden="1" customWidth="1"/>
    <col min="1578" max="1578" width="3.140625" style="101" customWidth="1"/>
    <col min="1579" max="1579" width="2.28515625" style="101" customWidth="1"/>
    <col min="1580" max="1580" width="9.28515625" style="101" customWidth="1"/>
    <col min="1581" max="1581" width="8.140625" style="101" customWidth="1"/>
    <col min="1582" max="1582" width="6.7109375" style="101" customWidth="1"/>
    <col min="1583" max="1583" width="12.28515625" style="101" customWidth="1"/>
    <col min="1584" max="1584" width="10.42578125" style="101" customWidth="1"/>
    <col min="1585" max="1585" width="6.42578125" style="101" customWidth="1"/>
    <col min="1586" max="1586" width="5.42578125" style="101" customWidth="1"/>
    <col min="1587" max="1587" width="37.7109375" style="101"/>
    <col min="1588" max="1588" width="7.42578125" style="101" customWidth="1"/>
    <col min="1589" max="1590" width="37.7109375" style="101"/>
    <col min="1591" max="1595" width="12.7109375" style="101" customWidth="1"/>
    <col min="1596" max="1596" width="2.7109375" style="101" customWidth="1"/>
    <col min="1597" max="1597" width="8.140625" style="101" customWidth="1"/>
    <col min="1598" max="1598" width="9.42578125" style="101" customWidth="1"/>
    <col min="1599" max="1599" width="6.7109375" style="101" customWidth="1"/>
    <col min="1600" max="1600" width="12.28515625" style="101" customWidth="1"/>
    <col min="1601" max="1601" width="10.42578125" style="101" customWidth="1"/>
    <col min="1602" max="1602" width="14.42578125" style="101" customWidth="1"/>
    <col min="1603" max="1604" width="7.28515625" style="101" customWidth="1"/>
    <col min="1605" max="1605" width="37.7109375" style="101"/>
    <col min="1606" max="1606" width="7.42578125" style="101" customWidth="1"/>
    <col min="1607" max="1608" width="37.7109375" style="101"/>
    <col min="1609" max="1609" width="8" style="101" customWidth="1"/>
    <col min="1610" max="1611" width="8.85546875" style="101" customWidth="1"/>
    <col min="1612" max="1612" width="15.85546875" style="101" customWidth="1"/>
    <col min="1613" max="1614" width="12.7109375" style="101" customWidth="1"/>
    <col min="1615" max="1622" width="10.140625" style="101" customWidth="1"/>
    <col min="1623" max="1763" width="37.42578125" style="101" customWidth="1"/>
    <col min="1764" max="1792" width="37.7109375" style="101"/>
    <col min="1793" max="1793" width="9.7109375" style="101" customWidth="1"/>
    <col min="1794" max="1794" width="13.140625" style="101" customWidth="1"/>
    <col min="1795" max="1795" width="37.85546875" style="101" customWidth="1"/>
    <col min="1796" max="1796" width="11.42578125" style="101" customWidth="1"/>
    <col min="1797" max="1797" width="15.42578125" style="101" customWidth="1"/>
    <col min="1798" max="1800" width="5.42578125" style="101" customWidth="1"/>
    <col min="1801" max="1801" width="6.5703125" style="101" customWidth="1"/>
    <col min="1802" max="1802" width="8.5703125" style="101" customWidth="1"/>
    <col min="1803" max="1803" width="10.5703125" style="101" customWidth="1"/>
    <col min="1804" max="1804" width="6.7109375" style="101" customWidth="1"/>
    <col min="1805" max="1805" width="6.42578125" style="101" customWidth="1"/>
    <col min="1806" max="1812" width="7" style="101" customWidth="1"/>
    <col min="1813" max="1813" width="4.42578125" style="101" customWidth="1"/>
    <col min="1814" max="1815" width="5" style="101" customWidth="1"/>
    <col min="1816" max="1816" width="6.42578125" style="101" customWidth="1"/>
    <col min="1817" max="1818" width="5" style="101" customWidth="1"/>
    <col min="1819" max="1819" width="6.5703125" style="101" customWidth="1"/>
    <col min="1820" max="1820" width="7.5703125" style="101" customWidth="1"/>
    <col min="1821" max="1822" width="6" style="101" customWidth="1"/>
    <col min="1823" max="1823" width="5.42578125" style="101" customWidth="1"/>
    <col min="1824" max="1833" width="0" style="101" hidden="1" customWidth="1"/>
    <col min="1834" max="1834" width="3.140625" style="101" customWidth="1"/>
    <col min="1835" max="1835" width="2.28515625" style="101" customWidth="1"/>
    <col min="1836" max="1836" width="9.28515625" style="101" customWidth="1"/>
    <col min="1837" max="1837" width="8.140625" style="101" customWidth="1"/>
    <col min="1838" max="1838" width="6.7109375" style="101" customWidth="1"/>
    <col min="1839" max="1839" width="12.28515625" style="101" customWidth="1"/>
    <col min="1840" max="1840" width="10.42578125" style="101" customWidth="1"/>
    <col min="1841" max="1841" width="6.42578125" style="101" customWidth="1"/>
    <col min="1842" max="1842" width="5.42578125" style="101" customWidth="1"/>
    <col min="1843" max="1843" width="37.7109375" style="101"/>
    <col min="1844" max="1844" width="7.42578125" style="101" customWidth="1"/>
    <col min="1845" max="1846" width="37.7109375" style="101"/>
    <col min="1847" max="1851" width="12.7109375" style="101" customWidth="1"/>
    <col min="1852" max="1852" width="2.7109375" style="101" customWidth="1"/>
    <col min="1853" max="1853" width="8.140625" style="101" customWidth="1"/>
    <col min="1854" max="1854" width="9.42578125" style="101" customWidth="1"/>
    <col min="1855" max="1855" width="6.7109375" style="101" customWidth="1"/>
    <col min="1856" max="1856" width="12.28515625" style="101" customWidth="1"/>
    <col min="1857" max="1857" width="10.42578125" style="101" customWidth="1"/>
    <col min="1858" max="1858" width="14.42578125" style="101" customWidth="1"/>
    <col min="1859" max="1860" width="7.28515625" style="101" customWidth="1"/>
    <col min="1861" max="1861" width="37.7109375" style="101"/>
    <col min="1862" max="1862" width="7.42578125" style="101" customWidth="1"/>
    <col min="1863" max="1864" width="37.7109375" style="101"/>
    <col min="1865" max="1865" width="8" style="101" customWidth="1"/>
    <col min="1866" max="1867" width="8.85546875" style="101" customWidth="1"/>
    <col min="1868" max="1868" width="15.85546875" style="101" customWidth="1"/>
    <col min="1869" max="1870" width="12.7109375" style="101" customWidth="1"/>
    <col min="1871" max="1878" width="10.140625" style="101" customWidth="1"/>
    <col min="1879" max="2019" width="37.42578125" style="101" customWidth="1"/>
    <col min="2020" max="2048" width="37.7109375" style="101"/>
    <col min="2049" max="2049" width="9.7109375" style="101" customWidth="1"/>
    <col min="2050" max="2050" width="13.140625" style="101" customWidth="1"/>
    <col min="2051" max="2051" width="37.85546875" style="101" customWidth="1"/>
    <col min="2052" max="2052" width="11.42578125" style="101" customWidth="1"/>
    <col min="2053" max="2053" width="15.42578125" style="101" customWidth="1"/>
    <col min="2054" max="2056" width="5.42578125" style="101" customWidth="1"/>
    <col min="2057" max="2057" width="6.5703125" style="101" customWidth="1"/>
    <col min="2058" max="2058" width="8.5703125" style="101" customWidth="1"/>
    <col min="2059" max="2059" width="10.5703125" style="101" customWidth="1"/>
    <col min="2060" max="2060" width="6.7109375" style="101" customWidth="1"/>
    <col min="2061" max="2061" width="6.42578125" style="101" customWidth="1"/>
    <col min="2062" max="2068" width="7" style="101" customWidth="1"/>
    <col min="2069" max="2069" width="4.42578125" style="101" customWidth="1"/>
    <col min="2070" max="2071" width="5" style="101" customWidth="1"/>
    <col min="2072" max="2072" width="6.42578125" style="101" customWidth="1"/>
    <col min="2073" max="2074" width="5" style="101" customWidth="1"/>
    <col min="2075" max="2075" width="6.5703125" style="101" customWidth="1"/>
    <col min="2076" max="2076" width="7.5703125" style="101" customWidth="1"/>
    <col min="2077" max="2078" width="6" style="101" customWidth="1"/>
    <col min="2079" max="2079" width="5.42578125" style="101" customWidth="1"/>
    <col min="2080" max="2089" width="0" style="101" hidden="1" customWidth="1"/>
    <col min="2090" max="2090" width="3.140625" style="101" customWidth="1"/>
    <col min="2091" max="2091" width="2.28515625" style="101" customWidth="1"/>
    <col min="2092" max="2092" width="9.28515625" style="101" customWidth="1"/>
    <col min="2093" max="2093" width="8.140625" style="101" customWidth="1"/>
    <col min="2094" max="2094" width="6.7109375" style="101" customWidth="1"/>
    <col min="2095" max="2095" width="12.28515625" style="101" customWidth="1"/>
    <col min="2096" max="2096" width="10.42578125" style="101" customWidth="1"/>
    <col min="2097" max="2097" width="6.42578125" style="101" customWidth="1"/>
    <col min="2098" max="2098" width="5.42578125" style="101" customWidth="1"/>
    <col min="2099" max="2099" width="37.7109375" style="101"/>
    <col min="2100" max="2100" width="7.42578125" style="101" customWidth="1"/>
    <col min="2101" max="2102" width="37.7109375" style="101"/>
    <col min="2103" max="2107" width="12.7109375" style="101" customWidth="1"/>
    <col min="2108" max="2108" width="2.7109375" style="101" customWidth="1"/>
    <col min="2109" max="2109" width="8.140625" style="101" customWidth="1"/>
    <col min="2110" max="2110" width="9.42578125" style="101" customWidth="1"/>
    <col min="2111" max="2111" width="6.7109375" style="101" customWidth="1"/>
    <col min="2112" max="2112" width="12.28515625" style="101" customWidth="1"/>
    <col min="2113" max="2113" width="10.42578125" style="101" customWidth="1"/>
    <col min="2114" max="2114" width="14.42578125" style="101" customWidth="1"/>
    <col min="2115" max="2116" width="7.28515625" style="101" customWidth="1"/>
    <col min="2117" max="2117" width="37.7109375" style="101"/>
    <col min="2118" max="2118" width="7.42578125" style="101" customWidth="1"/>
    <col min="2119" max="2120" width="37.7109375" style="101"/>
    <col min="2121" max="2121" width="8" style="101" customWidth="1"/>
    <col min="2122" max="2123" width="8.85546875" style="101" customWidth="1"/>
    <col min="2124" max="2124" width="15.85546875" style="101" customWidth="1"/>
    <col min="2125" max="2126" width="12.7109375" style="101" customWidth="1"/>
    <col min="2127" max="2134" width="10.140625" style="101" customWidth="1"/>
    <col min="2135" max="2275" width="37.42578125" style="101" customWidth="1"/>
    <col min="2276" max="2304" width="37.7109375" style="101"/>
    <col min="2305" max="2305" width="9.7109375" style="101" customWidth="1"/>
    <col min="2306" max="2306" width="13.140625" style="101" customWidth="1"/>
    <col min="2307" max="2307" width="37.85546875" style="101" customWidth="1"/>
    <col min="2308" max="2308" width="11.42578125" style="101" customWidth="1"/>
    <col min="2309" max="2309" width="15.42578125" style="101" customWidth="1"/>
    <col min="2310" max="2312" width="5.42578125" style="101" customWidth="1"/>
    <col min="2313" max="2313" width="6.5703125" style="101" customWidth="1"/>
    <col min="2314" max="2314" width="8.5703125" style="101" customWidth="1"/>
    <col min="2315" max="2315" width="10.5703125" style="101" customWidth="1"/>
    <col min="2316" max="2316" width="6.7109375" style="101" customWidth="1"/>
    <col min="2317" max="2317" width="6.42578125" style="101" customWidth="1"/>
    <col min="2318" max="2324" width="7" style="101" customWidth="1"/>
    <col min="2325" max="2325" width="4.42578125" style="101" customWidth="1"/>
    <col min="2326" max="2327" width="5" style="101" customWidth="1"/>
    <col min="2328" max="2328" width="6.42578125" style="101" customWidth="1"/>
    <col min="2329" max="2330" width="5" style="101" customWidth="1"/>
    <col min="2331" max="2331" width="6.5703125" style="101" customWidth="1"/>
    <col min="2332" max="2332" width="7.5703125" style="101" customWidth="1"/>
    <col min="2333" max="2334" width="6" style="101" customWidth="1"/>
    <col min="2335" max="2335" width="5.42578125" style="101" customWidth="1"/>
    <col min="2336" max="2345" width="0" style="101" hidden="1" customWidth="1"/>
    <col min="2346" max="2346" width="3.140625" style="101" customWidth="1"/>
    <col min="2347" max="2347" width="2.28515625" style="101" customWidth="1"/>
    <col min="2348" max="2348" width="9.28515625" style="101" customWidth="1"/>
    <col min="2349" max="2349" width="8.140625" style="101" customWidth="1"/>
    <col min="2350" max="2350" width="6.7109375" style="101" customWidth="1"/>
    <col min="2351" max="2351" width="12.28515625" style="101" customWidth="1"/>
    <col min="2352" max="2352" width="10.42578125" style="101" customWidth="1"/>
    <col min="2353" max="2353" width="6.42578125" style="101" customWidth="1"/>
    <col min="2354" max="2354" width="5.42578125" style="101" customWidth="1"/>
    <col min="2355" max="2355" width="37.7109375" style="101"/>
    <col min="2356" max="2356" width="7.42578125" style="101" customWidth="1"/>
    <col min="2357" max="2358" width="37.7109375" style="101"/>
    <col min="2359" max="2363" width="12.7109375" style="101" customWidth="1"/>
    <col min="2364" max="2364" width="2.7109375" style="101" customWidth="1"/>
    <col min="2365" max="2365" width="8.140625" style="101" customWidth="1"/>
    <col min="2366" max="2366" width="9.42578125" style="101" customWidth="1"/>
    <col min="2367" max="2367" width="6.7109375" style="101" customWidth="1"/>
    <col min="2368" max="2368" width="12.28515625" style="101" customWidth="1"/>
    <col min="2369" max="2369" width="10.42578125" style="101" customWidth="1"/>
    <col min="2370" max="2370" width="14.42578125" style="101" customWidth="1"/>
    <col min="2371" max="2372" width="7.28515625" style="101" customWidth="1"/>
    <col min="2373" max="2373" width="37.7109375" style="101"/>
    <col min="2374" max="2374" width="7.42578125" style="101" customWidth="1"/>
    <col min="2375" max="2376" width="37.7109375" style="101"/>
    <col min="2377" max="2377" width="8" style="101" customWidth="1"/>
    <col min="2378" max="2379" width="8.85546875" style="101" customWidth="1"/>
    <col min="2380" max="2380" width="15.85546875" style="101" customWidth="1"/>
    <col min="2381" max="2382" width="12.7109375" style="101" customWidth="1"/>
    <col min="2383" max="2390" width="10.140625" style="101" customWidth="1"/>
    <col min="2391" max="2531" width="37.42578125" style="101" customWidth="1"/>
    <col min="2532" max="2560" width="37.7109375" style="101"/>
    <col min="2561" max="2561" width="9.7109375" style="101" customWidth="1"/>
    <col min="2562" max="2562" width="13.140625" style="101" customWidth="1"/>
    <col min="2563" max="2563" width="37.85546875" style="101" customWidth="1"/>
    <col min="2564" max="2564" width="11.42578125" style="101" customWidth="1"/>
    <col min="2565" max="2565" width="15.42578125" style="101" customWidth="1"/>
    <col min="2566" max="2568" width="5.42578125" style="101" customWidth="1"/>
    <col min="2569" max="2569" width="6.5703125" style="101" customWidth="1"/>
    <col min="2570" max="2570" width="8.5703125" style="101" customWidth="1"/>
    <col min="2571" max="2571" width="10.5703125" style="101" customWidth="1"/>
    <col min="2572" max="2572" width="6.7109375" style="101" customWidth="1"/>
    <col min="2573" max="2573" width="6.42578125" style="101" customWidth="1"/>
    <col min="2574" max="2580" width="7" style="101" customWidth="1"/>
    <col min="2581" max="2581" width="4.42578125" style="101" customWidth="1"/>
    <col min="2582" max="2583" width="5" style="101" customWidth="1"/>
    <col min="2584" max="2584" width="6.42578125" style="101" customWidth="1"/>
    <col min="2585" max="2586" width="5" style="101" customWidth="1"/>
    <col min="2587" max="2587" width="6.5703125" style="101" customWidth="1"/>
    <col min="2588" max="2588" width="7.5703125" style="101" customWidth="1"/>
    <col min="2589" max="2590" width="6" style="101" customWidth="1"/>
    <col min="2591" max="2591" width="5.42578125" style="101" customWidth="1"/>
    <col min="2592" max="2601" width="0" style="101" hidden="1" customWidth="1"/>
    <col min="2602" max="2602" width="3.140625" style="101" customWidth="1"/>
    <col min="2603" max="2603" width="2.28515625" style="101" customWidth="1"/>
    <col min="2604" max="2604" width="9.28515625" style="101" customWidth="1"/>
    <col min="2605" max="2605" width="8.140625" style="101" customWidth="1"/>
    <col min="2606" max="2606" width="6.7109375" style="101" customWidth="1"/>
    <col min="2607" max="2607" width="12.28515625" style="101" customWidth="1"/>
    <col min="2608" max="2608" width="10.42578125" style="101" customWidth="1"/>
    <col min="2609" max="2609" width="6.42578125" style="101" customWidth="1"/>
    <col min="2610" max="2610" width="5.42578125" style="101" customWidth="1"/>
    <col min="2611" max="2611" width="37.7109375" style="101"/>
    <col min="2612" max="2612" width="7.42578125" style="101" customWidth="1"/>
    <col min="2613" max="2614" width="37.7109375" style="101"/>
    <col min="2615" max="2619" width="12.7109375" style="101" customWidth="1"/>
    <col min="2620" max="2620" width="2.7109375" style="101" customWidth="1"/>
    <col min="2621" max="2621" width="8.140625" style="101" customWidth="1"/>
    <col min="2622" max="2622" width="9.42578125" style="101" customWidth="1"/>
    <col min="2623" max="2623" width="6.7109375" style="101" customWidth="1"/>
    <col min="2624" max="2624" width="12.28515625" style="101" customWidth="1"/>
    <col min="2625" max="2625" width="10.42578125" style="101" customWidth="1"/>
    <col min="2626" max="2626" width="14.42578125" style="101" customWidth="1"/>
    <col min="2627" max="2628" width="7.28515625" style="101" customWidth="1"/>
    <col min="2629" max="2629" width="37.7109375" style="101"/>
    <col min="2630" max="2630" width="7.42578125" style="101" customWidth="1"/>
    <col min="2631" max="2632" width="37.7109375" style="101"/>
    <col min="2633" max="2633" width="8" style="101" customWidth="1"/>
    <col min="2634" max="2635" width="8.85546875" style="101" customWidth="1"/>
    <col min="2636" max="2636" width="15.85546875" style="101" customWidth="1"/>
    <col min="2637" max="2638" width="12.7109375" style="101" customWidth="1"/>
    <col min="2639" max="2646" width="10.140625" style="101" customWidth="1"/>
    <col min="2647" max="2787" width="37.42578125" style="101" customWidth="1"/>
    <col min="2788" max="2816" width="37.7109375" style="101"/>
    <col min="2817" max="2817" width="9.7109375" style="101" customWidth="1"/>
    <col min="2818" max="2818" width="13.140625" style="101" customWidth="1"/>
    <col min="2819" max="2819" width="37.85546875" style="101" customWidth="1"/>
    <col min="2820" max="2820" width="11.42578125" style="101" customWidth="1"/>
    <col min="2821" max="2821" width="15.42578125" style="101" customWidth="1"/>
    <col min="2822" max="2824" width="5.42578125" style="101" customWidth="1"/>
    <col min="2825" max="2825" width="6.5703125" style="101" customWidth="1"/>
    <col min="2826" max="2826" width="8.5703125" style="101" customWidth="1"/>
    <col min="2827" max="2827" width="10.5703125" style="101" customWidth="1"/>
    <col min="2828" max="2828" width="6.7109375" style="101" customWidth="1"/>
    <col min="2829" max="2829" width="6.42578125" style="101" customWidth="1"/>
    <col min="2830" max="2836" width="7" style="101" customWidth="1"/>
    <col min="2837" max="2837" width="4.42578125" style="101" customWidth="1"/>
    <col min="2838" max="2839" width="5" style="101" customWidth="1"/>
    <col min="2840" max="2840" width="6.42578125" style="101" customWidth="1"/>
    <col min="2841" max="2842" width="5" style="101" customWidth="1"/>
    <col min="2843" max="2843" width="6.5703125" style="101" customWidth="1"/>
    <col min="2844" max="2844" width="7.5703125" style="101" customWidth="1"/>
    <col min="2845" max="2846" width="6" style="101" customWidth="1"/>
    <col min="2847" max="2847" width="5.42578125" style="101" customWidth="1"/>
    <col min="2848" max="2857" width="0" style="101" hidden="1" customWidth="1"/>
    <col min="2858" max="2858" width="3.140625" style="101" customWidth="1"/>
    <col min="2859" max="2859" width="2.28515625" style="101" customWidth="1"/>
    <col min="2860" max="2860" width="9.28515625" style="101" customWidth="1"/>
    <col min="2861" max="2861" width="8.140625" style="101" customWidth="1"/>
    <col min="2862" max="2862" width="6.7109375" style="101" customWidth="1"/>
    <col min="2863" max="2863" width="12.28515625" style="101" customWidth="1"/>
    <col min="2864" max="2864" width="10.42578125" style="101" customWidth="1"/>
    <col min="2865" max="2865" width="6.42578125" style="101" customWidth="1"/>
    <col min="2866" max="2866" width="5.42578125" style="101" customWidth="1"/>
    <col min="2867" max="2867" width="37.7109375" style="101"/>
    <col min="2868" max="2868" width="7.42578125" style="101" customWidth="1"/>
    <col min="2869" max="2870" width="37.7109375" style="101"/>
    <col min="2871" max="2875" width="12.7109375" style="101" customWidth="1"/>
    <col min="2876" max="2876" width="2.7109375" style="101" customWidth="1"/>
    <col min="2877" max="2877" width="8.140625" style="101" customWidth="1"/>
    <col min="2878" max="2878" width="9.42578125" style="101" customWidth="1"/>
    <col min="2879" max="2879" width="6.7109375" style="101" customWidth="1"/>
    <col min="2880" max="2880" width="12.28515625" style="101" customWidth="1"/>
    <col min="2881" max="2881" width="10.42578125" style="101" customWidth="1"/>
    <col min="2882" max="2882" width="14.42578125" style="101" customWidth="1"/>
    <col min="2883" max="2884" width="7.28515625" style="101" customWidth="1"/>
    <col min="2885" max="2885" width="37.7109375" style="101"/>
    <col min="2886" max="2886" width="7.42578125" style="101" customWidth="1"/>
    <col min="2887" max="2888" width="37.7109375" style="101"/>
    <col min="2889" max="2889" width="8" style="101" customWidth="1"/>
    <col min="2890" max="2891" width="8.85546875" style="101" customWidth="1"/>
    <col min="2892" max="2892" width="15.85546875" style="101" customWidth="1"/>
    <col min="2893" max="2894" width="12.7109375" style="101" customWidth="1"/>
    <col min="2895" max="2902" width="10.140625" style="101" customWidth="1"/>
    <col min="2903" max="3043" width="37.42578125" style="101" customWidth="1"/>
    <col min="3044" max="3072" width="37.7109375" style="101"/>
    <col min="3073" max="3073" width="9.7109375" style="101" customWidth="1"/>
    <col min="3074" max="3074" width="13.140625" style="101" customWidth="1"/>
    <col min="3075" max="3075" width="37.85546875" style="101" customWidth="1"/>
    <col min="3076" max="3076" width="11.42578125" style="101" customWidth="1"/>
    <col min="3077" max="3077" width="15.42578125" style="101" customWidth="1"/>
    <col min="3078" max="3080" width="5.42578125" style="101" customWidth="1"/>
    <col min="3081" max="3081" width="6.5703125" style="101" customWidth="1"/>
    <col min="3082" max="3082" width="8.5703125" style="101" customWidth="1"/>
    <col min="3083" max="3083" width="10.5703125" style="101" customWidth="1"/>
    <col min="3084" max="3084" width="6.7109375" style="101" customWidth="1"/>
    <col min="3085" max="3085" width="6.42578125" style="101" customWidth="1"/>
    <col min="3086" max="3092" width="7" style="101" customWidth="1"/>
    <col min="3093" max="3093" width="4.42578125" style="101" customWidth="1"/>
    <col min="3094" max="3095" width="5" style="101" customWidth="1"/>
    <col min="3096" max="3096" width="6.42578125" style="101" customWidth="1"/>
    <col min="3097" max="3098" width="5" style="101" customWidth="1"/>
    <col min="3099" max="3099" width="6.5703125" style="101" customWidth="1"/>
    <col min="3100" max="3100" width="7.5703125" style="101" customWidth="1"/>
    <col min="3101" max="3102" width="6" style="101" customWidth="1"/>
    <col min="3103" max="3103" width="5.42578125" style="101" customWidth="1"/>
    <col min="3104" max="3113" width="0" style="101" hidden="1" customWidth="1"/>
    <col min="3114" max="3114" width="3.140625" style="101" customWidth="1"/>
    <col min="3115" max="3115" width="2.28515625" style="101" customWidth="1"/>
    <col min="3116" max="3116" width="9.28515625" style="101" customWidth="1"/>
    <col min="3117" max="3117" width="8.140625" style="101" customWidth="1"/>
    <col min="3118" max="3118" width="6.7109375" style="101" customWidth="1"/>
    <col min="3119" max="3119" width="12.28515625" style="101" customWidth="1"/>
    <col min="3120" max="3120" width="10.42578125" style="101" customWidth="1"/>
    <col min="3121" max="3121" width="6.42578125" style="101" customWidth="1"/>
    <col min="3122" max="3122" width="5.42578125" style="101" customWidth="1"/>
    <col min="3123" max="3123" width="37.7109375" style="101"/>
    <col min="3124" max="3124" width="7.42578125" style="101" customWidth="1"/>
    <col min="3125" max="3126" width="37.7109375" style="101"/>
    <col min="3127" max="3131" width="12.7109375" style="101" customWidth="1"/>
    <col min="3132" max="3132" width="2.7109375" style="101" customWidth="1"/>
    <col min="3133" max="3133" width="8.140625" style="101" customWidth="1"/>
    <col min="3134" max="3134" width="9.42578125" style="101" customWidth="1"/>
    <col min="3135" max="3135" width="6.7109375" style="101" customWidth="1"/>
    <col min="3136" max="3136" width="12.28515625" style="101" customWidth="1"/>
    <col min="3137" max="3137" width="10.42578125" style="101" customWidth="1"/>
    <col min="3138" max="3138" width="14.42578125" style="101" customWidth="1"/>
    <col min="3139" max="3140" width="7.28515625" style="101" customWidth="1"/>
    <col min="3141" max="3141" width="37.7109375" style="101"/>
    <col min="3142" max="3142" width="7.42578125" style="101" customWidth="1"/>
    <col min="3143" max="3144" width="37.7109375" style="101"/>
    <col min="3145" max="3145" width="8" style="101" customWidth="1"/>
    <col min="3146" max="3147" width="8.85546875" style="101" customWidth="1"/>
    <col min="3148" max="3148" width="15.85546875" style="101" customWidth="1"/>
    <col min="3149" max="3150" width="12.7109375" style="101" customWidth="1"/>
    <col min="3151" max="3158" width="10.140625" style="101" customWidth="1"/>
    <col min="3159" max="3299" width="37.42578125" style="101" customWidth="1"/>
    <col min="3300" max="3328" width="37.7109375" style="101"/>
    <col min="3329" max="3329" width="9.7109375" style="101" customWidth="1"/>
    <col min="3330" max="3330" width="13.140625" style="101" customWidth="1"/>
    <col min="3331" max="3331" width="37.85546875" style="101" customWidth="1"/>
    <col min="3332" max="3332" width="11.42578125" style="101" customWidth="1"/>
    <col min="3333" max="3333" width="15.42578125" style="101" customWidth="1"/>
    <col min="3334" max="3336" width="5.42578125" style="101" customWidth="1"/>
    <col min="3337" max="3337" width="6.5703125" style="101" customWidth="1"/>
    <col min="3338" max="3338" width="8.5703125" style="101" customWidth="1"/>
    <col min="3339" max="3339" width="10.5703125" style="101" customWidth="1"/>
    <col min="3340" max="3340" width="6.7109375" style="101" customWidth="1"/>
    <col min="3341" max="3341" width="6.42578125" style="101" customWidth="1"/>
    <col min="3342" max="3348" width="7" style="101" customWidth="1"/>
    <col min="3349" max="3349" width="4.42578125" style="101" customWidth="1"/>
    <col min="3350" max="3351" width="5" style="101" customWidth="1"/>
    <col min="3352" max="3352" width="6.42578125" style="101" customWidth="1"/>
    <col min="3353" max="3354" width="5" style="101" customWidth="1"/>
    <col min="3355" max="3355" width="6.5703125" style="101" customWidth="1"/>
    <col min="3356" max="3356" width="7.5703125" style="101" customWidth="1"/>
    <col min="3357" max="3358" width="6" style="101" customWidth="1"/>
    <col min="3359" max="3359" width="5.42578125" style="101" customWidth="1"/>
    <col min="3360" max="3369" width="0" style="101" hidden="1" customWidth="1"/>
    <col min="3370" max="3370" width="3.140625" style="101" customWidth="1"/>
    <col min="3371" max="3371" width="2.28515625" style="101" customWidth="1"/>
    <col min="3372" max="3372" width="9.28515625" style="101" customWidth="1"/>
    <col min="3373" max="3373" width="8.140625" style="101" customWidth="1"/>
    <col min="3374" max="3374" width="6.7109375" style="101" customWidth="1"/>
    <col min="3375" max="3375" width="12.28515625" style="101" customWidth="1"/>
    <col min="3376" max="3376" width="10.42578125" style="101" customWidth="1"/>
    <col min="3377" max="3377" width="6.42578125" style="101" customWidth="1"/>
    <col min="3378" max="3378" width="5.42578125" style="101" customWidth="1"/>
    <col min="3379" max="3379" width="37.7109375" style="101"/>
    <col min="3380" max="3380" width="7.42578125" style="101" customWidth="1"/>
    <col min="3381" max="3382" width="37.7109375" style="101"/>
    <col min="3383" max="3387" width="12.7109375" style="101" customWidth="1"/>
    <col min="3388" max="3388" width="2.7109375" style="101" customWidth="1"/>
    <col min="3389" max="3389" width="8.140625" style="101" customWidth="1"/>
    <col min="3390" max="3390" width="9.42578125" style="101" customWidth="1"/>
    <col min="3391" max="3391" width="6.7109375" style="101" customWidth="1"/>
    <col min="3392" max="3392" width="12.28515625" style="101" customWidth="1"/>
    <col min="3393" max="3393" width="10.42578125" style="101" customWidth="1"/>
    <col min="3394" max="3394" width="14.42578125" style="101" customWidth="1"/>
    <col min="3395" max="3396" width="7.28515625" style="101" customWidth="1"/>
    <col min="3397" max="3397" width="37.7109375" style="101"/>
    <col min="3398" max="3398" width="7.42578125" style="101" customWidth="1"/>
    <col min="3399" max="3400" width="37.7109375" style="101"/>
    <col min="3401" max="3401" width="8" style="101" customWidth="1"/>
    <col min="3402" max="3403" width="8.85546875" style="101" customWidth="1"/>
    <col min="3404" max="3404" width="15.85546875" style="101" customWidth="1"/>
    <col min="3405" max="3406" width="12.7109375" style="101" customWidth="1"/>
    <col min="3407" max="3414" width="10.140625" style="101" customWidth="1"/>
    <col min="3415" max="3555" width="37.42578125" style="101" customWidth="1"/>
    <col min="3556" max="3584" width="37.7109375" style="101"/>
    <col min="3585" max="3585" width="9.7109375" style="101" customWidth="1"/>
    <col min="3586" max="3586" width="13.140625" style="101" customWidth="1"/>
    <col min="3587" max="3587" width="37.85546875" style="101" customWidth="1"/>
    <col min="3588" max="3588" width="11.42578125" style="101" customWidth="1"/>
    <col min="3589" max="3589" width="15.42578125" style="101" customWidth="1"/>
    <col min="3590" max="3592" width="5.42578125" style="101" customWidth="1"/>
    <col min="3593" max="3593" width="6.5703125" style="101" customWidth="1"/>
    <col min="3594" max="3594" width="8.5703125" style="101" customWidth="1"/>
    <col min="3595" max="3595" width="10.5703125" style="101" customWidth="1"/>
    <col min="3596" max="3596" width="6.7109375" style="101" customWidth="1"/>
    <col min="3597" max="3597" width="6.42578125" style="101" customWidth="1"/>
    <col min="3598" max="3604" width="7" style="101" customWidth="1"/>
    <col min="3605" max="3605" width="4.42578125" style="101" customWidth="1"/>
    <col min="3606" max="3607" width="5" style="101" customWidth="1"/>
    <col min="3608" max="3608" width="6.42578125" style="101" customWidth="1"/>
    <col min="3609" max="3610" width="5" style="101" customWidth="1"/>
    <col min="3611" max="3611" width="6.5703125" style="101" customWidth="1"/>
    <col min="3612" max="3612" width="7.5703125" style="101" customWidth="1"/>
    <col min="3613" max="3614" width="6" style="101" customWidth="1"/>
    <col min="3615" max="3615" width="5.42578125" style="101" customWidth="1"/>
    <col min="3616" max="3625" width="0" style="101" hidden="1" customWidth="1"/>
    <col min="3626" max="3626" width="3.140625" style="101" customWidth="1"/>
    <col min="3627" max="3627" width="2.28515625" style="101" customWidth="1"/>
    <col min="3628" max="3628" width="9.28515625" style="101" customWidth="1"/>
    <col min="3629" max="3629" width="8.140625" style="101" customWidth="1"/>
    <col min="3630" max="3630" width="6.7109375" style="101" customWidth="1"/>
    <col min="3631" max="3631" width="12.28515625" style="101" customWidth="1"/>
    <col min="3632" max="3632" width="10.42578125" style="101" customWidth="1"/>
    <col min="3633" max="3633" width="6.42578125" style="101" customWidth="1"/>
    <col min="3634" max="3634" width="5.42578125" style="101" customWidth="1"/>
    <col min="3635" max="3635" width="37.7109375" style="101"/>
    <col min="3636" max="3636" width="7.42578125" style="101" customWidth="1"/>
    <col min="3637" max="3638" width="37.7109375" style="101"/>
    <col min="3639" max="3643" width="12.7109375" style="101" customWidth="1"/>
    <col min="3644" max="3644" width="2.7109375" style="101" customWidth="1"/>
    <col min="3645" max="3645" width="8.140625" style="101" customWidth="1"/>
    <col min="3646" max="3646" width="9.42578125" style="101" customWidth="1"/>
    <col min="3647" max="3647" width="6.7109375" style="101" customWidth="1"/>
    <col min="3648" max="3648" width="12.28515625" style="101" customWidth="1"/>
    <col min="3649" max="3649" width="10.42578125" style="101" customWidth="1"/>
    <col min="3650" max="3650" width="14.42578125" style="101" customWidth="1"/>
    <col min="3651" max="3652" width="7.28515625" style="101" customWidth="1"/>
    <col min="3653" max="3653" width="37.7109375" style="101"/>
    <col min="3654" max="3654" width="7.42578125" style="101" customWidth="1"/>
    <col min="3655" max="3656" width="37.7109375" style="101"/>
    <col min="3657" max="3657" width="8" style="101" customWidth="1"/>
    <col min="3658" max="3659" width="8.85546875" style="101" customWidth="1"/>
    <col min="3660" max="3660" width="15.85546875" style="101" customWidth="1"/>
    <col min="3661" max="3662" width="12.7109375" style="101" customWidth="1"/>
    <col min="3663" max="3670" width="10.140625" style="101" customWidth="1"/>
    <col min="3671" max="3811" width="37.42578125" style="101" customWidth="1"/>
    <col min="3812" max="3840" width="37.7109375" style="101"/>
    <col min="3841" max="3841" width="9.7109375" style="101" customWidth="1"/>
    <col min="3842" max="3842" width="13.140625" style="101" customWidth="1"/>
    <col min="3843" max="3843" width="37.85546875" style="101" customWidth="1"/>
    <col min="3844" max="3844" width="11.42578125" style="101" customWidth="1"/>
    <col min="3845" max="3845" width="15.42578125" style="101" customWidth="1"/>
    <col min="3846" max="3848" width="5.42578125" style="101" customWidth="1"/>
    <col min="3849" max="3849" width="6.5703125" style="101" customWidth="1"/>
    <col min="3850" max="3850" width="8.5703125" style="101" customWidth="1"/>
    <col min="3851" max="3851" width="10.5703125" style="101" customWidth="1"/>
    <col min="3852" max="3852" width="6.7109375" style="101" customWidth="1"/>
    <col min="3853" max="3853" width="6.42578125" style="101" customWidth="1"/>
    <col min="3854" max="3860" width="7" style="101" customWidth="1"/>
    <col min="3861" max="3861" width="4.42578125" style="101" customWidth="1"/>
    <col min="3862" max="3863" width="5" style="101" customWidth="1"/>
    <col min="3864" max="3864" width="6.42578125" style="101" customWidth="1"/>
    <col min="3865" max="3866" width="5" style="101" customWidth="1"/>
    <col min="3867" max="3867" width="6.5703125" style="101" customWidth="1"/>
    <col min="3868" max="3868" width="7.5703125" style="101" customWidth="1"/>
    <col min="3869" max="3870" width="6" style="101" customWidth="1"/>
    <col min="3871" max="3871" width="5.42578125" style="101" customWidth="1"/>
    <col min="3872" max="3881" width="0" style="101" hidden="1" customWidth="1"/>
    <col min="3882" max="3882" width="3.140625" style="101" customWidth="1"/>
    <col min="3883" max="3883" width="2.28515625" style="101" customWidth="1"/>
    <col min="3884" max="3884" width="9.28515625" style="101" customWidth="1"/>
    <col min="3885" max="3885" width="8.140625" style="101" customWidth="1"/>
    <col min="3886" max="3886" width="6.7109375" style="101" customWidth="1"/>
    <col min="3887" max="3887" width="12.28515625" style="101" customWidth="1"/>
    <col min="3888" max="3888" width="10.42578125" style="101" customWidth="1"/>
    <col min="3889" max="3889" width="6.42578125" style="101" customWidth="1"/>
    <col min="3890" max="3890" width="5.42578125" style="101" customWidth="1"/>
    <col min="3891" max="3891" width="37.7109375" style="101"/>
    <col min="3892" max="3892" width="7.42578125" style="101" customWidth="1"/>
    <col min="3893" max="3894" width="37.7109375" style="101"/>
    <col min="3895" max="3899" width="12.7109375" style="101" customWidth="1"/>
    <col min="3900" max="3900" width="2.7109375" style="101" customWidth="1"/>
    <col min="3901" max="3901" width="8.140625" style="101" customWidth="1"/>
    <col min="3902" max="3902" width="9.42578125" style="101" customWidth="1"/>
    <col min="3903" max="3903" width="6.7109375" style="101" customWidth="1"/>
    <col min="3904" max="3904" width="12.28515625" style="101" customWidth="1"/>
    <col min="3905" max="3905" width="10.42578125" style="101" customWidth="1"/>
    <col min="3906" max="3906" width="14.42578125" style="101" customWidth="1"/>
    <col min="3907" max="3908" width="7.28515625" style="101" customWidth="1"/>
    <col min="3909" max="3909" width="37.7109375" style="101"/>
    <col min="3910" max="3910" width="7.42578125" style="101" customWidth="1"/>
    <col min="3911" max="3912" width="37.7109375" style="101"/>
    <col min="3913" max="3913" width="8" style="101" customWidth="1"/>
    <col min="3914" max="3915" width="8.85546875" style="101" customWidth="1"/>
    <col min="3916" max="3916" width="15.85546875" style="101" customWidth="1"/>
    <col min="3917" max="3918" width="12.7109375" style="101" customWidth="1"/>
    <col min="3919" max="3926" width="10.140625" style="101" customWidth="1"/>
    <col min="3927" max="4067" width="37.42578125" style="101" customWidth="1"/>
    <col min="4068" max="4096" width="37.7109375" style="101"/>
    <col min="4097" max="4097" width="9.7109375" style="101" customWidth="1"/>
    <col min="4098" max="4098" width="13.140625" style="101" customWidth="1"/>
    <col min="4099" max="4099" width="37.85546875" style="101" customWidth="1"/>
    <col min="4100" max="4100" width="11.42578125" style="101" customWidth="1"/>
    <col min="4101" max="4101" width="15.42578125" style="101" customWidth="1"/>
    <col min="4102" max="4104" width="5.42578125" style="101" customWidth="1"/>
    <col min="4105" max="4105" width="6.5703125" style="101" customWidth="1"/>
    <col min="4106" max="4106" width="8.5703125" style="101" customWidth="1"/>
    <col min="4107" max="4107" width="10.5703125" style="101" customWidth="1"/>
    <col min="4108" max="4108" width="6.7109375" style="101" customWidth="1"/>
    <col min="4109" max="4109" width="6.42578125" style="101" customWidth="1"/>
    <col min="4110" max="4116" width="7" style="101" customWidth="1"/>
    <col min="4117" max="4117" width="4.42578125" style="101" customWidth="1"/>
    <col min="4118" max="4119" width="5" style="101" customWidth="1"/>
    <col min="4120" max="4120" width="6.42578125" style="101" customWidth="1"/>
    <col min="4121" max="4122" width="5" style="101" customWidth="1"/>
    <col min="4123" max="4123" width="6.5703125" style="101" customWidth="1"/>
    <col min="4124" max="4124" width="7.5703125" style="101" customWidth="1"/>
    <col min="4125" max="4126" width="6" style="101" customWidth="1"/>
    <col min="4127" max="4127" width="5.42578125" style="101" customWidth="1"/>
    <col min="4128" max="4137" width="0" style="101" hidden="1" customWidth="1"/>
    <col min="4138" max="4138" width="3.140625" style="101" customWidth="1"/>
    <col min="4139" max="4139" width="2.28515625" style="101" customWidth="1"/>
    <col min="4140" max="4140" width="9.28515625" style="101" customWidth="1"/>
    <col min="4141" max="4141" width="8.140625" style="101" customWidth="1"/>
    <col min="4142" max="4142" width="6.7109375" style="101" customWidth="1"/>
    <col min="4143" max="4143" width="12.28515625" style="101" customWidth="1"/>
    <col min="4144" max="4144" width="10.42578125" style="101" customWidth="1"/>
    <col min="4145" max="4145" width="6.42578125" style="101" customWidth="1"/>
    <col min="4146" max="4146" width="5.42578125" style="101" customWidth="1"/>
    <col min="4147" max="4147" width="37.7109375" style="101"/>
    <col min="4148" max="4148" width="7.42578125" style="101" customWidth="1"/>
    <col min="4149" max="4150" width="37.7109375" style="101"/>
    <col min="4151" max="4155" width="12.7109375" style="101" customWidth="1"/>
    <col min="4156" max="4156" width="2.7109375" style="101" customWidth="1"/>
    <col min="4157" max="4157" width="8.140625" style="101" customWidth="1"/>
    <col min="4158" max="4158" width="9.42578125" style="101" customWidth="1"/>
    <col min="4159" max="4159" width="6.7109375" style="101" customWidth="1"/>
    <col min="4160" max="4160" width="12.28515625" style="101" customWidth="1"/>
    <col min="4161" max="4161" width="10.42578125" style="101" customWidth="1"/>
    <col min="4162" max="4162" width="14.42578125" style="101" customWidth="1"/>
    <col min="4163" max="4164" width="7.28515625" style="101" customWidth="1"/>
    <col min="4165" max="4165" width="37.7109375" style="101"/>
    <col min="4166" max="4166" width="7.42578125" style="101" customWidth="1"/>
    <col min="4167" max="4168" width="37.7109375" style="101"/>
    <col min="4169" max="4169" width="8" style="101" customWidth="1"/>
    <col min="4170" max="4171" width="8.85546875" style="101" customWidth="1"/>
    <col min="4172" max="4172" width="15.85546875" style="101" customWidth="1"/>
    <col min="4173" max="4174" width="12.7109375" style="101" customWidth="1"/>
    <col min="4175" max="4182" width="10.140625" style="101" customWidth="1"/>
    <col min="4183" max="4323" width="37.42578125" style="101" customWidth="1"/>
    <col min="4324" max="4352" width="37.7109375" style="101"/>
    <col min="4353" max="4353" width="9.7109375" style="101" customWidth="1"/>
    <col min="4354" max="4354" width="13.140625" style="101" customWidth="1"/>
    <col min="4355" max="4355" width="37.85546875" style="101" customWidth="1"/>
    <col min="4356" max="4356" width="11.42578125" style="101" customWidth="1"/>
    <col min="4357" max="4357" width="15.42578125" style="101" customWidth="1"/>
    <col min="4358" max="4360" width="5.42578125" style="101" customWidth="1"/>
    <col min="4361" max="4361" width="6.5703125" style="101" customWidth="1"/>
    <col min="4362" max="4362" width="8.5703125" style="101" customWidth="1"/>
    <col min="4363" max="4363" width="10.5703125" style="101" customWidth="1"/>
    <col min="4364" max="4364" width="6.7109375" style="101" customWidth="1"/>
    <col min="4365" max="4365" width="6.42578125" style="101" customWidth="1"/>
    <col min="4366" max="4372" width="7" style="101" customWidth="1"/>
    <col min="4373" max="4373" width="4.42578125" style="101" customWidth="1"/>
    <col min="4374" max="4375" width="5" style="101" customWidth="1"/>
    <col min="4376" max="4376" width="6.42578125" style="101" customWidth="1"/>
    <col min="4377" max="4378" width="5" style="101" customWidth="1"/>
    <col min="4379" max="4379" width="6.5703125" style="101" customWidth="1"/>
    <col min="4380" max="4380" width="7.5703125" style="101" customWidth="1"/>
    <col min="4381" max="4382" width="6" style="101" customWidth="1"/>
    <col min="4383" max="4383" width="5.42578125" style="101" customWidth="1"/>
    <col min="4384" max="4393" width="0" style="101" hidden="1" customWidth="1"/>
    <col min="4394" max="4394" width="3.140625" style="101" customWidth="1"/>
    <col min="4395" max="4395" width="2.28515625" style="101" customWidth="1"/>
    <col min="4396" max="4396" width="9.28515625" style="101" customWidth="1"/>
    <col min="4397" max="4397" width="8.140625" style="101" customWidth="1"/>
    <col min="4398" max="4398" width="6.7109375" style="101" customWidth="1"/>
    <col min="4399" max="4399" width="12.28515625" style="101" customWidth="1"/>
    <col min="4400" max="4400" width="10.42578125" style="101" customWidth="1"/>
    <col min="4401" max="4401" width="6.42578125" style="101" customWidth="1"/>
    <col min="4402" max="4402" width="5.42578125" style="101" customWidth="1"/>
    <col min="4403" max="4403" width="37.7109375" style="101"/>
    <col min="4404" max="4404" width="7.42578125" style="101" customWidth="1"/>
    <col min="4405" max="4406" width="37.7109375" style="101"/>
    <col min="4407" max="4411" width="12.7109375" style="101" customWidth="1"/>
    <col min="4412" max="4412" width="2.7109375" style="101" customWidth="1"/>
    <col min="4413" max="4413" width="8.140625" style="101" customWidth="1"/>
    <col min="4414" max="4414" width="9.42578125" style="101" customWidth="1"/>
    <col min="4415" max="4415" width="6.7109375" style="101" customWidth="1"/>
    <col min="4416" max="4416" width="12.28515625" style="101" customWidth="1"/>
    <col min="4417" max="4417" width="10.42578125" style="101" customWidth="1"/>
    <col min="4418" max="4418" width="14.42578125" style="101" customWidth="1"/>
    <col min="4419" max="4420" width="7.28515625" style="101" customWidth="1"/>
    <col min="4421" max="4421" width="37.7109375" style="101"/>
    <col min="4422" max="4422" width="7.42578125" style="101" customWidth="1"/>
    <col min="4423" max="4424" width="37.7109375" style="101"/>
    <col min="4425" max="4425" width="8" style="101" customWidth="1"/>
    <col min="4426" max="4427" width="8.85546875" style="101" customWidth="1"/>
    <col min="4428" max="4428" width="15.85546875" style="101" customWidth="1"/>
    <col min="4429" max="4430" width="12.7109375" style="101" customWidth="1"/>
    <col min="4431" max="4438" width="10.140625" style="101" customWidth="1"/>
    <col min="4439" max="4579" width="37.42578125" style="101" customWidth="1"/>
    <col min="4580" max="4608" width="37.7109375" style="101"/>
    <col min="4609" max="4609" width="9.7109375" style="101" customWidth="1"/>
    <col min="4610" max="4610" width="13.140625" style="101" customWidth="1"/>
    <col min="4611" max="4611" width="37.85546875" style="101" customWidth="1"/>
    <col min="4612" max="4612" width="11.42578125" style="101" customWidth="1"/>
    <col min="4613" max="4613" width="15.42578125" style="101" customWidth="1"/>
    <col min="4614" max="4616" width="5.42578125" style="101" customWidth="1"/>
    <col min="4617" max="4617" width="6.5703125" style="101" customWidth="1"/>
    <col min="4618" max="4618" width="8.5703125" style="101" customWidth="1"/>
    <col min="4619" max="4619" width="10.5703125" style="101" customWidth="1"/>
    <col min="4620" max="4620" width="6.7109375" style="101" customWidth="1"/>
    <col min="4621" max="4621" width="6.42578125" style="101" customWidth="1"/>
    <col min="4622" max="4628" width="7" style="101" customWidth="1"/>
    <col min="4629" max="4629" width="4.42578125" style="101" customWidth="1"/>
    <col min="4630" max="4631" width="5" style="101" customWidth="1"/>
    <col min="4632" max="4632" width="6.42578125" style="101" customWidth="1"/>
    <col min="4633" max="4634" width="5" style="101" customWidth="1"/>
    <col min="4635" max="4635" width="6.5703125" style="101" customWidth="1"/>
    <col min="4636" max="4636" width="7.5703125" style="101" customWidth="1"/>
    <col min="4637" max="4638" width="6" style="101" customWidth="1"/>
    <col min="4639" max="4639" width="5.42578125" style="101" customWidth="1"/>
    <col min="4640" max="4649" width="0" style="101" hidden="1" customWidth="1"/>
    <col min="4650" max="4650" width="3.140625" style="101" customWidth="1"/>
    <col min="4651" max="4651" width="2.28515625" style="101" customWidth="1"/>
    <col min="4652" max="4652" width="9.28515625" style="101" customWidth="1"/>
    <col min="4653" max="4653" width="8.140625" style="101" customWidth="1"/>
    <col min="4654" max="4654" width="6.7109375" style="101" customWidth="1"/>
    <col min="4655" max="4655" width="12.28515625" style="101" customWidth="1"/>
    <col min="4656" max="4656" width="10.42578125" style="101" customWidth="1"/>
    <col min="4657" max="4657" width="6.42578125" style="101" customWidth="1"/>
    <col min="4658" max="4658" width="5.42578125" style="101" customWidth="1"/>
    <col min="4659" max="4659" width="37.7109375" style="101"/>
    <col min="4660" max="4660" width="7.42578125" style="101" customWidth="1"/>
    <col min="4661" max="4662" width="37.7109375" style="101"/>
    <col min="4663" max="4667" width="12.7109375" style="101" customWidth="1"/>
    <col min="4668" max="4668" width="2.7109375" style="101" customWidth="1"/>
    <col min="4669" max="4669" width="8.140625" style="101" customWidth="1"/>
    <col min="4670" max="4670" width="9.42578125" style="101" customWidth="1"/>
    <col min="4671" max="4671" width="6.7109375" style="101" customWidth="1"/>
    <col min="4672" max="4672" width="12.28515625" style="101" customWidth="1"/>
    <col min="4673" max="4673" width="10.42578125" style="101" customWidth="1"/>
    <col min="4674" max="4674" width="14.42578125" style="101" customWidth="1"/>
    <col min="4675" max="4676" width="7.28515625" style="101" customWidth="1"/>
    <col min="4677" max="4677" width="37.7109375" style="101"/>
    <col min="4678" max="4678" width="7.42578125" style="101" customWidth="1"/>
    <col min="4679" max="4680" width="37.7109375" style="101"/>
    <col min="4681" max="4681" width="8" style="101" customWidth="1"/>
    <col min="4682" max="4683" width="8.85546875" style="101" customWidth="1"/>
    <col min="4684" max="4684" width="15.85546875" style="101" customWidth="1"/>
    <col min="4685" max="4686" width="12.7109375" style="101" customWidth="1"/>
    <col min="4687" max="4694" width="10.140625" style="101" customWidth="1"/>
    <col min="4695" max="4835" width="37.42578125" style="101" customWidth="1"/>
    <col min="4836" max="4864" width="37.7109375" style="101"/>
    <col min="4865" max="4865" width="9.7109375" style="101" customWidth="1"/>
    <col min="4866" max="4866" width="13.140625" style="101" customWidth="1"/>
    <col min="4867" max="4867" width="37.85546875" style="101" customWidth="1"/>
    <col min="4868" max="4868" width="11.42578125" style="101" customWidth="1"/>
    <col min="4869" max="4869" width="15.42578125" style="101" customWidth="1"/>
    <col min="4870" max="4872" width="5.42578125" style="101" customWidth="1"/>
    <col min="4873" max="4873" width="6.5703125" style="101" customWidth="1"/>
    <col min="4874" max="4874" width="8.5703125" style="101" customWidth="1"/>
    <col min="4875" max="4875" width="10.5703125" style="101" customWidth="1"/>
    <col min="4876" max="4876" width="6.7109375" style="101" customWidth="1"/>
    <col min="4877" max="4877" width="6.42578125" style="101" customWidth="1"/>
    <col min="4878" max="4884" width="7" style="101" customWidth="1"/>
    <col min="4885" max="4885" width="4.42578125" style="101" customWidth="1"/>
    <col min="4886" max="4887" width="5" style="101" customWidth="1"/>
    <col min="4888" max="4888" width="6.42578125" style="101" customWidth="1"/>
    <col min="4889" max="4890" width="5" style="101" customWidth="1"/>
    <col min="4891" max="4891" width="6.5703125" style="101" customWidth="1"/>
    <col min="4892" max="4892" width="7.5703125" style="101" customWidth="1"/>
    <col min="4893" max="4894" width="6" style="101" customWidth="1"/>
    <col min="4895" max="4895" width="5.42578125" style="101" customWidth="1"/>
    <col min="4896" max="4905" width="0" style="101" hidden="1" customWidth="1"/>
    <col min="4906" max="4906" width="3.140625" style="101" customWidth="1"/>
    <col min="4907" max="4907" width="2.28515625" style="101" customWidth="1"/>
    <col min="4908" max="4908" width="9.28515625" style="101" customWidth="1"/>
    <col min="4909" max="4909" width="8.140625" style="101" customWidth="1"/>
    <col min="4910" max="4910" width="6.7109375" style="101" customWidth="1"/>
    <col min="4911" max="4911" width="12.28515625" style="101" customWidth="1"/>
    <col min="4912" max="4912" width="10.42578125" style="101" customWidth="1"/>
    <col min="4913" max="4913" width="6.42578125" style="101" customWidth="1"/>
    <col min="4914" max="4914" width="5.42578125" style="101" customWidth="1"/>
    <col min="4915" max="4915" width="37.7109375" style="101"/>
    <col min="4916" max="4916" width="7.42578125" style="101" customWidth="1"/>
    <col min="4917" max="4918" width="37.7109375" style="101"/>
    <col min="4919" max="4923" width="12.7109375" style="101" customWidth="1"/>
    <col min="4924" max="4924" width="2.7109375" style="101" customWidth="1"/>
    <col min="4925" max="4925" width="8.140625" style="101" customWidth="1"/>
    <col min="4926" max="4926" width="9.42578125" style="101" customWidth="1"/>
    <col min="4927" max="4927" width="6.7109375" style="101" customWidth="1"/>
    <col min="4928" max="4928" width="12.28515625" style="101" customWidth="1"/>
    <col min="4929" max="4929" width="10.42578125" style="101" customWidth="1"/>
    <col min="4930" max="4930" width="14.42578125" style="101" customWidth="1"/>
    <col min="4931" max="4932" width="7.28515625" style="101" customWidth="1"/>
    <col min="4933" max="4933" width="37.7109375" style="101"/>
    <col min="4934" max="4934" width="7.42578125" style="101" customWidth="1"/>
    <col min="4935" max="4936" width="37.7109375" style="101"/>
    <col min="4937" max="4937" width="8" style="101" customWidth="1"/>
    <col min="4938" max="4939" width="8.85546875" style="101" customWidth="1"/>
    <col min="4940" max="4940" width="15.85546875" style="101" customWidth="1"/>
    <col min="4941" max="4942" width="12.7109375" style="101" customWidth="1"/>
    <col min="4943" max="4950" width="10.140625" style="101" customWidth="1"/>
    <col min="4951" max="5091" width="37.42578125" style="101" customWidth="1"/>
    <col min="5092" max="5120" width="37.7109375" style="101"/>
    <col min="5121" max="5121" width="9.7109375" style="101" customWidth="1"/>
    <col min="5122" max="5122" width="13.140625" style="101" customWidth="1"/>
    <col min="5123" max="5123" width="37.85546875" style="101" customWidth="1"/>
    <col min="5124" max="5124" width="11.42578125" style="101" customWidth="1"/>
    <col min="5125" max="5125" width="15.42578125" style="101" customWidth="1"/>
    <col min="5126" max="5128" width="5.42578125" style="101" customWidth="1"/>
    <col min="5129" max="5129" width="6.5703125" style="101" customWidth="1"/>
    <col min="5130" max="5130" width="8.5703125" style="101" customWidth="1"/>
    <col min="5131" max="5131" width="10.5703125" style="101" customWidth="1"/>
    <col min="5132" max="5132" width="6.7109375" style="101" customWidth="1"/>
    <col min="5133" max="5133" width="6.42578125" style="101" customWidth="1"/>
    <col min="5134" max="5140" width="7" style="101" customWidth="1"/>
    <col min="5141" max="5141" width="4.42578125" style="101" customWidth="1"/>
    <col min="5142" max="5143" width="5" style="101" customWidth="1"/>
    <col min="5144" max="5144" width="6.42578125" style="101" customWidth="1"/>
    <col min="5145" max="5146" width="5" style="101" customWidth="1"/>
    <col min="5147" max="5147" width="6.5703125" style="101" customWidth="1"/>
    <col min="5148" max="5148" width="7.5703125" style="101" customWidth="1"/>
    <col min="5149" max="5150" width="6" style="101" customWidth="1"/>
    <col min="5151" max="5151" width="5.42578125" style="101" customWidth="1"/>
    <col min="5152" max="5161" width="0" style="101" hidden="1" customWidth="1"/>
    <col min="5162" max="5162" width="3.140625" style="101" customWidth="1"/>
    <col min="5163" max="5163" width="2.28515625" style="101" customWidth="1"/>
    <col min="5164" max="5164" width="9.28515625" style="101" customWidth="1"/>
    <col min="5165" max="5165" width="8.140625" style="101" customWidth="1"/>
    <col min="5166" max="5166" width="6.7109375" style="101" customWidth="1"/>
    <col min="5167" max="5167" width="12.28515625" style="101" customWidth="1"/>
    <col min="5168" max="5168" width="10.42578125" style="101" customWidth="1"/>
    <col min="5169" max="5169" width="6.42578125" style="101" customWidth="1"/>
    <col min="5170" max="5170" width="5.42578125" style="101" customWidth="1"/>
    <col min="5171" max="5171" width="37.7109375" style="101"/>
    <col min="5172" max="5172" width="7.42578125" style="101" customWidth="1"/>
    <col min="5173" max="5174" width="37.7109375" style="101"/>
    <col min="5175" max="5179" width="12.7109375" style="101" customWidth="1"/>
    <col min="5180" max="5180" width="2.7109375" style="101" customWidth="1"/>
    <col min="5181" max="5181" width="8.140625" style="101" customWidth="1"/>
    <col min="5182" max="5182" width="9.42578125" style="101" customWidth="1"/>
    <col min="5183" max="5183" width="6.7109375" style="101" customWidth="1"/>
    <col min="5184" max="5184" width="12.28515625" style="101" customWidth="1"/>
    <col min="5185" max="5185" width="10.42578125" style="101" customWidth="1"/>
    <col min="5186" max="5186" width="14.42578125" style="101" customWidth="1"/>
    <col min="5187" max="5188" width="7.28515625" style="101" customWidth="1"/>
    <col min="5189" max="5189" width="37.7109375" style="101"/>
    <col min="5190" max="5190" width="7.42578125" style="101" customWidth="1"/>
    <col min="5191" max="5192" width="37.7109375" style="101"/>
    <col min="5193" max="5193" width="8" style="101" customWidth="1"/>
    <col min="5194" max="5195" width="8.85546875" style="101" customWidth="1"/>
    <col min="5196" max="5196" width="15.85546875" style="101" customWidth="1"/>
    <col min="5197" max="5198" width="12.7109375" style="101" customWidth="1"/>
    <col min="5199" max="5206" width="10.140625" style="101" customWidth="1"/>
    <col min="5207" max="5347" width="37.42578125" style="101" customWidth="1"/>
    <col min="5348" max="5376" width="37.7109375" style="101"/>
    <col min="5377" max="5377" width="9.7109375" style="101" customWidth="1"/>
    <col min="5378" max="5378" width="13.140625" style="101" customWidth="1"/>
    <col min="5379" max="5379" width="37.85546875" style="101" customWidth="1"/>
    <col min="5380" max="5380" width="11.42578125" style="101" customWidth="1"/>
    <col min="5381" max="5381" width="15.42578125" style="101" customWidth="1"/>
    <col min="5382" max="5384" width="5.42578125" style="101" customWidth="1"/>
    <col min="5385" max="5385" width="6.5703125" style="101" customWidth="1"/>
    <col min="5386" max="5386" width="8.5703125" style="101" customWidth="1"/>
    <col min="5387" max="5387" width="10.5703125" style="101" customWidth="1"/>
    <col min="5388" max="5388" width="6.7109375" style="101" customWidth="1"/>
    <col min="5389" max="5389" width="6.42578125" style="101" customWidth="1"/>
    <col min="5390" max="5396" width="7" style="101" customWidth="1"/>
    <col min="5397" max="5397" width="4.42578125" style="101" customWidth="1"/>
    <col min="5398" max="5399" width="5" style="101" customWidth="1"/>
    <col min="5400" max="5400" width="6.42578125" style="101" customWidth="1"/>
    <col min="5401" max="5402" width="5" style="101" customWidth="1"/>
    <col min="5403" max="5403" width="6.5703125" style="101" customWidth="1"/>
    <col min="5404" max="5404" width="7.5703125" style="101" customWidth="1"/>
    <col min="5405" max="5406" width="6" style="101" customWidth="1"/>
    <col min="5407" max="5407" width="5.42578125" style="101" customWidth="1"/>
    <col min="5408" max="5417" width="0" style="101" hidden="1" customWidth="1"/>
    <col min="5418" max="5418" width="3.140625" style="101" customWidth="1"/>
    <col min="5419" max="5419" width="2.28515625" style="101" customWidth="1"/>
    <col min="5420" max="5420" width="9.28515625" style="101" customWidth="1"/>
    <col min="5421" max="5421" width="8.140625" style="101" customWidth="1"/>
    <col min="5422" max="5422" width="6.7109375" style="101" customWidth="1"/>
    <col min="5423" max="5423" width="12.28515625" style="101" customWidth="1"/>
    <col min="5424" max="5424" width="10.42578125" style="101" customWidth="1"/>
    <col min="5425" max="5425" width="6.42578125" style="101" customWidth="1"/>
    <col min="5426" max="5426" width="5.42578125" style="101" customWidth="1"/>
    <col min="5427" max="5427" width="37.7109375" style="101"/>
    <col min="5428" max="5428" width="7.42578125" style="101" customWidth="1"/>
    <col min="5429" max="5430" width="37.7109375" style="101"/>
    <col min="5431" max="5435" width="12.7109375" style="101" customWidth="1"/>
    <col min="5436" max="5436" width="2.7109375" style="101" customWidth="1"/>
    <col min="5437" max="5437" width="8.140625" style="101" customWidth="1"/>
    <col min="5438" max="5438" width="9.42578125" style="101" customWidth="1"/>
    <col min="5439" max="5439" width="6.7109375" style="101" customWidth="1"/>
    <col min="5440" max="5440" width="12.28515625" style="101" customWidth="1"/>
    <col min="5441" max="5441" width="10.42578125" style="101" customWidth="1"/>
    <col min="5442" max="5442" width="14.42578125" style="101" customWidth="1"/>
    <col min="5443" max="5444" width="7.28515625" style="101" customWidth="1"/>
    <col min="5445" max="5445" width="37.7109375" style="101"/>
    <col min="5446" max="5446" width="7.42578125" style="101" customWidth="1"/>
    <col min="5447" max="5448" width="37.7109375" style="101"/>
    <col min="5449" max="5449" width="8" style="101" customWidth="1"/>
    <col min="5450" max="5451" width="8.85546875" style="101" customWidth="1"/>
    <col min="5452" max="5452" width="15.85546875" style="101" customWidth="1"/>
    <col min="5453" max="5454" width="12.7109375" style="101" customWidth="1"/>
    <col min="5455" max="5462" width="10.140625" style="101" customWidth="1"/>
    <col min="5463" max="5603" width="37.42578125" style="101" customWidth="1"/>
    <col min="5604" max="5632" width="37.7109375" style="101"/>
    <col min="5633" max="5633" width="9.7109375" style="101" customWidth="1"/>
    <col min="5634" max="5634" width="13.140625" style="101" customWidth="1"/>
    <col min="5635" max="5635" width="37.85546875" style="101" customWidth="1"/>
    <col min="5636" max="5636" width="11.42578125" style="101" customWidth="1"/>
    <col min="5637" max="5637" width="15.42578125" style="101" customWidth="1"/>
    <col min="5638" max="5640" width="5.42578125" style="101" customWidth="1"/>
    <col min="5641" max="5641" width="6.5703125" style="101" customWidth="1"/>
    <col min="5642" max="5642" width="8.5703125" style="101" customWidth="1"/>
    <col min="5643" max="5643" width="10.5703125" style="101" customWidth="1"/>
    <col min="5644" max="5644" width="6.7109375" style="101" customWidth="1"/>
    <col min="5645" max="5645" width="6.42578125" style="101" customWidth="1"/>
    <col min="5646" max="5652" width="7" style="101" customWidth="1"/>
    <col min="5653" max="5653" width="4.42578125" style="101" customWidth="1"/>
    <col min="5654" max="5655" width="5" style="101" customWidth="1"/>
    <col min="5656" max="5656" width="6.42578125" style="101" customWidth="1"/>
    <col min="5657" max="5658" width="5" style="101" customWidth="1"/>
    <col min="5659" max="5659" width="6.5703125" style="101" customWidth="1"/>
    <col min="5660" max="5660" width="7.5703125" style="101" customWidth="1"/>
    <col min="5661" max="5662" width="6" style="101" customWidth="1"/>
    <col min="5663" max="5663" width="5.42578125" style="101" customWidth="1"/>
    <col min="5664" max="5673" width="0" style="101" hidden="1" customWidth="1"/>
    <col min="5674" max="5674" width="3.140625" style="101" customWidth="1"/>
    <col min="5675" max="5675" width="2.28515625" style="101" customWidth="1"/>
    <col min="5676" max="5676" width="9.28515625" style="101" customWidth="1"/>
    <col min="5677" max="5677" width="8.140625" style="101" customWidth="1"/>
    <col min="5678" max="5678" width="6.7109375" style="101" customWidth="1"/>
    <col min="5679" max="5679" width="12.28515625" style="101" customWidth="1"/>
    <col min="5680" max="5680" width="10.42578125" style="101" customWidth="1"/>
    <col min="5681" max="5681" width="6.42578125" style="101" customWidth="1"/>
    <col min="5682" max="5682" width="5.42578125" style="101" customWidth="1"/>
    <col min="5683" max="5683" width="37.7109375" style="101"/>
    <col min="5684" max="5684" width="7.42578125" style="101" customWidth="1"/>
    <col min="5685" max="5686" width="37.7109375" style="101"/>
    <col min="5687" max="5691" width="12.7109375" style="101" customWidth="1"/>
    <col min="5692" max="5692" width="2.7109375" style="101" customWidth="1"/>
    <col min="5693" max="5693" width="8.140625" style="101" customWidth="1"/>
    <col min="5694" max="5694" width="9.42578125" style="101" customWidth="1"/>
    <col min="5695" max="5695" width="6.7109375" style="101" customWidth="1"/>
    <col min="5696" max="5696" width="12.28515625" style="101" customWidth="1"/>
    <col min="5697" max="5697" width="10.42578125" style="101" customWidth="1"/>
    <col min="5698" max="5698" width="14.42578125" style="101" customWidth="1"/>
    <col min="5699" max="5700" width="7.28515625" style="101" customWidth="1"/>
    <col min="5701" max="5701" width="37.7109375" style="101"/>
    <col min="5702" max="5702" width="7.42578125" style="101" customWidth="1"/>
    <col min="5703" max="5704" width="37.7109375" style="101"/>
    <col min="5705" max="5705" width="8" style="101" customWidth="1"/>
    <col min="5706" max="5707" width="8.85546875" style="101" customWidth="1"/>
    <col min="5708" max="5708" width="15.85546875" style="101" customWidth="1"/>
    <col min="5709" max="5710" width="12.7109375" style="101" customWidth="1"/>
    <col min="5711" max="5718" width="10.140625" style="101" customWidth="1"/>
    <col min="5719" max="5859" width="37.42578125" style="101" customWidth="1"/>
    <col min="5860" max="5888" width="37.7109375" style="101"/>
    <col min="5889" max="5889" width="9.7109375" style="101" customWidth="1"/>
    <col min="5890" max="5890" width="13.140625" style="101" customWidth="1"/>
    <col min="5891" max="5891" width="37.85546875" style="101" customWidth="1"/>
    <col min="5892" max="5892" width="11.42578125" style="101" customWidth="1"/>
    <col min="5893" max="5893" width="15.42578125" style="101" customWidth="1"/>
    <col min="5894" max="5896" width="5.42578125" style="101" customWidth="1"/>
    <col min="5897" max="5897" width="6.5703125" style="101" customWidth="1"/>
    <col min="5898" max="5898" width="8.5703125" style="101" customWidth="1"/>
    <col min="5899" max="5899" width="10.5703125" style="101" customWidth="1"/>
    <col min="5900" max="5900" width="6.7109375" style="101" customWidth="1"/>
    <col min="5901" max="5901" width="6.42578125" style="101" customWidth="1"/>
    <col min="5902" max="5908" width="7" style="101" customWidth="1"/>
    <col min="5909" max="5909" width="4.42578125" style="101" customWidth="1"/>
    <col min="5910" max="5911" width="5" style="101" customWidth="1"/>
    <col min="5912" max="5912" width="6.42578125" style="101" customWidth="1"/>
    <col min="5913" max="5914" width="5" style="101" customWidth="1"/>
    <col min="5915" max="5915" width="6.5703125" style="101" customWidth="1"/>
    <col min="5916" max="5916" width="7.5703125" style="101" customWidth="1"/>
    <col min="5917" max="5918" width="6" style="101" customWidth="1"/>
    <col min="5919" max="5919" width="5.42578125" style="101" customWidth="1"/>
    <col min="5920" max="5929" width="0" style="101" hidden="1" customWidth="1"/>
    <col min="5930" max="5930" width="3.140625" style="101" customWidth="1"/>
    <col min="5931" max="5931" width="2.28515625" style="101" customWidth="1"/>
    <col min="5932" max="5932" width="9.28515625" style="101" customWidth="1"/>
    <col min="5933" max="5933" width="8.140625" style="101" customWidth="1"/>
    <col min="5934" max="5934" width="6.7109375" style="101" customWidth="1"/>
    <col min="5935" max="5935" width="12.28515625" style="101" customWidth="1"/>
    <col min="5936" max="5936" width="10.42578125" style="101" customWidth="1"/>
    <col min="5937" max="5937" width="6.42578125" style="101" customWidth="1"/>
    <col min="5938" max="5938" width="5.42578125" style="101" customWidth="1"/>
    <col min="5939" max="5939" width="37.7109375" style="101"/>
    <col min="5940" max="5940" width="7.42578125" style="101" customWidth="1"/>
    <col min="5941" max="5942" width="37.7109375" style="101"/>
    <col min="5943" max="5947" width="12.7109375" style="101" customWidth="1"/>
    <col min="5948" max="5948" width="2.7109375" style="101" customWidth="1"/>
    <col min="5949" max="5949" width="8.140625" style="101" customWidth="1"/>
    <col min="5950" max="5950" width="9.42578125" style="101" customWidth="1"/>
    <col min="5951" max="5951" width="6.7109375" style="101" customWidth="1"/>
    <col min="5952" max="5952" width="12.28515625" style="101" customWidth="1"/>
    <col min="5953" max="5953" width="10.42578125" style="101" customWidth="1"/>
    <col min="5954" max="5954" width="14.42578125" style="101" customWidth="1"/>
    <col min="5955" max="5956" width="7.28515625" style="101" customWidth="1"/>
    <col min="5957" max="5957" width="37.7109375" style="101"/>
    <col min="5958" max="5958" width="7.42578125" style="101" customWidth="1"/>
    <col min="5959" max="5960" width="37.7109375" style="101"/>
    <col min="5961" max="5961" width="8" style="101" customWidth="1"/>
    <col min="5962" max="5963" width="8.85546875" style="101" customWidth="1"/>
    <col min="5964" max="5964" width="15.85546875" style="101" customWidth="1"/>
    <col min="5965" max="5966" width="12.7109375" style="101" customWidth="1"/>
    <col min="5967" max="5974" width="10.140625" style="101" customWidth="1"/>
    <col min="5975" max="6115" width="37.42578125" style="101" customWidth="1"/>
    <col min="6116" max="6144" width="37.7109375" style="101"/>
    <col min="6145" max="6145" width="9.7109375" style="101" customWidth="1"/>
    <col min="6146" max="6146" width="13.140625" style="101" customWidth="1"/>
    <col min="6147" max="6147" width="37.85546875" style="101" customWidth="1"/>
    <col min="6148" max="6148" width="11.42578125" style="101" customWidth="1"/>
    <col min="6149" max="6149" width="15.42578125" style="101" customWidth="1"/>
    <col min="6150" max="6152" width="5.42578125" style="101" customWidth="1"/>
    <col min="6153" max="6153" width="6.5703125" style="101" customWidth="1"/>
    <col min="6154" max="6154" width="8.5703125" style="101" customWidth="1"/>
    <col min="6155" max="6155" width="10.5703125" style="101" customWidth="1"/>
    <col min="6156" max="6156" width="6.7109375" style="101" customWidth="1"/>
    <col min="6157" max="6157" width="6.42578125" style="101" customWidth="1"/>
    <col min="6158" max="6164" width="7" style="101" customWidth="1"/>
    <col min="6165" max="6165" width="4.42578125" style="101" customWidth="1"/>
    <col min="6166" max="6167" width="5" style="101" customWidth="1"/>
    <col min="6168" max="6168" width="6.42578125" style="101" customWidth="1"/>
    <col min="6169" max="6170" width="5" style="101" customWidth="1"/>
    <col min="6171" max="6171" width="6.5703125" style="101" customWidth="1"/>
    <col min="6172" max="6172" width="7.5703125" style="101" customWidth="1"/>
    <col min="6173" max="6174" width="6" style="101" customWidth="1"/>
    <col min="6175" max="6175" width="5.42578125" style="101" customWidth="1"/>
    <col min="6176" max="6185" width="0" style="101" hidden="1" customWidth="1"/>
    <col min="6186" max="6186" width="3.140625" style="101" customWidth="1"/>
    <col min="6187" max="6187" width="2.28515625" style="101" customWidth="1"/>
    <col min="6188" max="6188" width="9.28515625" style="101" customWidth="1"/>
    <col min="6189" max="6189" width="8.140625" style="101" customWidth="1"/>
    <col min="6190" max="6190" width="6.7109375" style="101" customWidth="1"/>
    <col min="6191" max="6191" width="12.28515625" style="101" customWidth="1"/>
    <col min="6192" max="6192" width="10.42578125" style="101" customWidth="1"/>
    <col min="6193" max="6193" width="6.42578125" style="101" customWidth="1"/>
    <col min="6194" max="6194" width="5.42578125" style="101" customWidth="1"/>
    <col min="6195" max="6195" width="37.7109375" style="101"/>
    <col min="6196" max="6196" width="7.42578125" style="101" customWidth="1"/>
    <col min="6197" max="6198" width="37.7109375" style="101"/>
    <col min="6199" max="6203" width="12.7109375" style="101" customWidth="1"/>
    <col min="6204" max="6204" width="2.7109375" style="101" customWidth="1"/>
    <col min="6205" max="6205" width="8.140625" style="101" customWidth="1"/>
    <col min="6206" max="6206" width="9.42578125" style="101" customWidth="1"/>
    <col min="6207" max="6207" width="6.7109375" style="101" customWidth="1"/>
    <col min="6208" max="6208" width="12.28515625" style="101" customWidth="1"/>
    <col min="6209" max="6209" width="10.42578125" style="101" customWidth="1"/>
    <col min="6210" max="6210" width="14.42578125" style="101" customWidth="1"/>
    <col min="6211" max="6212" width="7.28515625" style="101" customWidth="1"/>
    <col min="6213" max="6213" width="37.7109375" style="101"/>
    <col min="6214" max="6214" width="7.42578125" style="101" customWidth="1"/>
    <col min="6215" max="6216" width="37.7109375" style="101"/>
    <col min="6217" max="6217" width="8" style="101" customWidth="1"/>
    <col min="6218" max="6219" width="8.85546875" style="101" customWidth="1"/>
    <col min="6220" max="6220" width="15.85546875" style="101" customWidth="1"/>
    <col min="6221" max="6222" width="12.7109375" style="101" customWidth="1"/>
    <col min="6223" max="6230" width="10.140625" style="101" customWidth="1"/>
    <col min="6231" max="6371" width="37.42578125" style="101" customWidth="1"/>
    <col min="6372" max="6400" width="37.7109375" style="101"/>
    <col min="6401" max="6401" width="9.7109375" style="101" customWidth="1"/>
    <col min="6402" max="6402" width="13.140625" style="101" customWidth="1"/>
    <col min="6403" max="6403" width="37.85546875" style="101" customWidth="1"/>
    <col min="6404" max="6404" width="11.42578125" style="101" customWidth="1"/>
    <col min="6405" max="6405" width="15.42578125" style="101" customWidth="1"/>
    <col min="6406" max="6408" width="5.42578125" style="101" customWidth="1"/>
    <col min="6409" max="6409" width="6.5703125" style="101" customWidth="1"/>
    <col min="6410" max="6410" width="8.5703125" style="101" customWidth="1"/>
    <col min="6411" max="6411" width="10.5703125" style="101" customWidth="1"/>
    <col min="6412" max="6412" width="6.7109375" style="101" customWidth="1"/>
    <col min="6413" max="6413" width="6.42578125" style="101" customWidth="1"/>
    <col min="6414" max="6420" width="7" style="101" customWidth="1"/>
    <col min="6421" max="6421" width="4.42578125" style="101" customWidth="1"/>
    <col min="6422" max="6423" width="5" style="101" customWidth="1"/>
    <col min="6424" max="6424" width="6.42578125" style="101" customWidth="1"/>
    <col min="6425" max="6426" width="5" style="101" customWidth="1"/>
    <col min="6427" max="6427" width="6.5703125" style="101" customWidth="1"/>
    <col min="6428" max="6428" width="7.5703125" style="101" customWidth="1"/>
    <col min="6429" max="6430" width="6" style="101" customWidth="1"/>
    <col min="6431" max="6431" width="5.42578125" style="101" customWidth="1"/>
    <col min="6432" max="6441" width="0" style="101" hidden="1" customWidth="1"/>
    <col min="6442" max="6442" width="3.140625" style="101" customWidth="1"/>
    <col min="6443" max="6443" width="2.28515625" style="101" customWidth="1"/>
    <col min="6444" max="6444" width="9.28515625" style="101" customWidth="1"/>
    <col min="6445" max="6445" width="8.140625" style="101" customWidth="1"/>
    <col min="6446" max="6446" width="6.7109375" style="101" customWidth="1"/>
    <col min="6447" max="6447" width="12.28515625" style="101" customWidth="1"/>
    <col min="6448" max="6448" width="10.42578125" style="101" customWidth="1"/>
    <col min="6449" max="6449" width="6.42578125" style="101" customWidth="1"/>
    <col min="6450" max="6450" width="5.42578125" style="101" customWidth="1"/>
    <col min="6451" max="6451" width="37.7109375" style="101"/>
    <col min="6452" max="6452" width="7.42578125" style="101" customWidth="1"/>
    <col min="6453" max="6454" width="37.7109375" style="101"/>
    <col min="6455" max="6459" width="12.7109375" style="101" customWidth="1"/>
    <col min="6460" max="6460" width="2.7109375" style="101" customWidth="1"/>
    <col min="6461" max="6461" width="8.140625" style="101" customWidth="1"/>
    <col min="6462" max="6462" width="9.42578125" style="101" customWidth="1"/>
    <col min="6463" max="6463" width="6.7109375" style="101" customWidth="1"/>
    <col min="6464" max="6464" width="12.28515625" style="101" customWidth="1"/>
    <col min="6465" max="6465" width="10.42578125" style="101" customWidth="1"/>
    <col min="6466" max="6466" width="14.42578125" style="101" customWidth="1"/>
    <col min="6467" max="6468" width="7.28515625" style="101" customWidth="1"/>
    <col min="6469" max="6469" width="37.7109375" style="101"/>
    <col min="6470" max="6470" width="7.42578125" style="101" customWidth="1"/>
    <col min="6471" max="6472" width="37.7109375" style="101"/>
    <col min="6473" max="6473" width="8" style="101" customWidth="1"/>
    <col min="6474" max="6475" width="8.85546875" style="101" customWidth="1"/>
    <col min="6476" max="6476" width="15.85546875" style="101" customWidth="1"/>
    <col min="6477" max="6478" width="12.7109375" style="101" customWidth="1"/>
    <col min="6479" max="6486" width="10.140625" style="101" customWidth="1"/>
    <col min="6487" max="6627" width="37.42578125" style="101" customWidth="1"/>
    <col min="6628" max="6656" width="37.7109375" style="101"/>
    <col min="6657" max="6657" width="9.7109375" style="101" customWidth="1"/>
    <col min="6658" max="6658" width="13.140625" style="101" customWidth="1"/>
    <col min="6659" max="6659" width="37.85546875" style="101" customWidth="1"/>
    <col min="6660" max="6660" width="11.42578125" style="101" customWidth="1"/>
    <col min="6661" max="6661" width="15.42578125" style="101" customWidth="1"/>
    <col min="6662" max="6664" width="5.42578125" style="101" customWidth="1"/>
    <col min="6665" max="6665" width="6.5703125" style="101" customWidth="1"/>
    <col min="6666" max="6666" width="8.5703125" style="101" customWidth="1"/>
    <col min="6667" max="6667" width="10.5703125" style="101" customWidth="1"/>
    <col min="6668" max="6668" width="6.7109375" style="101" customWidth="1"/>
    <col min="6669" max="6669" width="6.42578125" style="101" customWidth="1"/>
    <col min="6670" max="6676" width="7" style="101" customWidth="1"/>
    <col min="6677" max="6677" width="4.42578125" style="101" customWidth="1"/>
    <col min="6678" max="6679" width="5" style="101" customWidth="1"/>
    <col min="6680" max="6680" width="6.42578125" style="101" customWidth="1"/>
    <col min="6681" max="6682" width="5" style="101" customWidth="1"/>
    <col min="6683" max="6683" width="6.5703125" style="101" customWidth="1"/>
    <col min="6684" max="6684" width="7.5703125" style="101" customWidth="1"/>
    <col min="6685" max="6686" width="6" style="101" customWidth="1"/>
    <col min="6687" max="6687" width="5.42578125" style="101" customWidth="1"/>
    <col min="6688" max="6697" width="0" style="101" hidden="1" customWidth="1"/>
    <col min="6698" max="6698" width="3.140625" style="101" customWidth="1"/>
    <col min="6699" max="6699" width="2.28515625" style="101" customWidth="1"/>
    <col min="6700" max="6700" width="9.28515625" style="101" customWidth="1"/>
    <col min="6701" max="6701" width="8.140625" style="101" customWidth="1"/>
    <col min="6702" max="6702" width="6.7109375" style="101" customWidth="1"/>
    <col min="6703" max="6703" width="12.28515625" style="101" customWidth="1"/>
    <col min="6704" max="6704" width="10.42578125" style="101" customWidth="1"/>
    <col min="6705" max="6705" width="6.42578125" style="101" customWidth="1"/>
    <col min="6706" max="6706" width="5.42578125" style="101" customWidth="1"/>
    <col min="6707" max="6707" width="37.7109375" style="101"/>
    <col min="6708" max="6708" width="7.42578125" style="101" customWidth="1"/>
    <col min="6709" max="6710" width="37.7109375" style="101"/>
    <col min="6711" max="6715" width="12.7109375" style="101" customWidth="1"/>
    <col min="6716" max="6716" width="2.7109375" style="101" customWidth="1"/>
    <col min="6717" max="6717" width="8.140625" style="101" customWidth="1"/>
    <col min="6718" max="6718" width="9.42578125" style="101" customWidth="1"/>
    <col min="6719" max="6719" width="6.7109375" style="101" customWidth="1"/>
    <col min="6720" max="6720" width="12.28515625" style="101" customWidth="1"/>
    <col min="6721" max="6721" width="10.42578125" style="101" customWidth="1"/>
    <col min="6722" max="6722" width="14.42578125" style="101" customWidth="1"/>
    <col min="6723" max="6724" width="7.28515625" style="101" customWidth="1"/>
    <col min="6725" max="6725" width="37.7109375" style="101"/>
    <col min="6726" max="6726" width="7.42578125" style="101" customWidth="1"/>
    <col min="6727" max="6728" width="37.7109375" style="101"/>
    <col min="6729" max="6729" width="8" style="101" customWidth="1"/>
    <col min="6730" max="6731" width="8.85546875" style="101" customWidth="1"/>
    <col min="6732" max="6732" width="15.85546875" style="101" customWidth="1"/>
    <col min="6733" max="6734" width="12.7109375" style="101" customWidth="1"/>
    <col min="6735" max="6742" width="10.140625" style="101" customWidth="1"/>
    <col min="6743" max="6883" width="37.42578125" style="101" customWidth="1"/>
    <col min="6884" max="6912" width="37.7109375" style="101"/>
    <col min="6913" max="6913" width="9.7109375" style="101" customWidth="1"/>
    <col min="6914" max="6914" width="13.140625" style="101" customWidth="1"/>
    <col min="6915" max="6915" width="37.85546875" style="101" customWidth="1"/>
    <col min="6916" max="6916" width="11.42578125" style="101" customWidth="1"/>
    <col min="6917" max="6917" width="15.42578125" style="101" customWidth="1"/>
    <col min="6918" max="6920" width="5.42578125" style="101" customWidth="1"/>
    <col min="6921" max="6921" width="6.5703125" style="101" customWidth="1"/>
    <col min="6922" max="6922" width="8.5703125" style="101" customWidth="1"/>
    <col min="6923" max="6923" width="10.5703125" style="101" customWidth="1"/>
    <col min="6924" max="6924" width="6.7109375" style="101" customWidth="1"/>
    <col min="6925" max="6925" width="6.42578125" style="101" customWidth="1"/>
    <col min="6926" max="6932" width="7" style="101" customWidth="1"/>
    <col min="6933" max="6933" width="4.42578125" style="101" customWidth="1"/>
    <col min="6934" max="6935" width="5" style="101" customWidth="1"/>
    <col min="6936" max="6936" width="6.42578125" style="101" customWidth="1"/>
    <col min="6937" max="6938" width="5" style="101" customWidth="1"/>
    <col min="6939" max="6939" width="6.5703125" style="101" customWidth="1"/>
    <col min="6940" max="6940" width="7.5703125" style="101" customWidth="1"/>
    <col min="6941" max="6942" width="6" style="101" customWidth="1"/>
    <col min="6943" max="6943" width="5.42578125" style="101" customWidth="1"/>
    <col min="6944" max="6953" width="0" style="101" hidden="1" customWidth="1"/>
    <col min="6954" max="6954" width="3.140625" style="101" customWidth="1"/>
    <col min="6955" max="6955" width="2.28515625" style="101" customWidth="1"/>
    <col min="6956" max="6956" width="9.28515625" style="101" customWidth="1"/>
    <col min="6957" max="6957" width="8.140625" style="101" customWidth="1"/>
    <col min="6958" max="6958" width="6.7109375" style="101" customWidth="1"/>
    <col min="6959" max="6959" width="12.28515625" style="101" customWidth="1"/>
    <col min="6960" max="6960" width="10.42578125" style="101" customWidth="1"/>
    <col min="6961" max="6961" width="6.42578125" style="101" customWidth="1"/>
    <col min="6962" max="6962" width="5.42578125" style="101" customWidth="1"/>
    <col min="6963" max="6963" width="37.7109375" style="101"/>
    <col min="6964" max="6964" width="7.42578125" style="101" customWidth="1"/>
    <col min="6965" max="6966" width="37.7109375" style="101"/>
    <col min="6967" max="6971" width="12.7109375" style="101" customWidth="1"/>
    <col min="6972" max="6972" width="2.7109375" style="101" customWidth="1"/>
    <col min="6973" max="6973" width="8.140625" style="101" customWidth="1"/>
    <col min="6974" max="6974" width="9.42578125" style="101" customWidth="1"/>
    <col min="6975" max="6975" width="6.7109375" style="101" customWidth="1"/>
    <col min="6976" max="6976" width="12.28515625" style="101" customWidth="1"/>
    <col min="6977" max="6977" width="10.42578125" style="101" customWidth="1"/>
    <col min="6978" max="6978" width="14.42578125" style="101" customWidth="1"/>
    <col min="6979" max="6980" width="7.28515625" style="101" customWidth="1"/>
    <col min="6981" max="6981" width="37.7109375" style="101"/>
    <col min="6982" max="6982" width="7.42578125" style="101" customWidth="1"/>
    <col min="6983" max="6984" width="37.7109375" style="101"/>
    <col min="6985" max="6985" width="8" style="101" customWidth="1"/>
    <col min="6986" max="6987" width="8.85546875" style="101" customWidth="1"/>
    <col min="6988" max="6988" width="15.85546875" style="101" customWidth="1"/>
    <col min="6989" max="6990" width="12.7109375" style="101" customWidth="1"/>
    <col min="6991" max="6998" width="10.140625" style="101" customWidth="1"/>
    <col min="6999" max="7139" width="37.42578125" style="101" customWidth="1"/>
    <col min="7140" max="7168" width="37.7109375" style="101"/>
    <col min="7169" max="7169" width="9.7109375" style="101" customWidth="1"/>
    <col min="7170" max="7170" width="13.140625" style="101" customWidth="1"/>
    <col min="7171" max="7171" width="37.85546875" style="101" customWidth="1"/>
    <col min="7172" max="7172" width="11.42578125" style="101" customWidth="1"/>
    <col min="7173" max="7173" width="15.42578125" style="101" customWidth="1"/>
    <col min="7174" max="7176" width="5.42578125" style="101" customWidth="1"/>
    <col min="7177" max="7177" width="6.5703125" style="101" customWidth="1"/>
    <col min="7178" max="7178" width="8.5703125" style="101" customWidth="1"/>
    <col min="7179" max="7179" width="10.5703125" style="101" customWidth="1"/>
    <col min="7180" max="7180" width="6.7109375" style="101" customWidth="1"/>
    <col min="7181" max="7181" width="6.42578125" style="101" customWidth="1"/>
    <col min="7182" max="7188" width="7" style="101" customWidth="1"/>
    <col min="7189" max="7189" width="4.42578125" style="101" customWidth="1"/>
    <col min="7190" max="7191" width="5" style="101" customWidth="1"/>
    <col min="7192" max="7192" width="6.42578125" style="101" customWidth="1"/>
    <col min="7193" max="7194" width="5" style="101" customWidth="1"/>
    <col min="7195" max="7195" width="6.5703125" style="101" customWidth="1"/>
    <col min="7196" max="7196" width="7.5703125" style="101" customWidth="1"/>
    <col min="7197" max="7198" width="6" style="101" customWidth="1"/>
    <col min="7199" max="7199" width="5.42578125" style="101" customWidth="1"/>
    <col min="7200" max="7209" width="0" style="101" hidden="1" customWidth="1"/>
    <col min="7210" max="7210" width="3.140625" style="101" customWidth="1"/>
    <col min="7211" max="7211" width="2.28515625" style="101" customWidth="1"/>
    <col min="7212" max="7212" width="9.28515625" style="101" customWidth="1"/>
    <col min="7213" max="7213" width="8.140625" style="101" customWidth="1"/>
    <col min="7214" max="7214" width="6.7109375" style="101" customWidth="1"/>
    <col min="7215" max="7215" width="12.28515625" style="101" customWidth="1"/>
    <col min="7216" max="7216" width="10.42578125" style="101" customWidth="1"/>
    <col min="7217" max="7217" width="6.42578125" style="101" customWidth="1"/>
    <col min="7218" max="7218" width="5.42578125" style="101" customWidth="1"/>
    <col min="7219" max="7219" width="37.7109375" style="101"/>
    <col min="7220" max="7220" width="7.42578125" style="101" customWidth="1"/>
    <col min="7221" max="7222" width="37.7109375" style="101"/>
    <col min="7223" max="7227" width="12.7109375" style="101" customWidth="1"/>
    <col min="7228" max="7228" width="2.7109375" style="101" customWidth="1"/>
    <col min="7229" max="7229" width="8.140625" style="101" customWidth="1"/>
    <col min="7230" max="7230" width="9.42578125" style="101" customWidth="1"/>
    <col min="7231" max="7231" width="6.7109375" style="101" customWidth="1"/>
    <col min="7232" max="7232" width="12.28515625" style="101" customWidth="1"/>
    <col min="7233" max="7233" width="10.42578125" style="101" customWidth="1"/>
    <col min="7234" max="7234" width="14.42578125" style="101" customWidth="1"/>
    <col min="7235" max="7236" width="7.28515625" style="101" customWidth="1"/>
    <col min="7237" max="7237" width="37.7109375" style="101"/>
    <col min="7238" max="7238" width="7.42578125" style="101" customWidth="1"/>
    <col min="7239" max="7240" width="37.7109375" style="101"/>
    <col min="7241" max="7241" width="8" style="101" customWidth="1"/>
    <col min="7242" max="7243" width="8.85546875" style="101" customWidth="1"/>
    <col min="7244" max="7244" width="15.85546875" style="101" customWidth="1"/>
    <col min="7245" max="7246" width="12.7109375" style="101" customWidth="1"/>
    <col min="7247" max="7254" width="10.140625" style="101" customWidth="1"/>
    <col min="7255" max="7395" width="37.42578125" style="101" customWidth="1"/>
    <col min="7396" max="7424" width="37.7109375" style="101"/>
    <col min="7425" max="7425" width="9.7109375" style="101" customWidth="1"/>
    <col min="7426" max="7426" width="13.140625" style="101" customWidth="1"/>
    <col min="7427" max="7427" width="37.85546875" style="101" customWidth="1"/>
    <col min="7428" max="7428" width="11.42578125" style="101" customWidth="1"/>
    <col min="7429" max="7429" width="15.42578125" style="101" customWidth="1"/>
    <col min="7430" max="7432" width="5.42578125" style="101" customWidth="1"/>
    <col min="7433" max="7433" width="6.5703125" style="101" customWidth="1"/>
    <col min="7434" max="7434" width="8.5703125" style="101" customWidth="1"/>
    <col min="7435" max="7435" width="10.5703125" style="101" customWidth="1"/>
    <col min="7436" max="7436" width="6.7109375" style="101" customWidth="1"/>
    <col min="7437" max="7437" width="6.42578125" style="101" customWidth="1"/>
    <col min="7438" max="7444" width="7" style="101" customWidth="1"/>
    <col min="7445" max="7445" width="4.42578125" style="101" customWidth="1"/>
    <col min="7446" max="7447" width="5" style="101" customWidth="1"/>
    <col min="7448" max="7448" width="6.42578125" style="101" customWidth="1"/>
    <col min="7449" max="7450" width="5" style="101" customWidth="1"/>
    <col min="7451" max="7451" width="6.5703125" style="101" customWidth="1"/>
    <col min="7452" max="7452" width="7.5703125" style="101" customWidth="1"/>
    <col min="7453" max="7454" width="6" style="101" customWidth="1"/>
    <col min="7455" max="7455" width="5.42578125" style="101" customWidth="1"/>
    <col min="7456" max="7465" width="0" style="101" hidden="1" customWidth="1"/>
    <col min="7466" max="7466" width="3.140625" style="101" customWidth="1"/>
    <col min="7467" max="7467" width="2.28515625" style="101" customWidth="1"/>
    <col min="7468" max="7468" width="9.28515625" style="101" customWidth="1"/>
    <col min="7469" max="7469" width="8.140625" style="101" customWidth="1"/>
    <col min="7470" max="7470" width="6.7109375" style="101" customWidth="1"/>
    <col min="7471" max="7471" width="12.28515625" style="101" customWidth="1"/>
    <col min="7472" max="7472" width="10.42578125" style="101" customWidth="1"/>
    <col min="7473" max="7473" width="6.42578125" style="101" customWidth="1"/>
    <col min="7474" max="7474" width="5.42578125" style="101" customWidth="1"/>
    <col min="7475" max="7475" width="37.7109375" style="101"/>
    <col min="7476" max="7476" width="7.42578125" style="101" customWidth="1"/>
    <col min="7477" max="7478" width="37.7109375" style="101"/>
    <col min="7479" max="7483" width="12.7109375" style="101" customWidth="1"/>
    <col min="7484" max="7484" width="2.7109375" style="101" customWidth="1"/>
    <col min="7485" max="7485" width="8.140625" style="101" customWidth="1"/>
    <col min="7486" max="7486" width="9.42578125" style="101" customWidth="1"/>
    <col min="7487" max="7487" width="6.7109375" style="101" customWidth="1"/>
    <col min="7488" max="7488" width="12.28515625" style="101" customWidth="1"/>
    <col min="7489" max="7489" width="10.42578125" style="101" customWidth="1"/>
    <col min="7490" max="7490" width="14.42578125" style="101" customWidth="1"/>
    <col min="7491" max="7492" width="7.28515625" style="101" customWidth="1"/>
    <col min="7493" max="7493" width="37.7109375" style="101"/>
    <col min="7494" max="7494" width="7.42578125" style="101" customWidth="1"/>
    <col min="7495" max="7496" width="37.7109375" style="101"/>
    <col min="7497" max="7497" width="8" style="101" customWidth="1"/>
    <col min="7498" max="7499" width="8.85546875" style="101" customWidth="1"/>
    <col min="7500" max="7500" width="15.85546875" style="101" customWidth="1"/>
    <col min="7501" max="7502" width="12.7109375" style="101" customWidth="1"/>
    <col min="7503" max="7510" width="10.140625" style="101" customWidth="1"/>
    <col min="7511" max="7651" width="37.42578125" style="101" customWidth="1"/>
    <col min="7652" max="7680" width="37.7109375" style="101"/>
    <col min="7681" max="7681" width="9.7109375" style="101" customWidth="1"/>
    <col min="7682" max="7682" width="13.140625" style="101" customWidth="1"/>
    <col min="7683" max="7683" width="37.85546875" style="101" customWidth="1"/>
    <col min="7684" max="7684" width="11.42578125" style="101" customWidth="1"/>
    <col min="7685" max="7685" width="15.42578125" style="101" customWidth="1"/>
    <col min="7686" max="7688" width="5.42578125" style="101" customWidth="1"/>
    <col min="7689" max="7689" width="6.5703125" style="101" customWidth="1"/>
    <col min="7690" max="7690" width="8.5703125" style="101" customWidth="1"/>
    <col min="7691" max="7691" width="10.5703125" style="101" customWidth="1"/>
    <col min="7692" max="7692" width="6.7109375" style="101" customWidth="1"/>
    <col min="7693" max="7693" width="6.42578125" style="101" customWidth="1"/>
    <col min="7694" max="7700" width="7" style="101" customWidth="1"/>
    <col min="7701" max="7701" width="4.42578125" style="101" customWidth="1"/>
    <col min="7702" max="7703" width="5" style="101" customWidth="1"/>
    <col min="7704" max="7704" width="6.42578125" style="101" customWidth="1"/>
    <col min="7705" max="7706" width="5" style="101" customWidth="1"/>
    <col min="7707" max="7707" width="6.5703125" style="101" customWidth="1"/>
    <col min="7708" max="7708" width="7.5703125" style="101" customWidth="1"/>
    <col min="7709" max="7710" width="6" style="101" customWidth="1"/>
    <col min="7711" max="7711" width="5.42578125" style="101" customWidth="1"/>
    <col min="7712" max="7721" width="0" style="101" hidden="1" customWidth="1"/>
    <col min="7722" max="7722" width="3.140625" style="101" customWidth="1"/>
    <col min="7723" max="7723" width="2.28515625" style="101" customWidth="1"/>
    <col min="7724" max="7724" width="9.28515625" style="101" customWidth="1"/>
    <col min="7725" max="7725" width="8.140625" style="101" customWidth="1"/>
    <col min="7726" max="7726" width="6.7109375" style="101" customWidth="1"/>
    <col min="7727" max="7727" width="12.28515625" style="101" customWidth="1"/>
    <col min="7728" max="7728" width="10.42578125" style="101" customWidth="1"/>
    <col min="7729" max="7729" width="6.42578125" style="101" customWidth="1"/>
    <col min="7730" max="7730" width="5.42578125" style="101" customWidth="1"/>
    <col min="7731" max="7731" width="37.7109375" style="101"/>
    <col min="7732" max="7732" width="7.42578125" style="101" customWidth="1"/>
    <col min="7733" max="7734" width="37.7109375" style="101"/>
    <col min="7735" max="7739" width="12.7109375" style="101" customWidth="1"/>
    <col min="7740" max="7740" width="2.7109375" style="101" customWidth="1"/>
    <col min="7741" max="7741" width="8.140625" style="101" customWidth="1"/>
    <col min="7742" max="7742" width="9.42578125" style="101" customWidth="1"/>
    <col min="7743" max="7743" width="6.7109375" style="101" customWidth="1"/>
    <col min="7744" max="7744" width="12.28515625" style="101" customWidth="1"/>
    <col min="7745" max="7745" width="10.42578125" style="101" customWidth="1"/>
    <col min="7746" max="7746" width="14.42578125" style="101" customWidth="1"/>
    <col min="7747" max="7748" width="7.28515625" style="101" customWidth="1"/>
    <col min="7749" max="7749" width="37.7109375" style="101"/>
    <col min="7750" max="7750" width="7.42578125" style="101" customWidth="1"/>
    <col min="7751" max="7752" width="37.7109375" style="101"/>
    <col min="7753" max="7753" width="8" style="101" customWidth="1"/>
    <col min="7754" max="7755" width="8.85546875" style="101" customWidth="1"/>
    <col min="7756" max="7756" width="15.85546875" style="101" customWidth="1"/>
    <col min="7757" max="7758" width="12.7109375" style="101" customWidth="1"/>
    <col min="7759" max="7766" width="10.140625" style="101" customWidth="1"/>
    <col min="7767" max="7907" width="37.42578125" style="101" customWidth="1"/>
    <col min="7908" max="7936" width="37.7109375" style="101"/>
    <col min="7937" max="7937" width="9.7109375" style="101" customWidth="1"/>
    <col min="7938" max="7938" width="13.140625" style="101" customWidth="1"/>
    <col min="7939" max="7939" width="37.85546875" style="101" customWidth="1"/>
    <col min="7940" max="7940" width="11.42578125" style="101" customWidth="1"/>
    <col min="7941" max="7941" width="15.42578125" style="101" customWidth="1"/>
    <col min="7942" max="7944" width="5.42578125" style="101" customWidth="1"/>
    <col min="7945" max="7945" width="6.5703125" style="101" customWidth="1"/>
    <col min="7946" max="7946" width="8.5703125" style="101" customWidth="1"/>
    <col min="7947" max="7947" width="10.5703125" style="101" customWidth="1"/>
    <col min="7948" max="7948" width="6.7109375" style="101" customWidth="1"/>
    <col min="7949" max="7949" width="6.42578125" style="101" customWidth="1"/>
    <col min="7950" max="7956" width="7" style="101" customWidth="1"/>
    <col min="7957" max="7957" width="4.42578125" style="101" customWidth="1"/>
    <col min="7958" max="7959" width="5" style="101" customWidth="1"/>
    <col min="7960" max="7960" width="6.42578125" style="101" customWidth="1"/>
    <col min="7961" max="7962" width="5" style="101" customWidth="1"/>
    <col min="7963" max="7963" width="6.5703125" style="101" customWidth="1"/>
    <col min="7964" max="7964" width="7.5703125" style="101" customWidth="1"/>
    <col min="7965" max="7966" width="6" style="101" customWidth="1"/>
    <col min="7967" max="7967" width="5.42578125" style="101" customWidth="1"/>
    <col min="7968" max="7977" width="0" style="101" hidden="1" customWidth="1"/>
    <col min="7978" max="7978" width="3.140625" style="101" customWidth="1"/>
    <col min="7979" max="7979" width="2.28515625" style="101" customWidth="1"/>
    <col min="7980" max="7980" width="9.28515625" style="101" customWidth="1"/>
    <col min="7981" max="7981" width="8.140625" style="101" customWidth="1"/>
    <col min="7982" max="7982" width="6.7109375" style="101" customWidth="1"/>
    <col min="7983" max="7983" width="12.28515625" style="101" customWidth="1"/>
    <col min="7984" max="7984" width="10.42578125" style="101" customWidth="1"/>
    <col min="7985" max="7985" width="6.42578125" style="101" customWidth="1"/>
    <col min="7986" max="7986" width="5.42578125" style="101" customWidth="1"/>
    <col min="7987" max="7987" width="37.7109375" style="101"/>
    <col min="7988" max="7988" width="7.42578125" style="101" customWidth="1"/>
    <col min="7989" max="7990" width="37.7109375" style="101"/>
    <col min="7991" max="7995" width="12.7109375" style="101" customWidth="1"/>
    <col min="7996" max="7996" width="2.7109375" style="101" customWidth="1"/>
    <col min="7997" max="7997" width="8.140625" style="101" customWidth="1"/>
    <col min="7998" max="7998" width="9.42578125" style="101" customWidth="1"/>
    <col min="7999" max="7999" width="6.7109375" style="101" customWidth="1"/>
    <col min="8000" max="8000" width="12.28515625" style="101" customWidth="1"/>
    <col min="8001" max="8001" width="10.42578125" style="101" customWidth="1"/>
    <col min="8002" max="8002" width="14.42578125" style="101" customWidth="1"/>
    <col min="8003" max="8004" width="7.28515625" style="101" customWidth="1"/>
    <col min="8005" max="8005" width="37.7109375" style="101"/>
    <col min="8006" max="8006" width="7.42578125" style="101" customWidth="1"/>
    <col min="8007" max="8008" width="37.7109375" style="101"/>
    <col min="8009" max="8009" width="8" style="101" customWidth="1"/>
    <col min="8010" max="8011" width="8.85546875" style="101" customWidth="1"/>
    <col min="8012" max="8012" width="15.85546875" style="101" customWidth="1"/>
    <col min="8013" max="8014" width="12.7109375" style="101" customWidth="1"/>
    <col min="8015" max="8022" width="10.140625" style="101" customWidth="1"/>
    <col min="8023" max="8163" width="37.42578125" style="101" customWidth="1"/>
    <col min="8164" max="8192" width="37.7109375" style="101"/>
    <col min="8193" max="8193" width="9.7109375" style="101" customWidth="1"/>
    <col min="8194" max="8194" width="13.140625" style="101" customWidth="1"/>
    <col min="8195" max="8195" width="37.85546875" style="101" customWidth="1"/>
    <col min="8196" max="8196" width="11.42578125" style="101" customWidth="1"/>
    <col min="8197" max="8197" width="15.42578125" style="101" customWidth="1"/>
    <col min="8198" max="8200" width="5.42578125" style="101" customWidth="1"/>
    <col min="8201" max="8201" width="6.5703125" style="101" customWidth="1"/>
    <col min="8202" max="8202" width="8.5703125" style="101" customWidth="1"/>
    <col min="8203" max="8203" width="10.5703125" style="101" customWidth="1"/>
    <col min="8204" max="8204" width="6.7109375" style="101" customWidth="1"/>
    <col min="8205" max="8205" width="6.42578125" style="101" customWidth="1"/>
    <col min="8206" max="8212" width="7" style="101" customWidth="1"/>
    <col min="8213" max="8213" width="4.42578125" style="101" customWidth="1"/>
    <col min="8214" max="8215" width="5" style="101" customWidth="1"/>
    <col min="8216" max="8216" width="6.42578125" style="101" customWidth="1"/>
    <col min="8217" max="8218" width="5" style="101" customWidth="1"/>
    <col min="8219" max="8219" width="6.5703125" style="101" customWidth="1"/>
    <col min="8220" max="8220" width="7.5703125" style="101" customWidth="1"/>
    <col min="8221" max="8222" width="6" style="101" customWidth="1"/>
    <col min="8223" max="8223" width="5.42578125" style="101" customWidth="1"/>
    <col min="8224" max="8233" width="0" style="101" hidden="1" customWidth="1"/>
    <col min="8234" max="8234" width="3.140625" style="101" customWidth="1"/>
    <col min="8235" max="8235" width="2.28515625" style="101" customWidth="1"/>
    <col min="8236" max="8236" width="9.28515625" style="101" customWidth="1"/>
    <col min="8237" max="8237" width="8.140625" style="101" customWidth="1"/>
    <col min="8238" max="8238" width="6.7109375" style="101" customWidth="1"/>
    <col min="8239" max="8239" width="12.28515625" style="101" customWidth="1"/>
    <col min="8240" max="8240" width="10.42578125" style="101" customWidth="1"/>
    <col min="8241" max="8241" width="6.42578125" style="101" customWidth="1"/>
    <col min="8242" max="8242" width="5.42578125" style="101" customWidth="1"/>
    <col min="8243" max="8243" width="37.7109375" style="101"/>
    <col min="8244" max="8244" width="7.42578125" style="101" customWidth="1"/>
    <col min="8245" max="8246" width="37.7109375" style="101"/>
    <col min="8247" max="8251" width="12.7109375" style="101" customWidth="1"/>
    <col min="8252" max="8252" width="2.7109375" style="101" customWidth="1"/>
    <col min="8253" max="8253" width="8.140625" style="101" customWidth="1"/>
    <col min="8254" max="8254" width="9.42578125" style="101" customWidth="1"/>
    <col min="8255" max="8255" width="6.7109375" style="101" customWidth="1"/>
    <col min="8256" max="8256" width="12.28515625" style="101" customWidth="1"/>
    <col min="8257" max="8257" width="10.42578125" style="101" customWidth="1"/>
    <col min="8258" max="8258" width="14.42578125" style="101" customWidth="1"/>
    <col min="8259" max="8260" width="7.28515625" style="101" customWidth="1"/>
    <col min="8261" max="8261" width="37.7109375" style="101"/>
    <col min="8262" max="8262" width="7.42578125" style="101" customWidth="1"/>
    <col min="8263" max="8264" width="37.7109375" style="101"/>
    <col min="8265" max="8265" width="8" style="101" customWidth="1"/>
    <col min="8266" max="8267" width="8.85546875" style="101" customWidth="1"/>
    <col min="8268" max="8268" width="15.85546875" style="101" customWidth="1"/>
    <col min="8269" max="8270" width="12.7109375" style="101" customWidth="1"/>
    <col min="8271" max="8278" width="10.140625" style="101" customWidth="1"/>
    <col min="8279" max="8419" width="37.42578125" style="101" customWidth="1"/>
    <col min="8420" max="8448" width="37.7109375" style="101"/>
    <col min="8449" max="8449" width="9.7109375" style="101" customWidth="1"/>
    <col min="8450" max="8450" width="13.140625" style="101" customWidth="1"/>
    <col min="8451" max="8451" width="37.85546875" style="101" customWidth="1"/>
    <col min="8452" max="8452" width="11.42578125" style="101" customWidth="1"/>
    <col min="8453" max="8453" width="15.42578125" style="101" customWidth="1"/>
    <col min="8454" max="8456" width="5.42578125" style="101" customWidth="1"/>
    <col min="8457" max="8457" width="6.5703125" style="101" customWidth="1"/>
    <col min="8458" max="8458" width="8.5703125" style="101" customWidth="1"/>
    <col min="8459" max="8459" width="10.5703125" style="101" customWidth="1"/>
    <col min="8460" max="8460" width="6.7109375" style="101" customWidth="1"/>
    <col min="8461" max="8461" width="6.42578125" style="101" customWidth="1"/>
    <col min="8462" max="8468" width="7" style="101" customWidth="1"/>
    <col min="8469" max="8469" width="4.42578125" style="101" customWidth="1"/>
    <col min="8470" max="8471" width="5" style="101" customWidth="1"/>
    <col min="8472" max="8472" width="6.42578125" style="101" customWidth="1"/>
    <col min="8473" max="8474" width="5" style="101" customWidth="1"/>
    <col min="8475" max="8475" width="6.5703125" style="101" customWidth="1"/>
    <col min="8476" max="8476" width="7.5703125" style="101" customWidth="1"/>
    <col min="8477" max="8478" width="6" style="101" customWidth="1"/>
    <col min="8479" max="8479" width="5.42578125" style="101" customWidth="1"/>
    <col min="8480" max="8489" width="0" style="101" hidden="1" customWidth="1"/>
    <col min="8490" max="8490" width="3.140625" style="101" customWidth="1"/>
    <col min="8491" max="8491" width="2.28515625" style="101" customWidth="1"/>
    <col min="8492" max="8492" width="9.28515625" style="101" customWidth="1"/>
    <col min="8493" max="8493" width="8.140625" style="101" customWidth="1"/>
    <col min="8494" max="8494" width="6.7109375" style="101" customWidth="1"/>
    <col min="8495" max="8495" width="12.28515625" style="101" customWidth="1"/>
    <col min="8496" max="8496" width="10.42578125" style="101" customWidth="1"/>
    <col min="8497" max="8497" width="6.42578125" style="101" customWidth="1"/>
    <col min="8498" max="8498" width="5.42578125" style="101" customWidth="1"/>
    <col min="8499" max="8499" width="37.7109375" style="101"/>
    <col min="8500" max="8500" width="7.42578125" style="101" customWidth="1"/>
    <col min="8501" max="8502" width="37.7109375" style="101"/>
    <col min="8503" max="8507" width="12.7109375" style="101" customWidth="1"/>
    <col min="8508" max="8508" width="2.7109375" style="101" customWidth="1"/>
    <col min="8509" max="8509" width="8.140625" style="101" customWidth="1"/>
    <col min="8510" max="8510" width="9.42578125" style="101" customWidth="1"/>
    <col min="8511" max="8511" width="6.7109375" style="101" customWidth="1"/>
    <col min="8512" max="8512" width="12.28515625" style="101" customWidth="1"/>
    <col min="8513" max="8513" width="10.42578125" style="101" customWidth="1"/>
    <col min="8514" max="8514" width="14.42578125" style="101" customWidth="1"/>
    <col min="8515" max="8516" width="7.28515625" style="101" customWidth="1"/>
    <col min="8517" max="8517" width="37.7109375" style="101"/>
    <col min="8518" max="8518" width="7.42578125" style="101" customWidth="1"/>
    <col min="8519" max="8520" width="37.7109375" style="101"/>
    <col min="8521" max="8521" width="8" style="101" customWidth="1"/>
    <col min="8522" max="8523" width="8.85546875" style="101" customWidth="1"/>
    <col min="8524" max="8524" width="15.85546875" style="101" customWidth="1"/>
    <col min="8525" max="8526" width="12.7109375" style="101" customWidth="1"/>
    <col min="8527" max="8534" width="10.140625" style="101" customWidth="1"/>
    <col min="8535" max="8675" width="37.42578125" style="101" customWidth="1"/>
    <col min="8676" max="8704" width="37.7109375" style="101"/>
    <col min="8705" max="8705" width="9.7109375" style="101" customWidth="1"/>
    <col min="8706" max="8706" width="13.140625" style="101" customWidth="1"/>
    <col min="8707" max="8707" width="37.85546875" style="101" customWidth="1"/>
    <col min="8708" max="8708" width="11.42578125" style="101" customWidth="1"/>
    <col min="8709" max="8709" width="15.42578125" style="101" customWidth="1"/>
    <col min="8710" max="8712" width="5.42578125" style="101" customWidth="1"/>
    <col min="8713" max="8713" width="6.5703125" style="101" customWidth="1"/>
    <col min="8714" max="8714" width="8.5703125" style="101" customWidth="1"/>
    <col min="8715" max="8715" width="10.5703125" style="101" customWidth="1"/>
    <col min="8716" max="8716" width="6.7109375" style="101" customWidth="1"/>
    <col min="8717" max="8717" width="6.42578125" style="101" customWidth="1"/>
    <col min="8718" max="8724" width="7" style="101" customWidth="1"/>
    <col min="8725" max="8725" width="4.42578125" style="101" customWidth="1"/>
    <col min="8726" max="8727" width="5" style="101" customWidth="1"/>
    <col min="8728" max="8728" width="6.42578125" style="101" customWidth="1"/>
    <col min="8729" max="8730" width="5" style="101" customWidth="1"/>
    <col min="8731" max="8731" width="6.5703125" style="101" customWidth="1"/>
    <col min="8732" max="8732" width="7.5703125" style="101" customWidth="1"/>
    <col min="8733" max="8734" width="6" style="101" customWidth="1"/>
    <col min="8735" max="8735" width="5.42578125" style="101" customWidth="1"/>
    <col min="8736" max="8745" width="0" style="101" hidden="1" customWidth="1"/>
    <col min="8746" max="8746" width="3.140625" style="101" customWidth="1"/>
    <col min="8747" max="8747" width="2.28515625" style="101" customWidth="1"/>
    <col min="8748" max="8748" width="9.28515625" style="101" customWidth="1"/>
    <col min="8749" max="8749" width="8.140625" style="101" customWidth="1"/>
    <col min="8750" max="8750" width="6.7109375" style="101" customWidth="1"/>
    <col min="8751" max="8751" width="12.28515625" style="101" customWidth="1"/>
    <col min="8752" max="8752" width="10.42578125" style="101" customWidth="1"/>
    <col min="8753" max="8753" width="6.42578125" style="101" customWidth="1"/>
    <col min="8754" max="8754" width="5.42578125" style="101" customWidth="1"/>
    <col min="8755" max="8755" width="37.7109375" style="101"/>
    <col min="8756" max="8756" width="7.42578125" style="101" customWidth="1"/>
    <col min="8757" max="8758" width="37.7109375" style="101"/>
    <col min="8759" max="8763" width="12.7109375" style="101" customWidth="1"/>
    <col min="8764" max="8764" width="2.7109375" style="101" customWidth="1"/>
    <col min="8765" max="8765" width="8.140625" style="101" customWidth="1"/>
    <col min="8766" max="8766" width="9.42578125" style="101" customWidth="1"/>
    <col min="8767" max="8767" width="6.7109375" style="101" customWidth="1"/>
    <col min="8768" max="8768" width="12.28515625" style="101" customWidth="1"/>
    <col min="8769" max="8769" width="10.42578125" style="101" customWidth="1"/>
    <col min="8770" max="8770" width="14.42578125" style="101" customWidth="1"/>
    <col min="8771" max="8772" width="7.28515625" style="101" customWidth="1"/>
    <col min="8773" max="8773" width="37.7109375" style="101"/>
    <col min="8774" max="8774" width="7.42578125" style="101" customWidth="1"/>
    <col min="8775" max="8776" width="37.7109375" style="101"/>
    <col min="8777" max="8777" width="8" style="101" customWidth="1"/>
    <col min="8778" max="8779" width="8.85546875" style="101" customWidth="1"/>
    <col min="8780" max="8780" width="15.85546875" style="101" customWidth="1"/>
    <col min="8781" max="8782" width="12.7109375" style="101" customWidth="1"/>
    <col min="8783" max="8790" width="10.140625" style="101" customWidth="1"/>
    <col min="8791" max="8931" width="37.42578125" style="101" customWidth="1"/>
    <col min="8932" max="8960" width="37.7109375" style="101"/>
    <col min="8961" max="8961" width="9.7109375" style="101" customWidth="1"/>
    <col min="8962" max="8962" width="13.140625" style="101" customWidth="1"/>
    <col min="8963" max="8963" width="37.85546875" style="101" customWidth="1"/>
    <col min="8964" max="8964" width="11.42578125" style="101" customWidth="1"/>
    <col min="8965" max="8965" width="15.42578125" style="101" customWidth="1"/>
    <col min="8966" max="8968" width="5.42578125" style="101" customWidth="1"/>
    <col min="8969" max="8969" width="6.5703125" style="101" customWidth="1"/>
    <col min="8970" max="8970" width="8.5703125" style="101" customWidth="1"/>
    <col min="8971" max="8971" width="10.5703125" style="101" customWidth="1"/>
    <col min="8972" max="8972" width="6.7109375" style="101" customWidth="1"/>
    <col min="8973" max="8973" width="6.42578125" style="101" customWidth="1"/>
    <col min="8974" max="8980" width="7" style="101" customWidth="1"/>
    <col min="8981" max="8981" width="4.42578125" style="101" customWidth="1"/>
    <col min="8982" max="8983" width="5" style="101" customWidth="1"/>
    <col min="8984" max="8984" width="6.42578125" style="101" customWidth="1"/>
    <col min="8985" max="8986" width="5" style="101" customWidth="1"/>
    <col min="8987" max="8987" width="6.5703125" style="101" customWidth="1"/>
    <col min="8988" max="8988" width="7.5703125" style="101" customWidth="1"/>
    <col min="8989" max="8990" width="6" style="101" customWidth="1"/>
    <col min="8991" max="8991" width="5.42578125" style="101" customWidth="1"/>
    <col min="8992" max="9001" width="0" style="101" hidden="1" customWidth="1"/>
    <col min="9002" max="9002" width="3.140625" style="101" customWidth="1"/>
    <col min="9003" max="9003" width="2.28515625" style="101" customWidth="1"/>
    <col min="9004" max="9004" width="9.28515625" style="101" customWidth="1"/>
    <col min="9005" max="9005" width="8.140625" style="101" customWidth="1"/>
    <col min="9006" max="9006" width="6.7109375" style="101" customWidth="1"/>
    <col min="9007" max="9007" width="12.28515625" style="101" customWidth="1"/>
    <col min="9008" max="9008" width="10.42578125" style="101" customWidth="1"/>
    <col min="9009" max="9009" width="6.42578125" style="101" customWidth="1"/>
    <col min="9010" max="9010" width="5.42578125" style="101" customWidth="1"/>
    <col min="9011" max="9011" width="37.7109375" style="101"/>
    <col min="9012" max="9012" width="7.42578125" style="101" customWidth="1"/>
    <col min="9013" max="9014" width="37.7109375" style="101"/>
    <col min="9015" max="9019" width="12.7109375" style="101" customWidth="1"/>
    <col min="9020" max="9020" width="2.7109375" style="101" customWidth="1"/>
    <col min="9021" max="9021" width="8.140625" style="101" customWidth="1"/>
    <col min="9022" max="9022" width="9.42578125" style="101" customWidth="1"/>
    <col min="9023" max="9023" width="6.7109375" style="101" customWidth="1"/>
    <col min="9024" max="9024" width="12.28515625" style="101" customWidth="1"/>
    <col min="9025" max="9025" width="10.42578125" style="101" customWidth="1"/>
    <col min="9026" max="9026" width="14.42578125" style="101" customWidth="1"/>
    <col min="9027" max="9028" width="7.28515625" style="101" customWidth="1"/>
    <col min="9029" max="9029" width="37.7109375" style="101"/>
    <col min="9030" max="9030" width="7.42578125" style="101" customWidth="1"/>
    <col min="9031" max="9032" width="37.7109375" style="101"/>
    <col min="9033" max="9033" width="8" style="101" customWidth="1"/>
    <col min="9034" max="9035" width="8.85546875" style="101" customWidth="1"/>
    <col min="9036" max="9036" width="15.85546875" style="101" customWidth="1"/>
    <col min="9037" max="9038" width="12.7109375" style="101" customWidth="1"/>
    <col min="9039" max="9046" width="10.140625" style="101" customWidth="1"/>
    <col min="9047" max="9187" width="37.42578125" style="101" customWidth="1"/>
    <col min="9188" max="9216" width="37.7109375" style="101"/>
    <col min="9217" max="9217" width="9.7109375" style="101" customWidth="1"/>
    <col min="9218" max="9218" width="13.140625" style="101" customWidth="1"/>
    <col min="9219" max="9219" width="37.85546875" style="101" customWidth="1"/>
    <col min="9220" max="9220" width="11.42578125" style="101" customWidth="1"/>
    <col min="9221" max="9221" width="15.42578125" style="101" customWidth="1"/>
    <col min="9222" max="9224" width="5.42578125" style="101" customWidth="1"/>
    <col min="9225" max="9225" width="6.5703125" style="101" customWidth="1"/>
    <col min="9226" max="9226" width="8.5703125" style="101" customWidth="1"/>
    <col min="9227" max="9227" width="10.5703125" style="101" customWidth="1"/>
    <col min="9228" max="9228" width="6.7109375" style="101" customWidth="1"/>
    <col min="9229" max="9229" width="6.42578125" style="101" customWidth="1"/>
    <col min="9230" max="9236" width="7" style="101" customWidth="1"/>
    <col min="9237" max="9237" width="4.42578125" style="101" customWidth="1"/>
    <col min="9238" max="9239" width="5" style="101" customWidth="1"/>
    <col min="9240" max="9240" width="6.42578125" style="101" customWidth="1"/>
    <col min="9241" max="9242" width="5" style="101" customWidth="1"/>
    <col min="9243" max="9243" width="6.5703125" style="101" customWidth="1"/>
    <col min="9244" max="9244" width="7.5703125" style="101" customWidth="1"/>
    <col min="9245" max="9246" width="6" style="101" customWidth="1"/>
    <col min="9247" max="9247" width="5.42578125" style="101" customWidth="1"/>
    <col min="9248" max="9257" width="0" style="101" hidden="1" customWidth="1"/>
    <col min="9258" max="9258" width="3.140625" style="101" customWidth="1"/>
    <col min="9259" max="9259" width="2.28515625" style="101" customWidth="1"/>
    <col min="9260" max="9260" width="9.28515625" style="101" customWidth="1"/>
    <col min="9261" max="9261" width="8.140625" style="101" customWidth="1"/>
    <col min="9262" max="9262" width="6.7109375" style="101" customWidth="1"/>
    <col min="9263" max="9263" width="12.28515625" style="101" customWidth="1"/>
    <col min="9264" max="9264" width="10.42578125" style="101" customWidth="1"/>
    <col min="9265" max="9265" width="6.42578125" style="101" customWidth="1"/>
    <col min="9266" max="9266" width="5.42578125" style="101" customWidth="1"/>
    <col min="9267" max="9267" width="37.7109375" style="101"/>
    <col min="9268" max="9268" width="7.42578125" style="101" customWidth="1"/>
    <col min="9269" max="9270" width="37.7109375" style="101"/>
    <col min="9271" max="9275" width="12.7109375" style="101" customWidth="1"/>
    <col min="9276" max="9276" width="2.7109375" style="101" customWidth="1"/>
    <col min="9277" max="9277" width="8.140625" style="101" customWidth="1"/>
    <col min="9278" max="9278" width="9.42578125" style="101" customWidth="1"/>
    <col min="9279" max="9279" width="6.7109375" style="101" customWidth="1"/>
    <col min="9280" max="9280" width="12.28515625" style="101" customWidth="1"/>
    <col min="9281" max="9281" width="10.42578125" style="101" customWidth="1"/>
    <col min="9282" max="9282" width="14.42578125" style="101" customWidth="1"/>
    <col min="9283" max="9284" width="7.28515625" style="101" customWidth="1"/>
    <col min="9285" max="9285" width="37.7109375" style="101"/>
    <col min="9286" max="9286" width="7.42578125" style="101" customWidth="1"/>
    <col min="9287" max="9288" width="37.7109375" style="101"/>
    <col min="9289" max="9289" width="8" style="101" customWidth="1"/>
    <col min="9290" max="9291" width="8.85546875" style="101" customWidth="1"/>
    <col min="9292" max="9292" width="15.85546875" style="101" customWidth="1"/>
    <col min="9293" max="9294" width="12.7109375" style="101" customWidth="1"/>
    <col min="9295" max="9302" width="10.140625" style="101" customWidth="1"/>
    <col min="9303" max="9443" width="37.42578125" style="101" customWidth="1"/>
    <col min="9444" max="9472" width="37.7109375" style="101"/>
    <col min="9473" max="9473" width="9.7109375" style="101" customWidth="1"/>
    <col min="9474" max="9474" width="13.140625" style="101" customWidth="1"/>
    <col min="9475" max="9475" width="37.85546875" style="101" customWidth="1"/>
    <col min="9476" max="9476" width="11.42578125" style="101" customWidth="1"/>
    <col min="9477" max="9477" width="15.42578125" style="101" customWidth="1"/>
    <col min="9478" max="9480" width="5.42578125" style="101" customWidth="1"/>
    <col min="9481" max="9481" width="6.5703125" style="101" customWidth="1"/>
    <col min="9482" max="9482" width="8.5703125" style="101" customWidth="1"/>
    <col min="9483" max="9483" width="10.5703125" style="101" customWidth="1"/>
    <col min="9484" max="9484" width="6.7109375" style="101" customWidth="1"/>
    <col min="9485" max="9485" width="6.42578125" style="101" customWidth="1"/>
    <col min="9486" max="9492" width="7" style="101" customWidth="1"/>
    <col min="9493" max="9493" width="4.42578125" style="101" customWidth="1"/>
    <col min="9494" max="9495" width="5" style="101" customWidth="1"/>
    <col min="9496" max="9496" width="6.42578125" style="101" customWidth="1"/>
    <col min="9497" max="9498" width="5" style="101" customWidth="1"/>
    <col min="9499" max="9499" width="6.5703125" style="101" customWidth="1"/>
    <col min="9500" max="9500" width="7.5703125" style="101" customWidth="1"/>
    <col min="9501" max="9502" width="6" style="101" customWidth="1"/>
    <col min="9503" max="9503" width="5.42578125" style="101" customWidth="1"/>
    <col min="9504" max="9513" width="0" style="101" hidden="1" customWidth="1"/>
    <col min="9514" max="9514" width="3.140625" style="101" customWidth="1"/>
    <col min="9515" max="9515" width="2.28515625" style="101" customWidth="1"/>
    <col min="9516" max="9516" width="9.28515625" style="101" customWidth="1"/>
    <col min="9517" max="9517" width="8.140625" style="101" customWidth="1"/>
    <col min="9518" max="9518" width="6.7109375" style="101" customWidth="1"/>
    <col min="9519" max="9519" width="12.28515625" style="101" customWidth="1"/>
    <col min="9520" max="9520" width="10.42578125" style="101" customWidth="1"/>
    <col min="9521" max="9521" width="6.42578125" style="101" customWidth="1"/>
    <col min="9522" max="9522" width="5.42578125" style="101" customWidth="1"/>
    <col min="9523" max="9523" width="37.7109375" style="101"/>
    <col min="9524" max="9524" width="7.42578125" style="101" customWidth="1"/>
    <col min="9525" max="9526" width="37.7109375" style="101"/>
    <col min="9527" max="9531" width="12.7109375" style="101" customWidth="1"/>
    <col min="9532" max="9532" width="2.7109375" style="101" customWidth="1"/>
    <col min="9533" max="9533" width="8.140625" style="101" customWidth="1"/>
    <col min="9534" max="9534" width="9.42578125" style="101" customWidth="1"/>
    <col min="9535" max="9535" width="6.7109375" style="101" customWidth="1"/>
    <col min="9536" max="9536" width="12.28515625" style="101" customWidth="1"/>
    <col min="9537" max="9537" width="10.42578125" style="101" customWidth="1"/>
    <col min="9538" max="9538" width="14.42578125" style="101" customWidth="1"/>
    <col min="9539" max="9540" width="7.28515625" style="101" customWidth="1"/>
    <col min="9541" max="9541" width="37.7109375" style="101"/>
    <col min="9542" max="9542" width="7.42578125" style="101" customWidth="1"/>
    <col min="9543" max="9544" width="37.7109375" style="101"/>
    <col min="9545" max="9545" width="8" style="101" customWidth="1"/>
    <col min="9546" max="9547" width="8.85546875" style="101" customWidth="1"/>
    <col min="9548" max="9548" width="15.85546875" style="101" customWidth="1"/>
    <col min="9549" max="9550" width="12.7109375" style="101" customWidth="1"/>
    <col min="9551" max="9558" width="10.140625" style="101" customWidth="1"/>
    <col min="9559" max="9699" width="37.42578125" style="101" customWidth="1"/>
    <col min="9700" max="9728" width="37.7109375" style="101"/>
    <col min="9729" max="9729" width="9.7109375" style="101" customWidth="1"/>
    <col min="9730" max="9730" width="13.140625" style="101" customWidth="1"/>
    <col min="9731" max="9731" width="37.85546875" style="101" customWidth="1"/>
    <col min="9732" max="9732" width="11.42578125" style="101" customWidth="1"/>
    <col min="9733" max="9733" width="15.42578125" style="101" customWidth="1"/>
    <col min="9734" max="9736" width="5.42578125" style="101" customWidth="1"/>
    <col min="9737" max="9737" width="6.5703125" style="101" customWidth="1"/>
    <col min="9738" max="9738" width="8.5703125" style="101" customWidth="1"/>
    <col min="9739" max="9739" width="10.5703125" style="101" customWidth="1"/>
    <col min="9740" max="9740" width="6.7109375" style="101" customWidth="1"/>
    <col min="9741" max="9741" width="6.42578125" style="101" customWidth="1"/>
    <col min="9742" max="9748" width="7" style="101" customWidth="1"/>
    <col min="9749" max="9749" width="4.42578125" style="101" customWidth="1"/>
    <col min="9750" max="9751" width="5" style="101" customWidth="1"/>
    <col min="9752" max="9752" width="6.42578125" style="101" customWidth="1"/>
    <col min="9753" max="9754" width="5" style="101" customWidth="1"/>
    <col min="9755" max="9755" width="6.5703125" style="101" customWidth="1"/>
    <col min="9756" max="9756" width="7.5703125" style="101" customWidth="1"/>
    <col min="9757" max="9758" width="6" style="101" customWidth="1"/>
    <col min="9759" max="9759" width="5.42578125" style="101" customWidth="1"/>
    <col min="9760" max="9769" width="0" style="101" hidden="1" customWidth="1"/>
    <col min="9770" max="9770" width="3.140625" style="101" customWidth="1"/>
    <col min="9771" max="9771" width="2.28515625" style="101" customWidth="1"/>
    <col min="9772" max="9772" width="9.28515625" style="101" customWidth="1"/>
    <col min="9773" max="9773" width="8.140625" style="101" customWidth="1"/>
    <col min="9774" max="9774" width="6.7109375" style="101" customWidth="1"/>
    <col min="9775" max="9775" width="12.28515625" style="101" customWidth="1"/>
    <col min="9776" max="9776" width="10.42578125" style="101" customWidth="1"/>
    <col min="9777" max="9777" width="6.42578125" style="101" customWidth="1"/>
    <col min="9778" max="9778" width="5.42578125" style="101" customWidth="1"/>
    <col min="9779" max="9779" width="37.7109375" style="101"/>
    <col min="9780" max="9780" width="7.42578125" style="101" customWidth="1"/>
    <col min="9781" max="9782" width="37.7109375" style="101"/>
    <col min="9783" max="9787" width="12.7109375" style="101" customWidth="1"/>
    <col min="9788" max="9788" width="2.7109375" style="101" customWidth="1"/>
    <col min="9789" max="9789" width="8.140625" style="101" customWidth="1"/>
    <col min="9790" max="9790" width="9.42578125" style="101" customWidth="1"/>
    <col min="9791" max="9791" width="6.7109375" style="101" customWidth="1"/>
    <col min="9792" max="9792" width="12.28515625" style="101" customWidth="1"/>
    <col min="9793" max="9793" width="10.42578125" style="101" customWidth="1"/>
    <col min="9794" max="9794" width="14.42578125" style="101" customWidth="1"/>
    <col min="9795" max="9796" width="7.28515625" style="101" customWidth="1"/>
    <col min="9797" max="9797" width="37.7109375" style="101"/>
    <col min="9798" max="9798" width="7.42578125" style="101" customWidth="1"/>
    <col min="9799" max="9800" width="37.7109375" style="101"/>
    <col min="9801" max="9801" width="8" style="101" customWidth="1"/>
    <col min="9802" max="9803" width="8.85546875" style="101" customWidth="1"/>
    <col min="9804" max="9804" width="15.85546875" style="101" customWidth="1"/>
    <col min="9805" max="9806" width="12.7109375" style="101" customWidth="1"/>
    <col min="9807" max="9814" width="10.140625" style="101" customWidth="1"/>
    <col min="9815" max="9955" width="37.42578125" style="101" customWidth="1"/>
    <col min="9956" max="9984" width="37.7109375" style="101"/>
    <col min="9985" max="9985" width="9.7109375" style="101" customWidth="1"/>
    <col min="9986" max="9986" width="13.140625" style="101" customWidth="1"/>
    <col min="9987" max="9987" width="37.85546875" style="101" customWidth="1"/>
    <col min="9988" max="9988" width="11.42578125" style="101" customWidth="1"/>
    <col min="9989" max="9989" width="15.42578125" style="101" customWidth="1"/>
    <col min="9990" max="9992" width="5.42578125" style="101" customWidth="1"/>
    <col min="9993" max="9993" width="6.5703125" style="101" customWidth="1"/>
    <col min="9994" max="9994" width="8.5703125" style="101" customWidth="1"/>
    <col min="9995" max="9995" width="10.5703125" style="101" customWidth="1"/>
    <col min="9996" max="9996" width="6.7109375" style="101" customWidth="1"/>
    <col min="9997" max="9997" width="6.42578125" style="101" customWidth="1"/>
    <col min="9998" max="10004" width="7" style="101" customWidth="1"/>
    <col min="10005" max="10005" width="4.42578125" style="101" customWidth="1"/>
    <col min="10006" max="10007" width="5" style="101" customWidth="1"/>
    <col min="10008" max="10008" width="6.42578125" style="101" customWidth="1"/>
    <col min="10009" max="10010" width="5" style="101" customWidth="1"/>
    <col min="10011" max="10011" width="6.5703125" style="101" customWidth="1"/>
    <col min="10012" max="10012" width="7.5703125" style="101" customWidth="1"/>
    <col min="10013" max="10014" width="6" style="101" customWidth="1"/>
    <col min="10015" max="10015" width="5.42578125" style="101" customWidth="1"/>
    <col min="10016" max="10025" width="0" style="101" hidden="1" customWidth="1"/>
    <col min="10026" max="10026" width="3.140625" style="101" customWidth="1"/>
    <col min="10027" max="10027" width="2.28515625" style="101" customWidth="1"/>
    <col min="10028" max="10028" width="9.28515625" style="101" customWidth="1"/>
    <col min="10029" max="10029" width="8.140625" style="101" customWidth="1"/>
    <col min="10030" max="10030" width="6.7109375" style="101" customWidth="1"/>
    <col min="10031" max="10031" width="12.28515625" style="101" customWidth="1"/>
    <col min="10032" max="10032" width="10.42578125" style="101" customWidth="1"/>
    <col min="10033" max="10033" width="6.42578125" style="101" customWidth="1"/>
    <col min="10034" max="10034" width="5.42578125" style="101" customWidth="1"/>
    <col min="10035" max="10035" width="37.7109375" style="101"/>
    <col min="10036" max="10036" width="7.42578125" style="101" customWidth="1"/>
    <col min="10037" max="10038" width="37.7109375" style="101"/>
    <col min="10039" max="10043" width="12.7109375" style="101" customWidth="1"/>
    <col min="10044" max="10044" width="2.7109375" style="101" customWidth="1"/>
    <col min="10045" max="10045" width="8.140625" style="101" customWidth="1"/>
    <col min="10046" max="10046" width="9.42578125" style="101" customWidth="1"/>
    <col min="10047" max="10047" width="6.7109375" style="101" customWidth="1"/>
    <col min="10048" max="10048" width="12.28515625" style="101" customWidth="1"/>
    <col min="10049" max="10049" width="10.42578125" style="101" customWidth="1"/>
    <col min="10050" max="10050" width="14.42578125" style="101" customWidth="1"/>
    <col min="10051" max="10052" width="7.28515625" style="101" customWidth="1"/>
    <col min="10053" max="10053" width="37.7109375" style="101"/>
    <col min="10054" max="10054" width="7.42578125" style="101" customWidth="1"/>
    <col min="10055" max="10056" width="37.7109375" style="101"/>
    <col min="10057" max="10057" width="8" style="101" customWidth="1"/>
    <col min="10058" max="10059" width="8.85546875" style="101" customWidth="1"/>
    <col min="10060" max="10060" width="15.85546875" style="101" customWidth="1"/>
    <col min="10061" max="10062" width="12.7109375" style="101" customWidth="1"/>
    <col min="10063" max="10070" width="10.140625" style="101" customWidth="1"/>
    <col min="10071" max="10211" width="37.42578125" style="101" customWidth="1"/>
    <col min="10212" max="10240" width="37.7109375" style="101"/>
    <col min="10241" max="10241" width="9.7109375" style="101" customWidth="1"/>
    <col min="10242" max="10242" width="13.140625" style="101" customWidth="1"/>
    <col min="10243" max="10243" width="37.85546875" style="101" customWidth="1"/>
    <col min="10244" max="10244" width="11.42578125" style="101" customWidth="1"/>
    <col min="10245" max="10245" width="15.42578125" style="101" customWidth="1"/>
    <col min="10246" max="10248" width="5.42578125" style="101" customWidth="1"/>
    <col min="10249" max="10249" width="6.5703125" style="101" customWidth="1"/>
    <col min="10250" max="10250" width="8.5703125" style="101" customWidth="1"/>
    <col min="10251" max="10251" width="10.5703125" style="101" customWidth="1"/>
    <col min="10252" max="10252" width="6.7109375" style="101" customWidth="1"/>
    <col min="10253" max="10253" width="6.42578125" style="101" customWidth="1"/>
    <col min="10254" max="10260" width="7" style="101" customWidth="1"/>
    <col min="10261" max="10261" width="4.42578125" style="101" customWidth="1"/>
    <col min="10262" max="10263" width="5" style="101" customWidth="1"/>
    <col min="10264" max="10264" width="6.42578125" style="101" customWidth="1"/>
    <col min="10265" max="10266" width="5" style="101" customWidth="1"/>
    <col min="10267" max="10267" width="6.5703125" style="101" customWidth="1"/>
    <col min="10268" max="10268" width="7.5703125" style="101" customWidth="1"/>
    <col min="10269" max="10270" width="6" style="101" customWidth="1"/>
    <col min="10271" max="10271" width="5.42578125" style="101" customWidth="1"/>
    <col min="10272" max="10281" width="0" style="101" hidden="1" customWidth="1"/>
    <col min="10282" max="10282" width="3.140625" style="101" customWidth="1"/>
    <col min="10283" max="10283" width="2.28515625" style="101" customWidth="1"/>
    <col min="10284" max="10284" width="9.28515625" style="101" customWidth="1"/>
    <col min="10285" max="10285" width="8.140625" style="101" customWidth="1"/>
    <col min="10286" max="10286" width="6.7109375" style="101" customWidth="1"/>
    <col min="10287" max="10287" width="12.28515625" style="101" customWidth="1"/>
    <col min="10288" max="10288" width="10.42578125" style="101" customWidth="1"/>
    <col min="10289" max="10289" width="6.42578125" style="101" customWidth="1"/>
    <col min="10290" max="10290" width="5.42578125" style="101" customWidth="1"/>
    <col min="10291" max="10291" width="37.7109375" style="101"/>
    <col min="10292" max="10292" width="7.42578125" style="101" customWidth="1"/>
    <col min="10293" max="10294" width="37.7109375" style="101"/>
    <col min="10295" max="10299" width="12.7109375" style="101" customWidth="1"/>
    <col min="10300" max="10300" width="2.7109375" style="101" customWidth="1"/>
    <col min="10301" max="10301" width="8.140625" style="101" customWidth="1"/>
    <col min="10302" max="10302" width="9.42578125" style="101" customWidth="1"/>
    <col min="10303" max="10303" width="6.7109375" style="101" customWidth="1"/>
    <col min="10304" max="10304" width="12.28515625" style="101" customWidth="1"/>
    <col min="10305" max="10305" width="10.42578125" style="101" customWidth="1"/>
    <col min="10306" max="10306" width="14.42578125" style="101" customWidth="1"/>
    <col min="10307" max="10308" width="7.28515625" style="101" customWidth="1"/>
    <col min="10309" max="10309" width="37.7109375" style="101"/>
    <col min="10310" max="10310" width="7.42578125" style="101" customWidth="1"/>
    <col min="10311" max="10312" width="37.7109375" style="101"/>
    <col min="10313" max="10313" width="8" style="101" customWidth="1"/>
    <col min="10314" max="10315" width="8.85546875" style="101" customWidth="1"/>
    <col min="10316" max="10316" width="15.85546875" style="101" customWidth="1"/>
    <col min="10317" max="10318" width="12.7109375" style="101" customWidth="1"/>
    <col min="10319" max="10326" width="10.140625" style="101" customWidth="1"/>
    <col min="10327" max="10467" width="37.42578125" style="101" customWidth="1"/>
    <col min="10468" max="10496" width="37.7109375" style="101"/>
    <col min="10497" max="10497" width="9.7109375" style="101" customWidth="1"/>
    <col min="10498" max="10498" width="13.140625" style="101" customWidth="1"/>
    <col min="10499" max="10499" width="37.85546875" style="101" customWidth="1"/>
    <col min="10500" max="10500" width="11.42578125" style="101" customWidth="1"/>
    <col min="10501" max="10501" width="15.42578125" style="101" customWidth="1"/>
    <col min="10502" max="10504" width="5.42578125" style="101" customWidth="1"/>
    <col min="10505" max="10505" width="6.5703125" style="101" customWidth="1"/>
    <col min="10506" max="10506" width="8.5703125" style="101" customWidth="1"/>
    <col min="10507" max="10507" width="10.5703125" style="101" customWidth="1"/>
    <col min="10508" max="10508" width="6.7109375" style="101" customWidth="1"/>
    <col min="10509" max="10509" width="6.42578125" style="101" customWidth="1"/>
    <col min="10510" max="10516" width="7" style="101" customWidth="1"/>
    <col min="10517" max="10517" width="4.42578125" style="101" customWidth="1"/>
    <col min="10518" max="10519" width="5" style="101" customWidth="1"/>
    <col min="10520" max="10520" width="6.42578125" style="101" customWidth="1"/>
    <col min="10521" max="10522" width="5" style="101" customWidth="1"/>
    <col min="10523" max="10523" width="6.5703125" style="101" customWidth="1"/>
    <col min="10524" max="10524" width="7.5703125" style="101" customWidth="1"/>
    <col min="10525" max="10526" width="6" style="101" customWidth="1"/>
    <col min="10527" max="10527" width="5.42578125" style="101" customWidth="1"/>
    <col min="10528" max="10537" width="0" style="101" hidden="1" customWidth="1"/>
    <col min="10538" max="10538" width="3.140625" style="101" customWidth="1"/>
    <col min="10539" max="10539" width="2.28515625" style="101" customWidth="1"/>
    <col min="10540" max="10540" width="9.28515625" style="101" customWidth="1"/>
    <col min="10541" max="10541" width="8.140625" style="101" customWidth="1"/>
    <col min="10542" max="10542" width="6.7109375" style="101" customWidth="1"/>
    <col min="10543" max="10543" width="12.28515625" style="101" customWidth="1"/>
    <col min="10544" max="10544" width="10.42578125" style="101" customWidth="1"/>
    <col min="10545" max="10545" width="6.42578125" style="101" customWidth="1"/>
    <col min="10546" max="10546" width="5.42578125" style="101" customWidth="1"/>
    <col min="10547" max="10547" width="37.7109375" style="101"/>
    <col min="10548" max="10548" width="7.42578125" style="101" customWidth="1"/>
    <col min="10549" max="10550" width="37.7109375" style="101"/>
    <col min="10551" max="10555" width="12.7109375" style="101" customWidth="1"/>
    <col min="10556" max="10556" width="2.7109375" style="101" customWidth="1"/>
    <col min="10557" max="10557" width="8.140625" style="101" customWidth="1"/>
    <col min="10558" max="10558" width="9.42578125" style="101" customWidth="1"/>
    <col min="10559" max="10559" width="6.7109375" style="101" customWidth="1"/>
    <col min="10560" max="10560" width="12.28515625" style="101" customWidth="1"/>
    <col min="10561" max="10561" width="10.42578125" style="101" customWidth="1"/>
    <col min="10562" max="10562" width="14.42578125" style="101" customWidth="1"/>
    <col min="10563" max="10564" width="7.28515625" style="101" customWidth="1"/>
    <col min="10565" max="10565" width="37.7109375" style="101"/>
    <col min="10566" max="10566" width="7.42578125" style="101" customWidth="1"/>
    <col min="10567" max="10568" width="37.7109375" style="101"/>
    <col min="10569" max="10569" width="8" style="101" customWidth="1"/>
    <col min="10570" max="10571" width="8.85546875" style="101" customWidth="1"/>
    <col min="10572" max="10572" width="15.85546875" style="101" customWidth="1"/>
    <col min="10573" max="10574" width="12.7109375" style="101" customWidth="1"/>
    <col min="10575" max="10582" width="10.140625" style="101" customWidth="1"/>
    <col min="10583" max="10723" width="37.42578125" style="101" customWidth="1"/>
    <col min="10724" max="10752" width="37.7109375" style="101"/>
    <col min="10753" max="10753" width="9.7109375" style="101" customWidth="1"/>
    <col min="10754" max="10754" width="13.140625" style="101" customWidth="1"/>
    <col min="10755" max="10755" width="37.85546875" style="101" customWidth="1"/>
    <col min="10756" max="10756" width="11.42578125" style="101" customWidth="1"/>
    <col min="10757" max="10757" width="15.42578125" style="101" customWidth="1"/>
    <col min="10758" max="10760" width="5.42578125" style="101" customWidth="1"/>
    <col min="10761" max="10761" width="6.5703125" style="101" customWidth="1"/>
    <col min="10762" max="10762" width="8.5703125" style="101" customWidth="1"/>
    <col min="10763" max="10763" width="10.5703125" style="101" customWidth="1"/>
    <col min="10764" max="10764" width="6.7109375" style="101" customWidth="1"/>
    <col min="10765" max="10765" width="6.42578125" style="101" customWidth="1"/>
    <col min="10766" max="10772" width="7" style="101" customWidth="1"/>
    <col min="10773" max="10773" width="4.42578125" style="101" customWidth="1"/>
    <col min="10774" max="10775" width="5" style="101" customWidth="1"/>
    <col min="10776" max="10776" width="6.42578125" style="101" customWidth="1"/>
    <col min="10777" max="10778" width="5" style="101" customWidth="1"/>
    <col min="10779" max="10779" width="6.5703125" style="101" customWidth="1"/>
    <col min="10780" max="10780" width="7.5703125" style="101" customWidth="1"/>
    <col min="10781" max="10782" width="6" style="101" customWidth="1"/>
    <col min="10783" max="10783" width="5.42578125" style="101" customWidth="1"/>
    <col min="10784" max="10793" width="0" style="101" hidden="1" customWidth="1"/>
    <col min="10794" max="10794" width="3.140625" style="101" customWidth="1"/>
    <col min="10795" max="10795" width="2.28515625" style="101" customWidth="1"/>
    <col min="10796" max="10796" width="9.28515625" style="101" customWidth="1"/>
    <col min="10797" max="10797" width="8.140625" style="101" customWidth="1"/>
    <col min="10798" max="10798" width="6.7109375" style="101" customWidth="1"/>
    <col min="10799" max="10799" width="12.28515625" style="101" customWidth="1"/>
    <col min="10800" max="10800" width="10.42578125" style="101" customWidth="1"/>
    <col min="10801" max="10801" width="6.42578125" style="101" customWidth="1"/>
    <col min="10802" max="10802" width="5.42578125" style="101" customWidth="1"/>
    <col min="10803" max="10803" width="37.7109375" style="101"/>
    <col min="10804" max="10804" width="7.42578125" style="101" customWidth="1"/>
    <col min="10805" max="10806" width="37.7109375" style="101"/>
    <col min="10807" max="10811" width="12.7109375" style="101" customWidth="1"/>
    <col min="10812" max="10812" width="2.7109375" style="101" customWidth="1"/>
    <col min="10813" max="10813" width="8.140625" style="101" customWidth="1"/>
    <col min="10814" max="10814" width="9.42578125" style="101" customWidth="1"/>
    <col min="10815" max="10815" width="6.7109375" style="101" customWidth="1"/>
    <col min="10816" max="10816" width="12.28515625" style="101" customWidth="1"/>
    <col min="10817" max="10817" width="10.42578125" style="101" customWidth="1"/>
    <col min="10818" max="10818" width="14.42578125" style="101" customWidth="1"/>
    <col min="10819" max="10820" width="7.28515625" style="101" customWidth="1"/>
    <col min="10821" max="10821" width="37.7109375" style="101"/>
    <col min="10822" max="10822" width="7.42578125" style="101" customWidth="1"/>
    <col min="10823" max="10824" width="37.7109375" style="101"/>
    <col min="10825" max="10825" width="8" style="101" customWidth="1"/>
    <col min="10826" max="10827" width="8.85546875" style="101" customWidth="1"/>
    <col min="10828" max="10828" width="15.85546875" style="101" customWidth="1"/>
    <col min="10829" max="10830" width="12.7109375" style="101" customWidth="1"/>
    <col min="10831" max="10838" width="10.140625" style="101" customWidth="1"/>
    <col min="10839" max="10979" width="37.42578125" style="101" customWidth="1"/>
    <col min="10980" max="11008" width="37.7109375" style="101"/>
    <col min="11009" max="11009" width="9.7109375" style="101" customWidth="1"/>
    <col min="11010" max="11010" width="13.140625" style="101" customWidth="1"/>
    <col min="11011" max="11011" width="37.85546875" style="101" customWidth="1"/>
    <col min="11012" max="11012" width="11.42578125" style="101" customWidth="1"/>
    <col min="11013" max="11013" width="15.42578125" style="101" customWidth="1"/>
    <col min="11014" max="11016" width="5.42578125" style="101" customWidth="1"/>
    <col min="11017" max="11017" width="6.5703125" style="101" customWidth="1"/>
    <col min="11018" max="11018" width="8.5703125" style="101" customWidth="1"/>
    <col min="11019" max="11019" width="10.5703125" style="101" customWidth="1"/>
    <col min="11020" max="11020" width="6.7109375" style="101" customWidth="1"/>
    <col min="11021" max="11021" width="6.42578125" style="101" customWidth="1"/>
    <col min="11022" max="11028" width="7" style="101" customWidth="1"/>
    <col min="11029" max="11029" width="4.42578125" style="101" customWidth="1"/>
    <col min="11030" max="11031" width="5" style="101" customWidth="1"/>
    <col min="11032" max="11032" width="6.42578125" style="101" customWidth="1"/>
    <col min="11033" max="11034" width="5" style="101" customWidth="1"/>
    <col min="11035" max="11035" width="6.5703125" style="101" customWidth="1"/>
    <col min="11036" max="11036" width="7.5703125" style="101" customWidth="1"/>
    <col min="11037" max="11038" width="6" style="101" customWidth="1"/>
    <col min="11039" max="11039" width="5.42578125" style="101" customWidth="1"/>
    <col min="11040" max="11049" width="0" style="101" hidden="1" customWidth="1"/>
    <col min="11050" max="11050" width="3.140625" style="101" customWidth="1"/>
    <col min="11051" max="11051" width="2.28515625" style="101" customWidth="1"/>
    <col min="11052" max="11052" width="9.28515625" style="101" customWidth="1"/>
    <col min="11053" max="11053" width="8.140625" style="101" customWidth="1"/>
    <col min="11054" max="11054" width="6.7109375" style="101" customWidth="1"/>
    <col min="11055" max="11055" width="12.28515625" style="101" customWidth="1"/>
    <col min="11056" max="11056" width="10.42578125" style="101" customWidth="1"/>
    <col min="11057" max="11057" width="6.42578125" style="101" customWidth="1"/>
    <col min="11058" max="11058" width="5.42578125" style="101" customWidth="1"/>
    <col min="11059" max="11059" width="37.7109375" style="101"/>
    <col min="11060" max="11060" width="7.42578125" style="101" customWidth="1"/>
    <col min="11061" max="11062" width="37.7109375" style="101"/>
    <col min="11063" max="11067" width="12.7109375" style="101" customWidth="1"/>
    <col min="11068" max="11068" width="2.7109375" style="101" customWidth="1"/>
    <col min="11069" max="11069" width="8.140625" style="101" customWidth="1"/>
    <col min="11070" max="11070" width="9.42578125" style="101" customWidth="1"/>
    <col min="11071" max="11071" width="6.7109375" style="101" customWidth="1"/>
    <col min="11072" max="11072" width="12.28515625" style="101" customWidth="1"/>
    <col min="11073" max="11073" width="10.42578125" style="101" customWidth="1"/>
    <col min="11074" max="11074" width="14.42578125" style="101" customWidth="1"/>
    <col min="11075" max="11076" width="7.28515625" style="101" customWidth="1"/>
    <col min="11077" max="11077" width="37.7109375" style="101"/>
    <col min="11078" max="11078" width="7.42578125" style="101" customWidth="1"/>
    <col min="11079" max="11080" width="37.7109375" style="101"/>
    <col min="11081" max="11081" width="8" style="101" customWidth="1"/>
    <col min="11082" max="11083" width="8.85546875" style="101" customWidth="1"/>
    <col min="11084" max="11084" width="15.85546875" style="101" customWidth="1"/>
    <col min="11085" max="11086" width="12.7109375" style="101" customWidth="1"/>
    <col min="11087" max="11094" width="10.140625" style="101" customWidth="1"/>
    <col min="11095" max="11235" width="37.42578125" style="101" customWidth="1"/>
    <col min="11236" max="11264" width="37.7109375" style="101"/>
    <col min="11265" max="11265" width="9.7109375" style="101" customWidth="1"/>
    <col min="11266" max="11266" width="13.140625" style="101" customWidth="1"/>
    <col min="11267" max="11267" width="37.85546875" style="101" customWidth="1"/>
    <col min="11268" max="11268" width="11.42578125" style="101" customWidth="1"/>
    <col min="11269" max="11269" width="15.42578125" style="101" customWidth="1"/>
    <col min="11270" max="11272" width="5.42578125" style="101" customWidth="1"/>
    <col min="11273" max="11273" width="6.5703125" style="101" customWidth="1"/>
    <col min="11274" max="11274" width="8.5703125" style="101" customWidth="1"/>
    <col min="11275" max="11275" width="10.5703125" style="101" customWidth="1"/>
    <col min="11276" max="11276" width="6.7109375" style="101" customWidth="1"/>
    <col min="11277" max="11277" width="6.42578125" style="101" customWidth="1"/>
    <col min="11278" max="11284" width="7" style="101" customWidth="1"/>
    <col min="11285" max="11285" width="4.42578125" style="101" customWidth="1"/>
    <col min="11286" max="11287" width="5" style="101" customWidth="1"/>
    <col min="11288" max="11288" width="6.42578125" style="101" customWidth="1"/>
    <col min="11289" max="11290" width="5" style="101" customWidth="1"/>
    <col min="11291" max="11291" width="6.5703125" style="101" customWidth="1"/>
    <col min="11292" max="11292" width="7.5703125" style="101" customWidth="1"/>
    <col min="11293" max="11294" width="6" style="101" customWidth="1"/>
    <col min="11295" max="11295" width="5.42578125" style="101" customWidth="1"/>
    <col min="11296" max="11305" width="0" style="101" hidden="1" customWidth="1"/>
    <col min="11306" max="11306" width="3.140625" style="101" customWidth="1"/>
    <col min="11307" max="11307" width="2.28515625" style="101" customWidth="1"/>
    <col min="11308" max="11308" width="9.28515625" style="101" customWidth="1"/>
    <col min="11309" max="11309" width="8.140625" style="101" customWidth="1"/>
    <col min="11310" max="11310" width="6.7109375" style="101" customWidth="1"/>
    <col min="11311" max="11311" width="12.28515625" style="101" customWidth="1"/>
    <col min="11312" max="11312" width="10.42578125" style="101" customWidth="1"/>
    <col min="11313" max="11313" width="6.42578125" style="101" customWidth="1"/>
    <col min="11314" max="11314" width="5.42578125" style="101" customWidth="1"/>
    <col min="11315" max="11315" width="37.7109375" style="101"/>
    <col min="11316" max="11316" width="7.42578125" style="101" customWidth="1"/>
    <col min="11317" max="11318" width="37.7109375" style="101"/>
    <col min="11319" max="11323" width="12.7109375" style="101" customWidth="1"/>
    <col min="11324" max="11324" width="2.7109375" style="101" customWidth="1"/>
    <col min="11325" max="11325" width="8.140625" style="101" customWidth="1"/>
    <col min="11326" max="11326" width="9.42578125" style="101" customWidth="1"/>
    <col min="11327" max="11327" width="6.7109375" style="101" customWidth="1"/>
    <col min="11328" max="11328" width="12.28515625" style="101" customWidth="1"/>
    <col min="11329" max="11329" width="10.42578125" style="101" customWidth="1"/>
    <col min="11330" max="11330" width="14.42578125" style="101" customWidth="1"/>
    <col min="11331" max="11332" width="7.28515625" style="101" customWidth="1"/>
    <col min="11333" max="11333" width="37.7109375" style="101"/>
    <col min="11334" max="11334" width="7.42578125" style="101" customWidth="1"/>
    <col min="11335" max="11336" width="37.7109375" style="101"/>
    <col min="11337" max="11337" width="8" style="101" customWidth="1"/>
    <col min="11338" max="11339" width="8.85546875" style="101" customWidth="1"/>
    <col min="11340" max="11340" width="15.85546875" style="101" customWidth="1"/>
    <col min="11341" max="11342" width="12.7109375" style="101" customWidth="1"/>
    <col min="11343" max="11350" width="10.140625" style="101" customWidth="1"/>
    <col min="11351" max="11491" width="37.42578125" style="101" customWidth="1"/>
    <col min="11492" max="11520" width="37.7109375" style="101"/>
    <col min="11521" max="11521" width="9.7109375" style="101" customWidth="1"/>
    <col min="11522" max="11522" width="13.140625" style="101" customWidth="1"/>
    <col min="11523" max="11523" width="37.85546875" style="101" customWidth="1"/>
    <col min="11524" max="11524" width="11.42578125" style="101" customWidth="1"/>
    <col min="11525" max="11525" width="15.42578125" style="101" customWidth="1"/>
    <col min="11526" max="11528" width="5.42578125" style="101" customWidth="1"/>
    <col min="11529" max="11529" width="6.5703125" style="101" customWidth="1"/>
    <col min="11530" max="11530" width="8.5703125" style="101" customWidth="1"/>
    <col min="11531" max="11531" width="10.5703125" style="101" customWidth="1"/>
    <col min="11532" max="11532" width="6.7109375" style="101" customWidth="1"/>
    <col min="11533" max="11533" width="6.42578125" style="101" customWidth="1"/>
    <col min="11534" max="11540" width="7" style="101" customWidth="1"/>
    <col min="11541" max="11541" width="4.42578125" style="101" customWidth="1"/>
    <col min="11542" max="11543" width="5" style="101" customWidth="1"/>
    <col min="11544" max="11544" width="6.42578125" style="101" customWidth="1"/>
    <col min="11545" max="11546" width="5" style="101" customWidth="1"/>
    <col min="11547" max="11547" width="6.5703125" style="101" customWidth="1"/>
    <col min="11548" max="11548" width="7.5703125" style="101" customWidth="1"/>
    <col min="11549" max="11550" width="6" style="101" customWidth="1"/>
    <col min="11551" max="11551" width="5.42578125" style="101" customWidth="1"/>
    <col min="11552" max="11561" width="0" style="101" hidden="1" customWidth="1"/>
    <col min="11562" max="11562" width="3.140625" style="101" customWidth="1"/>
    <col min="11563" max="11563" width="2.28515625" style="101" customWidth="1"/>
    <col min="11564" max="11564" width="9.28515625" style="101" customWidth="1"/>
    <col min="11565" max="11565" width="8.140625" style="101" customWidth="1"/>
    <col min="11566" max="11566" width="6.7109375" style="101" customWidth="1"/>
    <col min="11567" max="11567" width="12.28515625" style="101" customWidth="1"/>
    <col min="11568" max="11568" width="10.42578125" style="101" customWidth="1"/>
    <col min="11569" max="11569" width="6.42578125" style="101" customWidth="1"/>
    <col min="11570" max="11570" width="5.42578125" style="101" customWidth="1"/>
    <col min="11571" max="11571" width="37.7109375" style="101"/>
    <col min="11572" max="11572" width="7.42578125" style="101" customWidth="1"/>
    <col min="11573" max="11574" width="37.7109375" style="101"/>
    <col min="11575" max="11579" width="12.7109375" style="101" customWidth="1"/>
    <col min="11580" max="11580" width="2.7109375" style="101" customWidth="1"/>
    <col min="11581" max="11581" width="8.140625" style="101" customWidth="1"/>
    <col min="11582" max="11582" width="9.42578125" style="101" customWidth="1"/>
    <col min="11583" max="11583" width="6.7109375" style="101" customWidth="1"/>
    <col min="11584" max="11584" width="12.28515625" style="101" customWidth="1"/>
    <col min="11585" max="11585" width="10.42578125" style="101" customWidth="1"/>
    <col min="11586" max="11586" width="14.42578125" style="101" customWidth="1"/>
    <col min="11587" max="11588" width="7.28515625" style="101" customWidth="1"/>
    <col min="11589" max="11589" width="37.7109375" style="101"/>
    <col min="11590" max="11590" width="7.42578125" style="101" customWidth="1"/>
    <col min="11591" max="11592" width="37.7109375" style="101"/>
    <col min="11593" max="11593" width="8" style="101" customWidth="1"/>
    <col min="11594" max="11595" width="8.85546875" style="101" customWidth="1"/>
    <col min="11596" max="11596" width="15.85546875" style="101" customWidth="1"/>
    <col min="11597" max="11598" width="12.7109375" style="101" customWidth="1"/>
    <col min="11599" max="11606" width="10.140625" style="101" customWidth="1"/>
    <col min="11607" max="11747" width="37.42578125" style="101" customWidth="1"/>
    <col min="11748" max="11776" width="37.7109375" style="101"/>
    <col min="11777" max="11777" width="9.7109375" style="101" customWidth="1"/>
    <col min="11778" max="11778" width="13.140625" style="101" customWidth="1"/>
    <col min="11779" max="11779" width="37.85546875" style="101" customWidth="1"/>
    <col min="11780" max="11780" width="11.42578125" style="101" customWidth="1"/>
    <col min="11781" max="11781" width="15.42578125" style="101" customWidth="1"/>
    <col min="11782" max="11784" width="5.42578125" style="101" customWidth="1"/>
    <col min="11785" max="11785" width="6.5703125" style="101" customWidth="1"/>
    <col min="11786" max="11786" width="8.5703125" style="101" customWidth="1"/>
    <col min="11787" max="11787" width="10.5703125" style="101" customWidth="1"/>
    <col min="11788" max="11788" width="6.7109375" style="101" customWidth="1"/>
    <col min="11789" max="11789" width="6.42578125" style="101" customWidth="1"/>
    <col min="11790" max="11796" width="7" style="101" customWidth="1"/>
    <col min="11797" max="11797" width="4.42578125" style="101" customWidth="1"/>
    <col min="11798" max="11799" width="5" style="101" customWidth="1"/>
    <col min="11800" max="11800" width="6.42578125" style="101" customWidth="1"/>
    <col min="11801" max="11802" width="5" style="101" customWidth="1"/>
    <col min="11803" max="11803" width="6.5703125" style="101" customWidth="1"/>
    <col min="11804" max="11804" width="7.5703125" style="101" customWidth="1"/>
    <col min="11805" max="11806" width="6" style="101" customWidth="1"/>
    <col min="11807" max="11807" width="5.42578125" style="101" customWidth="1"/>
    <col min="11808" max="11817" width="0" style="101" hidden="1" customWidth="1"/>
    <col min="11818" max="11818" width="3.140625" style="101" customWidth="1"/>
    <col min="11819" max="11819" width="2.28515625" style="101" customWidth="1"/>
    <col min="11820" max="11820" width="9.28515625" style="101" customWidth="1"/>
    <col min="11821" max="11821" width="8.140625" style="101" customWidth="1"/>
    <col min="11822" max="11822" width="6.7109375" style="101" customWidth="1"/>
    <col min="11823" max="11823" width="12.28515625" style="101" customWidth="1"/>
    <col min="11824" max="11824" width="10.42578125" style="101" customWidth="1"/>
    <col min="11825" max="11825" width="6.42578125" style="101" customWidth="1"/>
    <col min="11826" max="11826" width="5.42578125" style="101" customWidth="1"/>
    <col min="11827" max="11827" width="37.7109375" style="101"/>
    <col min="11828" max="11828" width="7.42578125" style="101" customWidth="1"/>
    <col min="11829" max="11830" width="37.7109375" style="101"/>
    <col min="11831" max="11835" width="12.7109375" style="101" customWidth="1"/>
    <col min="11836" max="11836" width="2.7109375" style="101" customWidth="1"/>
    <col min="11837" max="11837" width="8.140625" style="101" customWidth="1"/>
    <col min="11838" max="11838" width="9.42578125" style="101" customWidth="1"/>
    <col min="11839" max="11839" width="6.7109375" style="101" customWidth="1"/>
    <col min="11840" max="11840" width="12.28515625" style="101" customWidth="1"/>
    <col min="11841" max="11841" width="10.42578125" style="101" customWidth="1"/>
    <col min="11842" max="11842" width="14.42578125" style="101" customWidth="1"/>
    <col min="11843" max="11844" width="7.28515625" style="101" customWidth="1"/>
    <col min="11845" max="11845" width="37.7109375" style="101"/>
    <col min="11846" max="11846" width="7.42578125" style="101" customWidth="1"/>
    <col min="11847" max="11848" width="37.7109375" style="101"/>
    <col min="11849" max="11849" width="8" style="101" customWidth="1"/>
    <col min="11850" max="11851" width="8.85546875" style="101" customWidth="1"/>
    <col min="11852" max="11852" width="15.85546875" style="101" customWidth="1"/>
    <col min="11853" max="11854" width="12.7109375" style="101" customWidth="1"/>
    <col min="11855" max="11862" width="10.140625" style="101" customWidth="1"/>
    <col min="11863" max="12003" width="37.42578125" style="101" customWidth="1"/>
    <col min="12004" max="12032" width="37.7109375" style="101"/>
    <col min="12033" max="12033" width="9.7109375" style="101" customWidth="1"/>
    <col min="12034" max="12034" width="13.140625" style="101" customWidth="1"/>
    <col min="12035" max="12035" width="37.85546875" style="101" customWidth="1"/>
    <col min="12036" max="12036" width="11.42578125" style="101" customWidth="1"/>
    <col min="12037" max="12037" width="15.42578125" style="101" customWidth="1"/>
    <col min="12038" max="12040" width="5.42578125" style="101" customWidth="1"/>
    <col min="12041" max="12041" width="6.5703125" style="101" customWidth="1"/>
    <col min="12042" max="12042" width="8.5703125" style="101" customWidth="1"/>
    <col min="12043" max="12043" width="10.5703125" style="101" customWidth="1"/>
    <col min="12044" max="12044" width="6.7109375" style="101" customWidth="1"/>
    <col min="12045" max="12045" width="6.42578125" style="101" customWidth="1"/>
    <col min="12046" max="12052" width="7" style="101" customWidth="1"/>
    <col min="12053" max="12053" width="4.42578125" style="101" customWidth="1"/>
    <col min="12054" max="12055" width="5" style="101" customWidth="1"/>
    <col min="12056" max="12056" width="6.42578125" style="101" customWidth="1"/>
    <col min="12057" max="12058" width="5" style="101" customWidth="1"/>
    <col min="12059" max="12059" width="6.5703125" style="101" customWidth="1"/>
    <col min="12060" max="12060" width="7.5703125" style="101" customWidth="1"/>
    <col min="12061" max="12062" width="6" style="101" customWidth="1"/>
    <col min="12063" max="12063" width="5.42578125" style="101" customWidth="1"/>
    <col min="12064" max="12073" width="0" style="101" hidden="1" customWidth="1"/>
    <col min="12074" max="12074" width="3.140625" style="101" customWidth="1"/>
    <col min="12075" max="12075" width="2.28515625" style="101" customWidth="1"/>
    <col min="12076" max="12076" width="9.28515625" style="101" customWidth="1"/>
    <col min="12077" max="12077" width="8.140625" style="101" customWidth="1"/>
    <col min="12078" max="12078" width="6.7109375" style="101" customWidth="1"/>
    <col min="12079" max="12079" width="12.28515625" style="101" customWidth="1"/>
    <col min="12080" max="12080" width="10.42578125" style="101" customWidth="1"/>
    <col min="12081" max="12081" width="6.42578125" style="101" customWidth="1"/>
    <col min="12082" max="12082" width="5.42578125" style="101" customWidth="1"/>
    <col min="12083" max="12083" width="37.7109375" style="101"/>
    <col min="12084" max="12084" width="7.42578125" style="101" customWidth="1"/>
    <col min="12085" max="12086" width="37.7109375" style="101"/>
    <col min="12087" max="12091" width="12.7109375" style="101" customWidth="1"/>
    <col min="12092" max="12092" width="2.7109375" style="101" customWidth="1"/>
    <col min="12093" max="12093" width="8.140625" style="101" customWidth="1"/>
    <col min="12094" max="12094" width="9.42578125" style="101" customWidth="1"/>
    <col min="12095" max="12095" width="6.7109375" style="101" customWidth="1"/>
    <col min="12096" max="12096" width="12.28515625" style="101" customWidth="1"/>
    <col min="12097" max="12097" width="10.42578125" style="101" customWidth="1"/>
    <col min="12098" max="12098" width="14.42578125" style="101" customWidth="1"/>
    <col min="12099" max="12100" width="7.28515625" style="101" customWidth="1"/>
    <col min="12101" max="12101" width="37.7109375" style="101"/>
    <col min="12102" max="12102" width="7.42578125" style="101" customWidth="1"/>
    <col min="12103" max="12104" width="37.7109375" style="101"/>
    <col min="12105" max="12105" width="8" style="101" customWidth="1"/>
    <col min="12106" max="12107" width="8.85546875" style="101" customWidth="1"/>
    <col min="12108" max="12108" width="15.85546875" style="101" customWidth="1"/>
    <col min="12109" max="12110" width="12.7109375" style="101" customWidth="1"/>
    <col min="12111" max="12118" width="10.140625" style="101" customWidth="1"/>
    <col min="12119" max="12259" width="37.42578125" style="101" customWidth="1"/>
    <col min="12260" max="12288" width="37.7109375" style="101"/>
    <col min="12289" max="12289" width="9.7109375" style="101" customWidth="1"/>
    <col min="12290" max="12290" width="13.140625" style="101" customWidth="1"/>
    <col min="12291" max="12291" width="37.85546875" style="101" customWidth="1"/>
    <col min="12292" max="12292" width="11.42578125" style="101" customWidth="1"/>
    <col min="12293" max="12293" width="15.42578125" style="101" customWidth="1"/>
    <col min="12294" max="12296" width="5.42578125" style="101" customWidth="1"/>
    <col min="12297" max="12297" width="6.5703125" style="101" customWidth="1"/>
    <col min="12298" max="12298" width="8.5703125" style="101" customWidth="1"/>
    <col min="12299" max="12299" width="10.5703125" style="101" customWidth="1"/>
    <col min="12300" max="12300" width="6.7109375" style="101" customWidth="1"/>
    <col min="12301" max="12301" width="6.42578125" style="101" customWidth="1"/>
    <col min="12302" max="12308" width="7" style="101" customWidth="1"/>
    <col min="12309" max="12309" width="4.42578125" style="101" customWidth="1"/>
    <col min="12310" max="12311" width="5" style="101" customWidth="1"/>
    <col min="12312" max="12312" width="6.42578125" style="101" customWidth="1"/>
    <col min="12313" max="12314" width="5" style="101" customWidth="1"/>
    <col min="12315" max="12315" width="6.5703125" style="101" customWidth="1"/>
    <col min="12316" max="12316" width="7.5703125" style="101" customWidth="1"/>
    <col min="12317" max="12318" width="6" style="101" customWidth="1"/>
    <col min="12319" max="12319" width="5.42578125" style="101" customWidth="1"/>
    <col min="12320" max="12329" width="0" style="101" hidden="1" customWidth="1"/>
    <col min="12330" max="12330" width="3.140625" style="101" customWidth="1"/>
    <col min="12331" max="12331" width="2.28515625" style="101" customWidth="1"/>
    <col min="12332" max="12332" width="9.28515625" style="101" customWidth="1"/>
    <col min="12333" max="12333" width="8.140625" style="101" customWidth="1"/>
    <col min="12334" max="12334" width="6.7109375" style="101" customWidth="1"/>
    <col min="12335" max="12335" width="12.28515625" style="101" customWidth="1"/>
    <col min="12336" max="12336" width="10.42578125" style="101" customWidth="1"/>
    <col min="12337" max="12337" width="6.42578125" style="101" customWidth="1"/>
    <col min="12338" max="12338" width="5.42578125" style="101" customWidth="1"/>
    <col min="12339" max="12339" width="37.7109375" style="101"/>
    <col min="12340" max="12340" width="7.42578125" style="101" customWidth="1"/>
    <col min="12341" max="12342" width="37.7109375" style="101"/>
    <col min="12343" max="12347" width="12.7109375" style="101" customWidth="1"/>
    <col min="12348" max="12348" width="2.7109375" style="101" customWidth="1"/>
    <col min="12349" max="12349" width="8.140625" style="101" customWidth="1"/>
    <col min="12350" max="12350" width="9.42578125" style="101" customWidth="1"/>
    <col min="12351" max="12351" width="6.7109375" style="101" customWidth="1"/>
    <col min="12352" max="12352" width="12.28515625" style="101" customWidth="1"/>
    <col min="12353" max="12353" width="10.42578125" style="101" customWidth="1"/>
    <col min="12354" max="12354" width="14.42578125" style="101" customWidth="1"/>
    <col min="12355" max="12356" width="7.28515625" style="101" customWidth="1"/>
    <col min="12357" max="12357" width="37.7109375" style="101"/>
    <col min="12358" max="12358" width="7.42578125" style="101" customWidth="1"/>
    <col min="12359" max="12360" width="37.7109375" style="101"/>
    <col min="12361" max="12361" width="8" style="101" customWidth="1"/>
    <col min="12362" max="12363" width="8.85546875" style="101" customWidth="1"/>
    <col min="12364" max="12364" width="15.85546875" style="101" customWidth="1"/>
    <col min="12365" max="12366" width="12.7109375" style="101" customWidth="1"/>
    <col min="12367" max="12374" width="10.140625" style="101" customWidth="1"/>
    <col min="12375" max="12515" width="37.42578125" style="101" customWidth="1"/>
    <col min="12516" max="12544" width="37.7109375" style="101"/>
    <col min="12545" max="12545" width="9.7109375" style="101" customWidth="1"/>
    <col min="12546" max="12546" width="13.140625" style="101" customWidth="1"/>
    <col min="12547" max="12547" width="37.85546875" style="101" customWidth="1"/>
    <col min="12548" max="12548" width="11.42578125" style="101" customWidth="1"/>
    <col min="12549" max="12549" width="15.42578125" style="101" customWidth="1"/>
    <col min="12550" max="12552" width="5.42578125" style="101" customWidth="1"/>
    <col min="12553" max="12553" width="6.5703125" style="101" customWidth="1"/>
    <col min="12554" max="12554" width="8.5703125" style="101" customWidth="1"/>
    <col min="12555" max="12555" width="10.5703125" style="101" customWidth="1"/>
    <col min="12556" max="12556" width="6.7109375" style="101" customWidth="1"/>
    <col min="12557" max="12557" width="6.42578125" style="101" customWidth="1"/>
    <col min="12558" max="12564" width="7" style="101" customWidth="1"/>
    <col min="12565" max="12565" width="4.42578125" style="101" customWidth="1"/>
    <col min="12566" max="12567" width="5" style="101" customWidth="1"/>
    <col min="12568" max="12568" width="6.42578125" style="101" customWidth="1"/>
    <col min="12569" max="12570" width="5" style="101" customWidth="1"/>
    <col min="12571" max="12571" width="6.5703125" style="101" customWidth="1"/>
    <col min="12572" max="12572" width="7.5703125" style="101" customWidth="1"/>
    <col min="12573" max="12574" width="6" style="101" customWidth="1"/>
    <col min="12575" max="12575" width="5.42578125" style="101" customWidth="1"/>
    <col min="12576" max="12585" width="0" style="101" hidden="1" customWidth="1"/>
    <col min="12586" max="12586" width="3.140625" style="101" customWidth="1"/>
    <col min="12587" max="12587" width="2.28515625" style="101" customWidth="1"/>
    <col min="12588" max="12588" width="9.28515625" style="101" customWidth="1"/>
    <col min="12589" max="12589" width="8.140625" style="101" customWidth="1"/>
    <col min="12590" max="12590" width="6.7109375" style="101" customWidth="1"/>
    <col min="12591" max="12591" width="12.28515625" style="101" customWidth="1"/>
    <col min="12592" max="12592" width="10.42578125" style="101" customWidth="1"/>
    <col min="12593" max="12593" width="6.42578125" style="101" customWidth="1"/>
    <col min="12594" max="12594" width="5.42578125" style="101" customWidth="1"/>
    <col min="12595" max="12595" width="37.7109375" style="101"/>
    <col min="12596" max="12596" width="7.42578125" style="101" customWidth="1"/>
    <col min="12597" max="12598" width="37.7109375" style="101"/>
    <col min="12599" max="12603" width="12.7109375" style="101" customWidth="1"/>
    <col min="12604" max="12604" width="2.7109375" style="101" customWidth="1"/>
    <col min="12605" max="12605" width="8.140625" style="101" customWidth="1"/>
    <col min="12606" max="12606" width="9.42578125" style="101" customWidth="1"/>
    <col min="12607" max="12607" width="6.7109375" style="101" customWidth="1"/>
    <col min="12608" max="12608" width="12.28515625" style="101" customWidth="1"/>
    <col min="12609" max="12609" width="10.42578125" style="101" customWidth="1"/>
    <col min="12610" max="12610" width="14.42578125" style="101" customWidth="1"/>
    <col min="12611" max="12612" width="7.28515625" style="101" customWidth="1"/>
    <col min="12613" max="12613" width="37.7109375" style="101"/>
    <col min="12614" max="12614" width="7.42578125" style="101" customWidth="1"/>
    <col min="12615" max="12616" width="37.7109375" style="101"/>
    <col min="12617" max="12617" width="8" style="101" customWidth="1"/>
    <col min="12618" max="12619" width="8.85546875" style="101" customWidth="1"/>
    <col min="12620" max="12620" width="15.85546875" style="101" customWidth="1"/>
    <col min="12621" max="12622" width="12.7109375" style="101" customWidth="1"/>
    <col min="12623" max="12630" width="10.140625" style="101" customWidth="1"/>
    <col min="12631" max="12771" width="37.42578125" style="101" customWidth="1"/>
    <col min="12772" max="12800" width="37.7109375" style="101"/>
    <col min="12801" max="12801" width="9.7109375" style="101" customWidth="1"/>
    <col min="12802" max="12802" width="13.140625" style="101" customWidth="1"/>
    <col min="12803" max="12803" width="37.85546875" style="101" customWidth="1"/>
    <col min="12804" max="12804" width="11.42578125" style="101" customWidth="1"/>
    <col min="12805" max="12805" width="15.42578125" style="101" customWidth="1"/>
    <col min="12806" max="12808" width="5.42578125" style="101" customWidth="1"/>
    <col min="12809" max="12809" width="6.5703125" style="101" customWidth="1"/>
    <col min="12810" max="12810" width="8.5703125" style="101" customWidth="1"/>
    <col min="12811" max="12811" width="10.5703125" style="101" customWidth="1"/>
    <col min="12812" max="12812" width="6.7109375" style="101" customWidth="1"/>
    <col min="12813" max="12813" width="6.42578125" style="101" customWidth="1"/>
    <col min="12814" max="12820" width="7" style="101" customWidth="1"/>
    <col min="12821" max="12821" width="4.42578125" style="101" customWidth="1"/>
    <col min="12822" max="12823" width="5" style="101" customWidth="1"/>
    <col min="12824" max="12824" width="6.42578125" style="101" customWidth="1"/>
    <col min="12825" max="12826" width="5" style="101" customWidth="1"/>
    <col min="12827" max="12827" width="6.5703125" style="101" customWidth="1"/>
    <col min="12828" max="12828" width="7.5703125" style="101" customWidth="1"/>
    <col min="12829" max="12830" width="6" style="101" customWidth="1"/>
    <col min="12831" max="12831" width="5.42578125" style="101" customWidth="1"/>
    <col min="12832" max="12841" width="0" style="101" hidden="1" customWidth="1"/>
    <col min="12842" max="12842" width="3.140625" style="101" customWidth="1"/>
    <col min="12843" max="12843" width="2.28515625" style="101" customWidth="1"/>
    <col min="12844" max="12844" width="9.28515625" style="101" customWidth="1"/>
    <col min="12845" max="12845" width="8.140625" style="101" customWidth="1"/>
    <col min="12846" max="12846" width="6.7109375" style="101" customWidth="1"/>
    <col min="12847" max="12847" width="12.28515625" style="101" customWidth="1"/>
    <col min="12848" max="12848" width="10.42578125" style="101" customWidth="1"/>
    <col min="12849" max="12849" width="6.42578125" style="101" customWidth="1"/>
    <col min="12850" max="12850" width="5.42578125" style="101" customWidth="1"/>
    <col min="12851" max="12851" width="37.7109375" style="101"/>
    <col min="12852" max="12852" width="7.42578125" style="101" customWidth="1"/>
    <col min="12853" max="12854" width="37.7109375" style="101"/>
    <col min="12855" max="12859" width="12.7109375" style="101" customWidth="1"/>
    <col min="12860" max="12860" width="2.7109375" style="101" customWidth="1"/>
    <col min="12861" max="12861" width="8.140625" style="101" customWidth="1"/>
    <col min="12862" max="12862" width="9.42578125" style="101" customWidth="1"/>
    <col min="12863" max="12863" width="6.7109375" style="101" customWidth="1"/>
    <col min="12864" max="12864" width="12.28515625" style="101" customWidth="1"/>
    <col min="12865" max="12865" width="10.42578125" style="101" customWidth="1"/>
    <col min="12866" max="12866" width="14.42578125" style="101" customWidth="1"/>
    <col min="12867" max="12868" width="7.28515625" style="101" customWidth="1"/>
    <col min="12869" max="12869" width="37.7109375" style="101"/>
    <col min="12870" max="12870" width="7.42578125" style="101" customWidth="1"/>
    <col min="12871" max="12872" width="37.7109375" style="101"/>
    <col min="12873" max="12873" width="8" style="101" customWidth="1"/>
    <col min="12874" max="12875" width="8.85546875" style="101" customWidth="1"/>
    <col min="12876" max="12876" width="15.85546875" style="101" customWidth="1"/>
    <col min="12877" max="12878" width="12.7109375" style="101" customWidth="1"/>
    <col min="12879" max="12886" width="10.140625" style="101" customWidth="1"/>
    <col min="12887" max="13027" width="37.42578125" style="101" customWidth="1"/>
    <col min="13028" max="13056" width="37.7109375" style="101"/>
    <col min="13057" max="13057" width="9.7109375" style="101" customWidth="1"/>
    <col min="13058" max="13058" width="13.140625" style="101" customWidth="1"/>
    <col min="13059" max="13059" width="37.85546875" style="101" customWidth="1"/>
    <col min="13060" max="13060" width="11.42578125" style="101" customWidth="1"/>
    <col min="13061" max="13061" width="15.42578125" style="101" customWidth="1"/>
    <col min="13062" max="13064" width="5.42578125" style="101" customWidth="1"/>
    <col min="13065" max="13065" width="6.5703125" style="101" customWidth="1"/>
    <col min="13066" max="13066" width="8.5703125" style="101" customWidth="1"/>
    <col min="13067" max="13067" width="10.5703125" style="101" customWidth="1"/>
    <col min="13068" max="13068" width="6.7109375" style="101" customWidth="1"/>
    <col min="13069" max="13069" width="6.42578125" style="101" customWidth="1"/>
    <col min="13070" max="13076" width="7" style="101" customWidth="1"/>
    <col min="13077" max="13077" width="4.42578125" style="101" customWidth="1"/>
    <col min="13078" max="13079" width="5" style="101" customWidth="1"/>
    <col min="13080" max="13080" width="6.42578125" style="101" customWidth="1"/>
    <col min="13081" max="13082" width="5" style="101" customWidth="1"/>
    <col min="13083" max="13083" width="6.5703125" style="101" customWidth="1"/>
    <col min="13084" max="13084" width="7.5703125" style="101" customWidth="1"/>
    <col min="13085" max="13086" width="6" style="101" customWidth="1"/>
    <col min="13087" max="13087" width="5.42578125" style="101" customWidth="1"/>
    <col min="13088" max="13097" width="0" style="101" hidden="1" customWidth="1"/>
    <col min="13098" max="13098" width="3.140625" style="101" customWidth="1"/>
    <col min="13099" max="13099" width="2.28515625" style="101" customWidth="1"/>
    <col min="13100" max="13100" width="9.28515625" style="101" customWidth="1"/>
    <col min="13101" max="13101" width="8.140625" style="101" customWidth="1"/>
    <col min="13102" max="13102" width="6.7109375" style="101" customWidth="1"/>
    <col min="13103" max="13103" width="12.28515625" style="101" customWidth="1"/>
    <col min="13104" max="13104" width="10.42578125" style="101" customWidth="1"/>
    <col min="13105" max="13105" width="6.42578125" style="101" customWidth="1"/>
    <col min="13106" max="13106" width="5.42578125" style="101" customWidth="1"/>
    <col min="13107" max="13107" width="37.7109375" style="101"/>
    <col min="13108" max="13108" width="7.42578125" style="101" customWidth="1"/>
    <col min="13109" max="13110" width="37.7109375" style="101"/>
    <col min="13111" max="13115" width="12.7109375" style="101" customWidth="1"/>
    <col min="13116" max="13116" width="2.7109375" style="101" customWidth="1"/>
    <col min="13117" max="13117" width="8.140625" style="101" customWidth="1"/>
    <col min="13118" max="13118" width="9.42578125" style="101" customWidth="1"/>
    <col min="13119" max="13119" width="6.7109375" style="101" customWidth="1"/>
    <col min="13120" max="13120" width="12.28515625" style="101" customWidth="1"/>
    <col min="13121" max="13121" width="10.42578125" style="101" customWidth="1"/>
    <col min="13122" max="13122" width="14.42578125" style="101" customWidth="1"/>
    <col min="13123" max="13124" width="7.28515625" style="101" customWidth="1"/>
    <col min="13125" max="13125" width="37.7109375" style="101"/>
    <col min="13126" max="13126" width="7.42578125" style="101" customWidth="1"/>
    <col min="13127" max="13128" width="37.7109375" style="101"/>
    <col min="13129" max="13129" width="8" style="101" customWidth="1"/>
    <col min="13130" max="13131" width="8.85546875" style="101" customWidth="1"/>
    <col min="13132" max="13132" width="15.85546875" style="101" customWidth="1"/>
    <col min="13133" max="13134" width="12.7109375" style="101" customWidth="1"/>
    <col min="13135" max="13142" width="10.140625" style="101" customWidth="1"/>
    <col min="13143" max="13283" width="37.42578125" style="101" customWidth="1"/>
    <col min="13284" max="13312" width="37.7109375" style="101"/>
    <col min="13313" max="13313" width="9.7109375" style="101" customWidth="1"/>
    <col min="13314" max="13314" width="13.140625" style="101" customWidth="1"/>
    <col min="13315" max="13315" width="37.85546875" style="101" customWidth="1"/>
    <col min="13316" max="13316" width="11.42578125" style="101" customWidth="1"/>
    <col min="13317" max="13317" width="15.42578125" style="101" customWidth="1"/>
    <col min="13318" max="13320" width="5.42578125" style="101" customWidth="1"/>
    <col min="13321" max="13321" width="6.5703125" style="101" customWidth="1"/>
    <col min="13322" max="13322" width="8.5703125" style="101" customWidth="1"/>
    <col min="13323" max="13323" width="10.5703125" style="101" customWidth="1"/>
    <col min="13324" max="13324" width="6.7109375" style="101" customWidth="1"/>
    <col min="13325" max="13325" width="6.42578125" style="101" customWidth="1"/>
    <col min="13326" max="13332" width="7" style="101" customWidth="1"/>
    <col min="13333" max="13333" width="4.42578125" style="101" customWidth="1"/>
    <col min="13334" max="13335" width="5" style="101" customWidth="1"/>
    <col min="13336" max="13336" width="6.42578125" style="101" customWidth="1"/>
    <col min="13337" max="13338" width="5" style="101" customWidth="1"/>
    <col min="13339" max="13339" width="6.5703125" style="101" customWidth="1"/>
    <col min="13340" max="13340" width="7.5703125" style="101" customWidth="1"/>
    <col min="13341" max="13342" width="6" style="101" customWidth="1"/>
    <col min="13343" max="13343" width="5.42578125" style="101" customWidth="1"/>
    <col min="13344" max="13353" width="0" style="101" hidden="1" customWidth="1"/>
    <col min="13354" max="13354" width="3.140625" style="101" customWidth="1"/>
    <col min="13355" max="13355" width="2.28515625" style="101" customWidth="1"/>
    <col min="13356" max="13356" width="9.28515625" style="101" customWidth="1"/>
    <col min="13357" max="13357" width="8.140625" style="101" customWidth="1"/>
    <col min="13358" max="13358" width="6.7109375" style="101" customWidth="1"/>
    <col min="13359" max="13359" width="12.28515625" style="101" customWidth="1"/>
    <col min="13360" max="13360" width="10.42578125" style="101" customWidth="1"/>
    <col min="13361" max="13361" width="6.42578125" style="101" customWidth="1"/>
    <col min="13362" max="13362" width="5.42578125" style="101" customWidth="1"/>
    <col min="13363" max="13363" width="37.7109375" style="101"/>
    <col min="13364" max="13364" width="7.42578125" style="101" customWidth="1"/>
    <col min="13365" max="13366" width="37.7109375" style="101"/>
    <col min="13367" max="13371" width="12.7109375" style="101" customWidth="1"/>
    <col min="13372" max="13372" width="2.7109375" style="101" customWidth="1"/>
    <col min="13373" max="13373" width="8.140625" style="101" customWidth="1"/>
    <col min="13374" max="13374" width="9.42578125" style="101" customWidth="1"/>
    <col min="13375" max="13375" width="6.7109375" style="101" customWidth="1"/>
    <col min="13376" max="13376" width="12.28515625" style="101" customWidth="1"/>
    <col min="13377" max="13377" width="10.42578125" style="101" customWidth="1"/>
    <col min="13378" max="13378" width="14.42578125" style="101" customWidth="1"/>
    <col min="13379" max="13380" width="7.28515625" style="101" customWidth="1"/>
    <col min="13381" max="13381" width="37.7109375" style="101"/>
    <col min="13382" max="13382" width="7.42578125" style="101" customWidth="1"/>
    <col min="13383" max="13384" width="37.7109375" style="101"/>
    <col min="13385" max="13385" width="8" style="101" customWidth="1"/>
    <col min="13386" max="13387" width="8.85546875" style="101" customWidth="1"/>
    <col min="13388" max="13388" width="15.85546875" style="101" customWidth="1"/>
    <col min="13389" max="13390" width="12.7109375" style="101" customWidth="1"/>
    <col min="13391" max="13398" width="10.140625" style="101" customWidth="1"/>
    <col min="13399" max="13539" width="37.42578125" style="101" customWidth="1"/>
    <col min="13540" max="13568" width="37.7109375" style="101"/>
    <col min="13569" max="13569" width="9.7109375" style="101" customWidth="1"/>
    <col min="13570" max="13570" width="13.140625" style="101" customWidth="1"/>
    <col min="13571" max="13571" width="37.85546875" style="101" customWidth="1"/>
    <col min="13572" max="13572" width="11.42578125" style="101" customWidth="1"/>
    <col min="13573" max="13573" width="15.42578125" style="101" customWidth="1"/>
    <col min="13574" max="13576" width="5.42578125" style="101" customWidth="1"/>
    <col min="13577" max="13577" width="6.5703125" style="101" customWidth="1"/>
    <col min="13578" max="13578" width="8.5703125" style="101" customWidth="1"/>
    <col min="13579" max="13579" width="10.5703125" style="101" customWidth="1"/>
    <col min="13580" max="13580" width="6.7109375" style="101" customWidth="1"/>
    <col min="13581" max="13581" width="6.42578125" style="101" customWidth="1"/>
    <col min="13582" max="13588" width="7" style="101" customWidth="1"/>
    <col min="13589" max="13589" width="4.42578125" style="101" customWidth="1"/>
    <col min="13590" max="13591" width="5" style="101" customWidth="1"/>
    <col min="13592" max="13592" width="6.42578125" style="101" customWidth="1"/>
    <col min="13593" max="13594" width="5" style="101" customWidth="1"/>
    <col min="13595" max="13595" width="6.5703125" style="101" customWidth="1"/>
    <col min="13596" max="13596" width="7.5703125" style="101" customWidth="1"/>
    <col min="13597" max="13598" width="6" style="101" customWidth="1"/>
    <col min="13599" max="13599" width="5.42578125" style="101" customWidth="1"/>
    <col min="13600" max="13609" width="0" style="101" hidden="1" customWidth="1"/>
    <col min="13610" max="13610" width="3.140625" style="101" customWidth="1"/>
    <col min="13611" max="13611" width="2.28515625" style="101" customWidth="1"/>
    <col min="13612" max="13612" width="9.28515625" style="101" customWidth="1"/>
    <col min="13613" max="13613" width="8.140625" style="101" customWidth="1"/>
    <col min="13614" max="13614" width="6.7109375" style="101" customWidth="1"/>
    <col min="13615" max="13615" width="12.28515625" style="101" customWidth="1"/>
    <col min="13616" max="13616" width="10.42578125" style="101" customWidth="1"/>
    <col min="13617" max="13617" width="6.42578125" style="101" customWidth="1"/>
    <col min="13618" max="13618" width="5.42578125" style="101" customWidth="1"/>
    <col min="13619" max="13619" width="37.7109375" style="101"/>
    <col min="13620" max="13620" width="7.42578125" style="101" customWidth="1"/>
    <col min="13621" max="13622" width="37.7109375" style="101"/>
    <col min="13623" max="13627" width="12.7109375" style="101" customWidth="1"/>
    <col min="13628" max="13628" width="2.7109375" style="101" customWidth="1"/>
    <col min="13629" max="13629" width="8.140625" style="101" customWidth="1"/>
    <col min="13630" max="13630" width="9.42578125" style="101" customWidth="1"/>
    <col min="13631" max="13631" width="6.7109375" style="101" customWidth="1"/>
    <col min="13632" max="13632" width="12.28515625" style="101" customWidth="1"/>
    <col min="13633" max="13633" width="10.42578125" style="101" customWidth="1"/>
    <col min="13634" max="13634" width="14.42578125" style="101" customWidth="1"/>
    <col min="13635" max="13636" width="7.28515625" style="101" customWidth="1"/>
    <col min="13637" max="13637" width="37.7109375" style="101"/>
    <col min="13638" max="13638" width="7.42578125" style="101" customWidth="1"/>
    <col min="13639" max="13640" width="37.7109375" style="101"/>
    <col min="13641" max="13641" width="8" style="101" customWidth="1"/>
    <col min="13642" max="13643" width="8.85546875" style="101" customWidth="1"/>
    <col min="13644" max="13644" width="15.85546875" style="101" customWidth="1"/>
    <col min="13645" max="13646" width="12.7109375" style="101" customWidth="1"/>
    <col min="13647" max="13654" width="10.140625" style="101" customWidth="1"/>
    <col min="13655" max="13795" width="37.42578125" style="101" customWidth="1"/>
    <col min="13796" max="13824" width="37.7109375" style="101"/>
    <col min="13825" max="13825" width="9.7109375" style="101" customWidth="1"/>
    <col min="13826" max="13826" width="13.140625" style="101" customWidth="1"/>
    <col min="13827" max="13827" width="37.85546875" style="101" customWidth="1"/>
    <col min="13828" max="13828" width="11.42578125" style="101" customWidth="1"/>
    <col min="13829" max="13829" width="15.42578125" style="101" customWidth="1"/>
    <col min="13830" max="13832" width="5.42578125" style="101" customWidth="1"/>
    <col min="13833" max="13833" width="6.5703125" style="101" customWidth="1"/>
    <col min="13834" max="13834" width="8.5703125" style="101" customWidth="1"/>
    <col min="13835" max="13835" width="10.5703125" style="101" customWidth="1"/>
    <col min="13836" max="13836" width="6.7109375" style="101" customWidth="1"/>
    <col min="13837" max="13837" width="6.42578125" style="101" customWidth="1"/>
    <col min="13838" max="13844" width="7" style="101" customWidth="1"/>
    <col min="13845" max="13845" width="4.42578125" style="101" customWidth="1"/>
    <col min="13846" max="13847" width="5" style="101" customWidth="1"/>
    <col min="13848" max="13848" width="6.42578125" style="101" customWidth="1"/>
    <col min="13849" max="13850" width="5" style="101" customWidth="1"/>
    <col min="13851" max="13851" width="6.5703125" style="101" customWidth="1"/>
    <col min="13852" max="13852" width="7.5703125" style="101" customWidth="1"/>
    <col min="13853" max="13854" width="6" style="101" customWidth="1"/>
    <col min="13855" max="13855" width="5.42578125" style="101" customWidth="1"/>
    <col min="13856" max="13865" width="0" style="101" hidden="1" customWidth="1"/>
    <col min="13866" max="13866" width="3.140625" style="101" customWidth="1"/>
    <col min="13867" max="13867" width="2.28515625" style="101" customWidth="1"/>
    <col min="13868" max="13868" width="9.28515625" style="101" customWidth="1"/>
    <col min="13869" max="13869" width="8.140625" style="101" customWidth="1"/>
    <col min="13870" max="13870" width="6.7109375" style="101" customWidth="1"/>
    <col min="13871" max="13871" width="12.28515625" style="101" customWidth="1"/>
    <col min="13872" max="13872" width="10.42578125" style="101" customWidth="1"/>
    <col min="13873" max="13873" width="6.42578125" style="101" customWidth="1"/>
    <col min="13874" max="13874" width="5.42578125" style="101" customWidth="1"/>
    <col min="13875" max="13875" width="37.7109375" style="101"/>
    <col min="13876" max="13876" width="7.42578125" style="101" customWidth="1"/>
    <col min="13877" max="13878" width="37.7109375" style="101"/>
    <col min="13879" max="13883" width="12.7109375" style="101" customWidth="1"/>
    <col min="13884" max="13884" width="2.7109375" style="101" customWidth="1"/>
    <col min="13885" max="13885" width="8.140625" style="101" customWidth="1"/>
    <col min="13886" max="13886" width="9.42578125" style="101" customWidth="1"/>
    <col min="13887" max="13887" width="6.7109375" style="101" customWidth="1"/>
    <col min="13888" max="13888" width="12.28515625" style="101" customWidth="1"/>
    <col min="13889" max="13889" width="10.42578125" style="101" customWidth="1"/>
    <col min="13890" max="13890" width="14.42578125" style="101" customWidth="1"/>
    <col min="13891" max="13892" width="7.28515625" style="101" customWidth="1"/>
    <col min="13893" max="13893" width="37.7109375" style="101"/>
    <col min="13894" max="13894" width="7.42578125" style="101" customWidth="1"/>
    <col min="13895" max="13896" width="37.7109375" style="101"/>
    <col min="13897" max="13897" width="8" style="101" customWidth="1"/>
    <col min="13898" max="13899" width="8.85546875" style="101" customWidth="1"/>
    <col min="13900" max="13900" width="15.85546875" style="101" customWidth="1"/>
    <col min="13901" max="13902" width="12.7109375" style="101" customWidth="1"/>
    <col min="13903" max="13910" width="10.140625" style="101" customWidth="1"/>
    <col min="13911" max="14051" width="37.42578125" style="101" customWidth="1"/>
    <col min="14052" max="14080" width="37.7109375" style="101"/>
    <col min="14081" max="14081" width="9.7109375" style="101" customWidth="1"/>
    <col min="14082" max="14082" width="13.140625" style="101" customWidth="1"/>
    <col min="14083" max="14083" width="37.85546875" style="101" customWidth="1"/>
    <col min="14084" max="14084" width="11.42578125" style="101" customWidth="1"/>
    <col min="14085" max="14085" width="15.42578125" style="101" customWidth="1"/>
    <col min="14086" max="14088" width="5.42578125" style="101" customWidth="1"/>
    <col min="14089" max="14089" width="6.5703125" style="101" customWidth="1"/>
    <col min="14090" max="14090" width="8.5703125" style="101" customWidth="1"/>
    <col min="14091" max="14091" width="10.5703125" style="101" customWidth="1"/>
    <col min="14092" max="14092" width="6.7109375" style="101" customWidth="1"/>
    <col min="14093" max="14093" width="6.42578125" style="101" customWidth="1"/>
    <col min="14094" max="14100" width="7" style="101" customWidth="1"/>
    <col min="14101" max="14101" width="4.42578125" style="101" customWidth="1"/>
    <col min="14102" max="14103" width="5" style="101" customWidth="1"/>
    <col min="14104" max="14104" width="6.42578125" style="101" customWidth="1"/>
    <col min="14105" max="14106" width="5" style="101" customWidth="1"/>
    <col min="14107" max="14107" width="6.5703125" style="101" customWidth="1"/>
    <col min="14108" max="14108" width="7.5703125" style="101" customWidth="1"/>
    <col min="14109" max="14110" width="6" style="101" customWidth="1"/>
    <col min="14111" max="14111" width="5.42578125" style="101" customWidth="1"/>
    <col min="14112" max="14121" width="0" style="101" hidden="1" customWidth="1"/>
    <col min="14122" max="14122" width="3.140625" style="101" customWidth="1"/>
    <col min="14123" max="14123" width="2.28515625" style="101" customWidth="1"/>
    <col min="14124" max="14124" width="9.28515625" style="101" customWidth="1"/>
    <col min="14125" max="14125" width="8.140625" style="101" customWidth="1"/>
    <col min="14126" max="14126" width="6.7109375" style="101" customWidth="1"/>
    <col min="14127" max="14127" width="12.28515625" style="101" customWidth="1"/>
    <col min="14128" max="14128" width="10.42578125" style="101" customWidth="1"/>
    <col min="14129" max="14129" width="6.42578125" style="101" customWidth="1"/>
    <col min="14130" max="14130" width="5.42578125" style="101" customWidth="1"/>
    <col min="14131" max="14131" width="37.7109375" style="101"/>
    <col min="14132" max="14132" width="7.42578125" style="101" customWidth="1"/>
    <col min="14133" max="14134" width="37.7109375" style="101"/>
    <col min="14135" max="14139" width="12.7109375" style="101" customWidth="1"/>
    <col min="14140" max="14140" width="2.7109375" style="101" customWidth="1"/>
    <col min="14141" max="14141" width="8.140625" style="101" customWidth="1"/>
    <col min="14142" max="14142" width="9.42578125" style="101" customWidth="1"/>
    <col min="14143" max="14143" width="6.7109375" style="101" customWidth="1"/>
    <col min="14144" max="14144" width="12.28515625" style="101" customWidth="1"/>
    <col min="14145" max="14145" width="10.42578125" style="101" customWidth="1"/>
    <col min="14146" max="14146" width="14.42578125" style="101" customWidth="1"/>
    <col min="14147" max="14148" width="7.28515625" style="101" customWidth="1"/>
    <col min="14149" max="14149" width="37.7109375" style="101"/>
    <col min="14150" max="14150" width="7.42578125" style="101" customWidth="1"/>
    <col min="14151" max="14152" width="37.7109375" style="101"/>
    <col min="14153" max="14153" width="8" style="101" customWidth="1"/>
    <col min="14154" max="14155" width="8.85546875" style="101" customWidth="1"/>
    <col min="14156" max="14156" width="15.85546875" style="101" customWidth="1"/>
    <col min="14157" max="14158" width="12.7109375" style="101" customWidth="1"/>
    <col min="14159" max="14166" width="10.140625" style="101" customWidth="1"/>
    <col min="14167" max="14307" width="37.42578125" style="101" customWidth="1"/>
    <col min="14308" max="14336" width="37.7109375" style="101"/>
    <col min="14337" max="14337" width="9.7109375" style="101" customWidth="1"/>
    <col min="14338" max="14338" width="13.140625" style="101" customWidth="1"/>
    <col min="14339" max="14339" width="37.85546875" style="101" customWidth="1"/>
    <col min="14340" max="14340" width="11.42578125" style="101" customWidth="1"/>
    <col min="14341" max="14341" width="15.42578125" style="101" customWidth="1"/>
    <col min="14342" max="14344" width="5.42578125" style="101" customWidth="1"/>
    <col min="14345" max="14345" width="6.5703125" style="101" customWidth="1"/>
    <col min="14346" max="14346" width="8.5703125" style="101" customWidth="1"/>
    <col min="14347" max="14347" width="10.5703125" style="101" customWidth="1"/>
    <col min="14348" max="14348" width="6.7109375" style="101" customWidth="1"/>
    <col min="14349" max="14349" width="6.42578125" style="101" customWidth="1"/>
    <col min="14350" max="14356" width="7" style="101" customWidth="1"/>
    <col min="14357" max="14357" width="4.42578125" style="101" customWidth="1"/>
    <col min="14358" max="14359" width="5" style="101" customWidth="1"/>
    <col min="14360" max="14360" width="6.42578125" style="101" customWidth="1"/>
    <col min="14361" max="14362" width="5" style="101" customWidth="1"/>
    <col min="14363" max="14363" width="6.5703125" style="101" customWidth="1"/>
    <col min="14364" max="14364" width="7.5703125" style="101" customWidth="1"/>
    <col min="14365" max="14366" width="6" style="101" customWidth="1"/>
    <col min="14367" max="14367" width="5.42578125" style="101" customWidth="1"/>
    <col min="14368" max="14377" width="0" style="101" hidden="1" customWidth="1"/>
    <col min="14378" max="14378" width="3.140625" style="101" customWidth="1"/>
    <col min="14379" max="14379" width="2.28515625" style="101" customWidth="1"/>
    <col min="14380" max="14380" width="9.28515625" style="101" customWidth="1"/>
    <col min="14381" max="14381" width="8.140625" style="101" customWidth="1"/>
    <col min="14382" max="14382" width="6.7109375" style="101" customWidth="1"/>
    <col min="14383" max="14383" width="12.28515625" style="101" customWidth="1"/>
    <col min="14384" max="14384" width="10.42578125" style="101" customWidth="1"/>
    <col min="14385" max="14385" width="6.42578125" style="101" customWidth="1"/>
    <col min="14386" max="14386" width="5.42578125" style="101" customWidth="1"/>
    <col min="14387" max="14387" width="37.7109375" style="101"/>
    <col min="14388" max="14388" width="7.42578125" style="101" customWidth="1"/>
    <col min="14389" max="14390" width="37.7109375" style="101"/>
    <col min="14391" max="14395" width="12.7109375" style="101" customWidth="1"/>
    <col min="14396" max="14396" width="2.7109375" style="101" customWidth="1"/>
    <col min="14397" max="14397" width="8.140625" style="101" customWidth="1"/>
    <col min="14398" max="14398" width="9.42578125" style="101" customWidth="1"/>
    <col min="14399" max="14399" width="6.7109375" style="101" customWidth="1"/>
    <col min="14400" max="14400" width="12.28515625" style="101" customWidth="1"/>
    <col min="14401" max="14401" width="10.42578125" style="101" customWidth="1"/>
    <col min="14402" max="14402" width="14.42578125" style="101" customWidth="1"/>
    <col min="14403" max="14404" width="7.28515625" style="101" customWidth="1"/>
    <col min="14405" max="14405" width="37.7109375" style="101"/>
    <col min="14406" max="14406" width="7.42578125" style="101" customWidth="1"/>
    <col min="14407" max="14408" width="37.7109375" style="101"/>
    <col min="14409" max="14409" width="8" style="101" customWidth="1"/>
    <col min="14410" max="14411" width="8.85546875" style="101" customWidth="1"/>
    <col min="14412" max="14412" width="15.85546875" style="101" customWidth="1"/>
    <col min="14413" max="14414" width="12.7109375" style="101" customWidth="1"/>
    <col min="14415" max="14422" width="10.140625" style="101" customWidth="1"/>
    <col min="14423" max="14563" width="37.42578125" style="101" customWidth="1"/>
    <col min="14564" max="14592" width="37.7109375" style="101"/>
    <col min="14593" max="14593" width="9.7109375" style="101" customWidth="1"/>
    <col min="14594" max="14594" width="13.140625" style="101" customWidth="1"/>
    <col min="14595" max="14595" width="37.85546875" style="101" customWidth="1"/>
    <col min="14596" max="14596" width="11.42578125" style="101" customWidth="1"/>
    <col min="14597" max="14597" width="15.42578125" style="101" customWidth="1"/>
    <col min="14598" max="14600" width="5.42578125" style="101" customWidth="1"/>
    <col min="14601" max="14601" width="6.5703125" style="101" customWidth="1"/>
    <col min="14602" max="14602" width="8.5703125" style="101" customWidth="1"/>
    <col min="14603" max="14603" width="10.5703125" style="101" customWidth="1"/>
    <col min="14604" max="14604" width="6.7109375" style="101" customWidth="1"/>
    <col min="14605" max="14605" width="6.42578125" style="101" customWidth="1"/>
    <col min="14606" max="14612" width="7" style="101" customWidth="1"/>
    <col min="14613" max="14613" width="4.42578125" style="101" customWidth="1"/>
    <col min="14614" max="14615" width="5" style="101" customWidth="1"/>
    <col min="14616" max="14616" width="6.42578125" style="101" customWidth="1"/>
    <col min="14617" max="14618" width="5" style="101" customWidth="1"/>
    <col min="14619" max="14619" width="6.5703125" style="101" customWidth="1"/>
    <col min="14620" max="14620" width="7.5703125" style="101" customWidth="1"/>
    <col min="14621" max="14622" width="6" style="101" customWidth="1"/>
    <col min="14623" max="14623" width="5.42578125" style="101" customWidth="1"/>
    <col min="14624" max="14633" width="0" style="101" hidden="1" customWidth="1"/>
    <col min="14634" max="14634" width="3.140625" style="101" customWidth="1"/>
    <col min="14635" max="14635" width="2.28515625" style="101" customWidth="1"/>
    <col min="14636" max="14636" width="9.28515625" style="101" customWidth="1"/>
    <col min="14637" max="14637" width="8.140625" style="101" customWidth="1"/>
    <col min="14638" max="14638" width="6.7109375" style="101" customWidth="1"/>
    <col min="14639" max="14639" width="12.28515625" style="101" customWidth="1"/>
    <col min="14640" max="14640" width="10.42578125" style="101" customWidth="1"/>
    <col min="14641" max="14641" width="6.42578125" style="101" customWidth="1"/>
    <col min="14642" max="14642" width="5.42578125" style="101" customWidth="1"/>
    <col min="14643" max="14643" width="37.7109375" style="101"/>
    <col min="14644" max="14644" width="7.42578125" style="101" customWidth="1"/>
    <col min="14645" max="14646" width="37.7109375" style="101"/>
    <col min="14647" max="14651" width="12.7109375" style="101" customWidth="1"/>
    <col min="14652" max="14652" width="2.7109375" style="101" customWidth="1"/>
    <col min="14653" max="14653" width="8.140625" style="101" customWidth="1"/>
    <col min="14654" max="14654" width="9.42578125" style="101" customWidth="1"/>
    <col min="14655" max="14655" width="6.7109375" style="101" customWidth="1"/>
    <col min="14656" max="14656" width="12.28515625" style="101" customWidth="1"/>
    <col min="14657" max="14657" width="10.42578125" style="101" customWidth="1"/>
    <col min="14658" max="14658" width="14.42578125" style="101" customWidth="1"/>
    <col min="14659" max="14660" width="7.28515625" style="101" customWidth="1"/>
    <col min="14661" max="14661" width="37.7109375" style="101"/>
    <col min="14662" max="14662" width="7.42578125" style="101" customWidth="1"/>
    <col min="14663" max="14664" width="37.7109375" style="101"/>
    <col min="14665" max="14665" width="8" style="101" customWidth="1"/>
    <col min="14666" max="14667" width="8.85546875" style="101" customWidth="1"/>
    <col min="14668" max="14668" width="15.85546875" style="101" customWidth="1"/>
    <col min="14669" max="14670" width="12.7109375" style="101" customWidth="1"/>
    <col min="14671" max="14678" width="10.140625" style="101" customWidth="1"/>
    <col min="14679" max="14819" width="37.42578125" style="101" customWidth="1"/>
    <col min="14820" max="14848" width="37.7109375" style="101"/>
    <col min="14849" max="14849" width="9.7109375" style="101" customWidth="1"/>
    <col min="14850" max="14850" width="13.140625" style="101" customWidth="1"/>
    <col min="14851" max="14851" width="37.85546875" style="101" customWidth="1"/>
    <col min="14852" max="14852" width="11.42578125" style="101" customWidth="1"/>
    <col min="14853" max="14853" width="15.42578125" style="101" customWidth="1"/>
    <col min="14854" max="14856" width="5.42578125" style="101" customWidth="1"/>
    <col min="14857" max="14857" width="6.5703125" style="101" customWidth="1"/>
    <col min="14858" max="14858" width="8.5703125" style="101" customWidth="1"/>
    <col min="14859" max="14859" width="10.5703125" style="101" customWidth="1"/>
    <col min="14860" max="14860" width="6.7109375" style="101" customWidth="1"/>
    <col min="14861" max="14861" width="6.42578125" style="101" customWidth="1"/>
    <col min="14862" max="14868" width="7" style="101" customWidth="1"/>
    <col min="14869" max="14869" width="4.42578125" style="101" customWidth="1"/>
    <col min="14870" max="14871" width="5" style="101" customWidth="1"/>
    <col min="14872" max="14872" width="6.42578125" style="101" customWidth="1"/>
    <col min="14873" max="14874" width="5" style="101" customWidth="1"/>
    <col min="14875" max="14875" width="6.5703125" style="101" customWidth="1"/>
    <col min="14876" max="14876" width="7.5703125" style="101" customWidth="1"/>
    <col min="14877" max="14878" width="6" style="101" customWidth="1"/>
    <col min="14879" max="14879" width="5.42578125" style="101" customWidth="1"/>
    <col min="14880" max="14889" width="0" style="101" hidden="1" customWidth="1"/>
    <col min="14890" max="14890" width="3.140625" style="101" customWidth="1"/>
    <col min="14891" max="14891" width="2.28515625" style="101" customWidth="1"/>
    <col min="14892" max="14892" width="9.28515625" style="101" customWidth="1"/>
    <col min="14893" max="14893" width="8.140625" style="101" customWidth="1"/>
    <col min="14894" max="14894" width="6.7109375" style="101" customWidth="1"/>
    <col min="14895" max="14895" width="12.28515625" style="101" customWidth="1"/>
    <col min="14896" max="14896" width="10.42578125" style="101" customWidth="1"/>
    <col min="14897" max="14897" width="6.42578125" style="101" customWidth="1"/>
    <col min="14898" max="14898" width="5.42578125" style="101" customWidth="1"/>
    <col min="14899" max="14899" width="37.7109375" style="101"/>
    <col min="14900" max="14900" width="7.42578125" style="101" customWidth="1"/>
    <col min="14901" max="14902" width="37.7109375" style="101"/>
    <col min="14903" max="14907" width="12.7109375" style="101" customWidth="1"/>
    <col min="14908" max="14908" width="2.7109375" style="101" customWidth="1"/>
    <col min="14909" max="14909" width="8.140625" style="101" customWidth="1"/>
    <col min="14910" max="14910" width="9.42578125" style="101" customWidth="1"/>
    <col min="14911" max="14911" width="6.7109375" style="101" customWidth="1"/>
    <col min="14912" max="14912" width="12.28515625" style="101" customWidth="1"/>
    <col min="14913" max="14913" width="10.42578125" style="101" customWidth="1"/>
    <col min="14914" max="14914" width="14.42578125" style="101" customWidth="1"/>
    <col min="14915" max="14916" width="7.28515625" style="101" customWidth="1"/>
    <col min="14917" max="14917" width="37.7109375" style="101"/>
    <col min="14918" max="14918" width="7.42578125" style="101" customWidth="1"/>
    <col min="14919" max="14920" width="37.7109375" style="101"/>
    <col min="14921" max="14921" width="8" style="101" customWidth="1"/>
    <col min="14922" max="14923" width="8.85546875" style="101" customWidth="1"/>
    <col min="14924" max="14924" width="15.85546875" style="101" customWidth="1"/>
    <col min="14925" max="14926" width="12.7109375" style="101" customWidth="1"/>
    <col min="14927" max="14934" width="10.140625" style="101" customWidth="1"/>
    <col min="14935" max="15075" width="37.42578125" style="101" customWidth="1"/>
    <col min="15076" max="15104" width="37.7109375" style="101"/>
    <col min="15105" max="15105" width="9.7109375" style="101" customWidth="1"/>
    <col min="15106" max="15106" width="13.140625" style="101" customWidth="1"/>
    <col min="15107" max="15107" width="37.85546875" style="101" customWidth="1"/>
    <col min="15108" max="15108" width="11.42578125" style="101" customWidth="1"/>
    <col min="15109" max="15109" width="15.42578125" style="101" customWidth="1"/>
    <col min="15110" max="15112" width="5.42578125" style="101" customWidth="1"/>
    <col min="15113" max="15113" width="6.5703125" style="101" customWidth="1"/>
    <col min="15114" max="15114" width="8.5703125" style="101" customWidth="1"/>
    <col min="15115" max="15115" width="10.5703125" style="101" customWidth="1"/>
    <col min="15116" max="15116" width="6.7109375" style="101" customWidth="1"/>
    <col min="15117" max="15117" width="6.42578125" style="101" customWidth="1"/>
    <col min="15118" max="15124" width="7" style="101" customWidth="1"/>
    <col min="15125" max="15125" width="4.42578125" style="101" customWidth="1"/>
    <col min="15126" max="15127" width="5" style="101" customWidth="1"/>
    <col min="15128" max="15128" width="6.42578125" style="101" customWidth="1"/>
    <col min="15129" max="15130" width="5" style="101" customWidth="1"/>
    <col min="15131" max="15131" width="6.5703125" style="101" customWidth="1"/>
    <col min="15132" max="15132" width="7.5703125" style="101" customWidth="1"/>
    <col min="15133" max="15134" width="6" style="101" customWidth="1"/>
    <col min="15135" max="15135" width="5.42578125" style="101" customWidth="1"/>
    <col min="15136" max="15145" width="0" style="101" hidden="1" customWidth="1"/>
    <col min="15146" max="15146" width="3.140625" style="101" customWidth="1"/>
    <col min="15147" max="15147" width="2.28515625" style="101" customWidth="1"/>
    <col min="15148" max="15148" width="9.28515625" style="101" customWidth="1"/>
    <col min="15149" max="15149" width="8.140625" style="101" customWidth="1"/>
    <col min="15150" max="15150" width="6.7109375" style="101" customWidth="1"/>
    <col min="15151" max="15151" width="12.28515625" style="101" customWidth="1"/>
    <col min="15152" max="15152" width="10.42578125" style="101" customWidth="1"/>
    <col min="15153" max="15153" width="6.42578125" style="101" customWidth="1"/>
    <col min="15154" max="15154" width="5.42578125" style="101" customWidth="1"/>
    <col min="15155" max="15155" width="37.7109375" style="101"/>
    <col min="15156" max="15156" width="7.42578125" style="101" customWidth="1"/>
    <col min="15157" max="15158" width="37.7109375" style="101"/>
    <col min="15159" max="15163" width="12.7109375" style="101" customWidth="1"/>
    <col min="15164" max="15164" width="2.7109375" style="101" customWidth="1"/>
    <col min="15165" max="15165" width="8.140625" style="101" customWidth="1"/>
    <col min="15166" max="15166" width="9.42578125" style="101" customWidth="1"/>
    <col min="15167" max="15167" width="6.7109375" style="101" customWidth="1"/>
    <col min="15168" max="15168" width="12.28515625" style="101" customWidth="1"/>
    <col min="15169" max="15169" width="10.42578125" style="101" customWidth="1"/>
    <col min="15170" max="15170" width="14.42578125" style="101" customWidth="1"/>
    <col min="15171" max="15172" width="7.28515625" style="101" customWidth="1"/>
    <col min="15173" max="15173" width="37.7109375" style="101"/>
    <col min="15174" max="15174" width="7.42578125" style="101" customWidth="1"/>
    <col min="15175" max="15176" width="37.7109375" style="101"/>
    <col min="15177" max="15177" width="8" style="101" customWidth="1"/>
    <col min="15178" max="15179" width="8.85546875" style="101" customWidth="1"/>
    <col min="15180" max="15180" width="15.85546875" style="101" customWidth="1"/>
    <col min="15181" max="15182" width="12.7109375" style="101" customWidth="1"/>
    <col min="15183" max="15190" width="10.140625" style="101" customWidth="1"/>
    <col min="15191" max="15331" width="37.42578125" style="101" customWidth="1"/>
    <col min="15332" max="15360" width="37.7109375" style="101"/>
    <col min="15361" max="15361" width="9.7109375" style="101" customWidth="1"/>
    <col min="15362" max="15362" width="13.140625" style="101" customWidth="1"/>
    <col min="15363" max="15363" width="37.85546875" style="101" customWidth="1"/>
    <col min="15364" max="15364" width="11.42578125" style="101" customWidth="1"/>
    <col min="15365" max="15365" width="15.42578125" style="101" customWidth="1"/>
    <col min="15366" max="15368" width="5.42578125" style="101" customWidth="1"/>
    <col min="15369" max="15369" width="6.5703125" style="101" customWidth="1"/>
    <col min="15370" max="15370" width="8.5703125" style="101" customWidth="1"/>
    <col min="15371" max="15371" width="10.5703125" style="101" customWidth="1"/>
    <col min="15372" max="15372" width="6.7109375" style="101" customWidth="1"/>
    <col min="15373" max="15373" width="6.42578125" style="101" customWidth="1"/>
    <col min="15374" max="15380" width="7" style="101" customWidth="1"/>
    <col min="15381" max="15381" width="4.42578125" style="101" customWidth="1"/>
    <col min="15382" max="15383" width="5" style="101" customWidth="1"/>
    <col min="15384" max="15384" width="6.42578125" style="101" customWidth="1"/>
    <col min="15385" max="15386" width="5" style="101" customWidth="1"/>
    <col min="15387" max="15387" width="6.5703125" style="101" customWidth="1"/>
    <col min="15388" max="15388" width="7.5703125" style="101" customWidth="1"/>
    <col min="15389" max="15390" width="6" style="101" customWidth="1"/>
    <col min="15391" max="15391" width="5.42578125" style="101" customWidth="1"/>
    <col min="15392" max="15401" width="0" style="101" hidden="1" customWidth="1"/>
    <col min="15402" max="15402" width="3.140625" style="101" customWidth="1"/>
    <col min="15403" max="15403" width="2.28515625" style="101" customWidth="1"/>
    <col min="15404" max="15404" width="9.28515625" style="101" customWidth="1"/>
    <col min="15405" max="15405" width="8.140625" style="101" customWidth="1"/>
    <col min="15406" max="15406" width="6.7109375" style="101" customWidth="1"/>
    <col min="15407" max="15407" width="12.28515625" style="101" customWidth="1"/>
    <col min="15408" max="15408" width="10.42578125" style="101" customWidth="1"/>
    <col min="15409" max="15409" width="6.42578125" style="101" customWidth="1"/>
    <col min="15410" max="15410" width="5.42578125" style="101" customWidth="1"/>
    <col min="15411" max="15411" width="37.7109375" style="101"/>
    <col min="15412" max="15412" width="7.42578125" style="101" customWidth="1"/>
    <col min="15413" max="15414" width="37.7109375" style="101"/>
    <col min="15415" max="15419" width="12.7109375" style="101" customWidth="1"/>
    <col min="15420" max="15420" width="2.7109375" style="101" customWidth="1"/>
    <col min="15421" max="15421" width="8.140625" style="101" customWidth="1"/>
    <col min="15422" max="15422" width="9.42578125" style="101" customWidth="1"/>
    <col min="15423" max="15423" width="6.7109375" style="101" customWidth="1"/>
    <col min="15424" max="15424" width="12.28515625" style="101" customWidth="1"/>
    <col min="15425" max="15425" width="10.42578125" style="101" customWidth="1"/>
    <col min="15426" max="15426" width="14.42578125" style="101" customWidth="1"/>
    <col min="15427" max="15428" width="7.28515625" style="101" customWidth="1"/>
    <col min="15429" max="15429" width="37.7109375" style="101"/>
    <col min="15430" max="15430" width="7.42578125" style="101" customWidth="1"/>
    <col min="15431" max="15432" width="37.7109375" style="101"/>
    <col min="15433" max="15433" width="8" style="101" customWidth="1"/>
    <col min="15434" max="15435" width="8.85546875" style="101" customWidth="1"/>
    <col min="15436" max="15436" width="15.85546875" style="101" customWidth="1"/>
    <col min="15437" max="15438" width="12.7109375" style="101" customWidth="1"/>
    <col min="15439" max="15446" width="10.140625" style="101" customWidth="1"/>
    <col min="15447" max="15587" width="37.42578125" style="101" customWidth="1"/>
    <col min="15588" max="15616" width="37.7109375" style="101"/>
    <col min="15617" max="15617" width="9.7109375" style="101" customWidth="1"/>
    <col min="15618" max="15618" width="13.140625" style="101" customWidth="1"/>
    <col min="15619" max="15619" width="37.85546875" style="101" customWidth="1"/>
    <col min="15620" max="15620" width="11.42578125" style="101" customWidth="1"/>
    <col min="15621" max="15621" width="15.42578125" style="101" customWidth="1"/>
    <col min="15622" max="15624" width="5.42578125" style="101" customWidth="1"/>
    <col min="15625" max="15625" width="6.5703125" style="101" customWidth="1"/>
    <col min="15626" max="15626" width="8.5703125" style="101" customWidth="1"/>
    <col min="15627" max="15627" width="10.5703125" style="101" customWidth="1"/>
    <col min="15628" max="15628" width="6.7109375" style="101" customWidth="1"/>
    <col min="15629" max="15629" width="6.42578125" style="101" customWidth="1"/>
    <col min="15630" max="15636" width="7" style="101" customWidth="1"/>
    <col min="15637" max="15637" width="4.42578125" style="101" customWidth="1"/>
    <col min="15638" max="15639" width="5" style="101" customWidth="1"/>
    <col min="15640" max="15640" width="6.42578125" style="101" customWidth="1"/>
    <col min="15641" max="15642" width="5" style="101" customWidth="1"/>
    <col min="15643" max="15643" width="6.5703125" style="101" customWidth="1"/>
    <col min="15644" max="15644" width="7.5703125" style="101" customWidth="1"/>
    <col min="15645" max="15646" width="6" style="101" customWidth="1"/>
    <col min="15647" max="15647" width="5.42578125" style="101" customWidth="1"/>
    <col min="15648" max="15657" width="0" style="101" hidden="1" customWidth="1"/>
    <col min="15658" max="15658" width="3.140625" style="101" customWidth="1"/>
    <col min="15659" max="15659" width="2.28515625" style="101" customWidth="1"/>
    <col min="15660" max="15660" width="9.28515625" style="101" customWidth="1"/>
    <col min="15661" max="15661" width="8.140625" style="101" customWidth="1"/>
    <col min="15662" max="15662" width="6.7109375" style="101" customWidth="1"/>
    <col min="15663" max="15663" width="12.28515625" style="101" customWidth="1"/>
    <col min="15664" max="15664" width="10.42578125" style="101" customWidth="1"/>
    <col min="15665" max="15665" width="6.42578125" style="101" customWidth="1"/>
    <col min="15666" max="15666" width="5.42578125" style="101" customWidth="1"/>
    <col min="15667" max="15667" width="37.7109375" style="101"/>
    <col min="15668" max="15668" width="7.42578125" style="101" customWidth="1"/>
    <col min="15669" max="15670" width="37.7109375" style="101"/>
    <col min="15671" max="15675" width="12.7109375" style="101" customWidth="1"/>
    <col min="15676" max="15676" width="2.7109375" style="101" customWidth="1"/>
    <col min="15677" max="15677" width="8.140625" style="101" customWidth="1"/>
    <col min="15678" max="15678" width="9.42578125" style="101" customWidth="1"/>
    <col min="15679" max="15679" width="6.7109375" style="101" customWidth="1"/>
    <col min="15680" max="15680" width="12.28515625" style="101" customWidth="1"/>
    <col min="15681" max="15681" width="10.42578125" style="101" customWidth="1"/>
    <col min="15682" max="15682" width="14.42578125" style="101" customWidth="1"/>
    <col min="15683" max="15684" width="7.28515625" style="101" customWidth="1"/>
    <col min="15685" max="15685" width="37.7109375" style="101"/>
    <col min="15686" max="15686" width="7.42578125" style="101" customWidth="1"/>
    <col min="15687" max="15688" width="37.7109375" style="101"/>
    <col min="15689" max="15689" width="8" style="101" customWidth="1"/>
    <col min="15690" max="15691" width="8.85546875" style="101" customWidth="1"/>
    <col min="15692" max="15692" width="15.85546875" style="101" customWidth="1"/>
    <col min="15693" max="15694" width="12.7109375" style="101" customWidth="1"/>
    <col min="15695" max="15702" width="10.140625" style="101" customWidth="1"/>
    <col min="15703" max="15843" width="37.42578125" style="101" customWidth="1"/>
    <col min="15844" max="15872" width="37.7109375" style="101"/>
    <col min="15873" max="15873" width="9.7109375" style="101" customWidth="1"/>
    <col min="15874" max="15874" width="13.140625" style="101" customWidth="1"/>
    <col min="15875" max="15875" width="37.85546875" style="101" customWidth="1"/>
    <col min="15876" max="15876" width="11.42578125" style="101" customWidth="1"/>
    <col min="15877" max="15877" width="15.42578125" style="101" customWidth="1"/>
    <col min="15878" max="15880" width="5.42578125" style="101" customWidth="1"/>
    <col min="15881" max="15881" width="6.5703125" style="101" customWidth="1"/>
    <col min="15882" max="15882" width="8.5703125" style="101" customWidth="1"/>
    <col min="15883" max="15883" width="10.5703125" style="101" customWidth="1"/>
    <col min="15884" max="15884" width="6.7109375" style="101" customWidth="1"/>
    <col min="15885" max="15885" width="6.42578125" style="101" customWidth="1"/>
    <col min="15886" max="15892" width="7" style="101" customWidth="1"/>
    <col min="15893" max="15893" width="4.42578125" style="101" customWidth="1"/>
    <col min="15894" max="15895" width="5" style="101" customWidth="1"/>
    <col min="15896" max="15896" width="6.42578125" style="101" customWidth="1"/>
    <col min="15897" max="15898" width="5" style="101" customWidth="1"/>
    <col min="15899" max="15899" width="6.5703125" style="101" customWidth="1"/>
    <col min="15900" max="15900" width="7.5703125" style="101" customWidth="1"/>
    <col min="15901" max="15902" width="6" style="101" customWidth="1"/>
    <col min="15903" max="15903" width="5.42578125" style="101" customWidth="1"/>
    <col min="15904" max="15913" width="0" style="101" hidden="1" customWidth="1"/>
    <col min="15914" max="15914" width="3.140625" style="101" customWidth="1"/>
    <col min="15915" max="15915" width="2.28515625" style="101" customWidth="1"/>
    <col min="15916" max="15916" width="9.28515625" style="101" customWidth="1"/>
    <col min="15917" max="15917" width="8.140625" style="101" customWidth="1"/>
    <col min="15918" max="15918" width="6.7109375" style="101" customWidth="1"/>
    <col min="15919" max="15919" width="12.28515625" style="101" customWidth="1"/>
    <col min="15920" max="15920" width="10.42578125" style="101" customWidth="1"/>
    <col min="15921" max="15921" width="6.42578125" style="101" customWidth="1"/>
    <col min="15922" max="15922" width="5.42578125" style="101" customWidth="1"/>
    <col min="15923" max="15923" width="37.7109375" style="101"/>
    <col min="15924" max="15924" width="7.42578125" style="101" customWidth="1"/>
    <col min="15925" max="15926" width="37.7109375" style="101"/>
    <col min="15927" max="15931" width="12.7109375" style="101" customWidth="1"/>
    <col min="15932" max="15932" width="2.7109375" style="101" customWidth="1"/>
    <col min="15933" max="15933" width="8.140625" style="101" customWidth="1"/>
    <col min="15934" max="15934" width="9.42578125" style="101" customWidth="1"/>
    <col min="15935" max="15935" width="6.7109375" style="101" customWidth="1"/>
    <col min="15936" max="15936" width="12.28515625" style="101" customWidth="1"/>
    <col min="15937" max="15937" width="10.42578125" style="101" customWidth="1"/>
    <col min="15938" max="15938" width="14.42578125" style="101" customWidth="1"/>
    <col min="15939" max="15940" width="7.28515625" style="101" customWidth="1"/>
    <col min="15941" max="15941" width="37.7109375" style="101"/>
    <col min="15942" max="15942" width="7.42578125" style="101" customWidth="1"/>
    <col min="15943" max="15944" width="37.7109375" style="101"/>
    <col min="15945" max="15945" width="8" style="101" customWidth="1"/>
    <col min="15946" max="15947" width="8.85546875" style="101" customWidth="1"/>
    <col min="15948" max="15948" width="15.85546875" style="101" customWidth="1"/>
    <col min="15949" max="15950" width="12.7109375" style="101" customWidth="1"/>
    <col min="15951" max="15958" width="10.140625" style="101" customWidth="1"/>
    <col min="15959" max="16099" width="37.42578125" style="101" customWidth="1"/>
    <col min="16100" max="16128" width="37.7109375" style="101"/>
    <col min="16129" max="16129" width="9.7109375" style="101" customWidth="1"/>
    <col min="16130" max="16130" width="13.140625" style="101" customWidth="1"/>
    <col min="16131" max="16131" width="37.85546875" style="101" customWidth="1"/>
    <col min="16132" max="16132" width="11.42578125" style="101" customWidth="1"/>
    <col min="16133" max="16133" width="15.42578125" style="101" customWidth="1"/>
    <col min="16134" max="16136" width="5.42578125" style="101" customWidth="1"/>
    <col min="16137" max="16137" width="6.5703125" style="101" customWidth="1"/>
    <col min="16138" max="16138" width="8.5703125" style="101" customWidth="1"/>
    <col min="16139" max="16139" width="10.5703125" style="101" customWidth="1"/>
    <col min="16140" max="16140" width="6.7109375" style="101" customWidth="1"/>
    <col min="16141" max="16141" width="6.42578125" style="101" customWidth="1"/>
    <col min="16142" max="16148" width="7" style="101" customWidth="1"/>
    <col min="16149" max="16149" width="4.42578125" style="101" customWidth="1"/>
    <col min="16150" max="16151" width="5" style="101" customWidth="1"/>
    <col min="16152" max="16152" width="6.42578125" style="101" customWidth="1"/>
    <col min="16153" max="16154" width="5" style="101" customWidth="1"/>
    <col min="16155" max="16155" width="6.5703125" style="101" customWidth="1"/>
    <col min="16156" max="16156" width="7.5703125" style="101" customWidth="1"/>
    <col min="16157" max="16158" width="6" style="101" customWidth="1"/>
    <col min="16159" max="16159" width="5.42578125" style="101" customWidth="1"/>
    <col min="16160" max="16169" width="0" style="101" hidden="1" customWidth="1"/>
    <col min="16170" max="16170" width="3.140625" style="101" customWidth="1"/>
    <col min="16171" max="16171" width="2.28515625" style="101" customWidth="1"/>
    <col min="16172" max="16172" width="9.28515625" style="101" customWidth="1"/>
    <col min="16173" max="16173" width="8.140625" style="101" customWidth="1"/>
    <col min="16174" max="16174" width="6.7109375" style="101" customWidth="1"/>
    <col min="16175" max="16175" width="12.28515625" style="101" customWidth="1"/>
    <col min="16176" max="16176" width="10.42578125" style="101" customWidth="1"/>
    <col min="16177" max="16177" width="6.42578125" style="101" customWidth="1"/>
    <col min="16178" max="16178" width="5.42578125" style="101" customWidth="1"/>
    <col min="16179" max="16179" width="37.7109375" style="101"/>
    <col min="16180" max="16180" width="7.42578125" style="101" customWidth="1"/>
    <col min="16181" max="16182" width="37.7109375" style="101"/>
    <col min="16183" max="16187" width="12.7109375" style="101" customWidth="1"/>
    <col min="16188" max="16188" width="2.7109375" style="101" customWidth="1"/>
    <col min="16189" max="16189" width="8.140625" style="101" customWidth="1"/>
    <col min="16190" max="16190" width="9.42578125" style="101" customWidth="1"/>
    <col min="16191" max="16191" width="6.7109375" style="101" customWidth="1"/>
    <col min="16192" max="16192" width="12.28515625" style="101" customWidth="1"/>
    <col min="16193" max="16193" width="10.42578125" style="101" customWidth="1"/>
    <col min="16194" max="16194" width="14.42578125" style="101" customWidth="1"/>
    <col min="16195" max="16196" width="7.28515625" style="101" customWidth="1"/>
    <col min="16197" max="16197" width="37.7109375" style="101"/>
    <col min="16198" max="16198" width="7.42578125" style="101" customWidth="1"/>
    <col min="16199" max="16200" width="37.7109375" style="101"/>
    <col min="16201" max="16201" width="8" style="101" customWidth="1"/>
    <col min="16202" max="16203" width="8.85546875" style="101" customWidth="1"/>
    <col min="16204" max="16204" width="15.85546875" style="101" customWidth="1"/>
    <col min="16205" max="16206" width="12.7109375" style="101" customWidth="1"/>
    <col min="16207" max="16214" width="10.140625" style="101" customWidth="1"/>
    <col min="16215" max="16355" width="37.42578125" style="101" customWidth="1"/>
    <col min="16356" max="16384" width="37.7109375" style="101"/>
  </cols>
  <sheetData>
    <row r="1" spans="1:243" ht="4.5" customHeight="1" x14ac:dyDescent="0.2">
      <c r="A1" s="87"/>
      <c r="B1" s="87"/>
      <c r="C1" s="88"/>
      <c r="D1" s="89"/>
      <c r="E1" s="90"/>
      <c r="F1" s="91"/>
      <c r="G1" s="89"/>
      <c r="H1" s="89"/>
      <c r="K1" s="89"/>
      <c r="L1" s="89"/>
      <c r="M1" s="87"/>
      <c r="N1" s="87"/>
      <c r="T1" s="92"/>
      <c r="U1" s="93"/>
      <c r="V1" s="94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</row>
    <row r="2" spans="1:243" ht="4.5" customHeight="1" thickBot="1" x14ac:dyDescent="0.25">
      <c r="A2" s="87"/>
      <c r="B2" s="87"/>
      <c r="C2" s="88"/>
      <c r="D2" s="89"/>
      <c r="E2" s="90"/>
      <c r="F2" s="91"/>
      <c r="G2" s="89"/>
      <c r="H2" s="89"/>
      <c r="J2" s="102"/>
      <c r="K2" s="102"/>
      <c r="L2" s="89"/>
      <c r="M2" s="87"/>
      <c r="N2" s="87"/>
      <c r="T2" s="103"/>
      <c r="U2" s="104"/>
      <c r="V2" s="105"/>
      <c r="HT2" s="100"/>
      <c r="HU2" s="100"/>
      <c r="HV2" s="100"/>
      <c r="HW2" s="100"/>
      <c r="HX2" s="100"/>
      <c r="HY2" s="100"/>
      <c r="HZ2" s="100"/>
      <c r="IA2" s="100"/>
      <c r="IB2" s="100"/>
      <c r="IC2" s="100"/>
      <c r="ID2" s="100"/>
      <c r="IE2" s="100"/>
      <c r="IF2" s="100"/>
      <c r="IG2" s="100"/>
      <c r="IH2" s="100"/>
      <c r="II2" s="100"/>
    </row>
    <row r="3" spans="1:243" ht="21" customHeight="1" thickBot="1" x14ac:dyDescent="0.25">
      <c r="A3" s="406" t="s">
        <v>218</v>
      </c>
      <c r="B3" s="407" t="s">
        <v>219</v>
      </c>
      <c r="C3" s="408" t="s">
        <v>220</v>
      </c>
      <c r="D3" s="409" t="s">
        <v>221</v>
      </c>
      <c r="E3" s="410" t="s">
        <v>222</v>
      </c>
      <c r="F3" s="405" t="s">
        <v>3</v>
      </c>
      <c r="G3" s="401" t="s">
        <v>223</v>
      </c>
      <c r="H3" s="402" t="s">
        <v>224</v>
      </c>
      <c r="I3" s="403" t="s">
        <v>225</v>
      </c>
      <c r="J3" s="403"/>
      <c r="K3" s="403"/>
      <c r="L3" s="392" t="s">
        <v>226</v>
      </c>
      <c r="M3" s="404" t="s">
        <v>227</v>
      </c>
      <c r="N3" s="399" t="s">
        <v>228</v>
      </c>
      <c r="O3" s="399"/>
      <c r="P3" s="399"/>
      <c r="Q3" s="399"/>
      <c r="R3" s="399"/>
      <c r="S3" s="399"/>
      <c r="T3" s="399"/>
      <c r="U3" s="399"/>
      <c r="V3" s="106"/>
      <c r="W3" s="394" t="s">
        <v>229</v>
      </c>
      <c r="X3" s="394"/>
      <c r="Y3" s="394"/>
      <c r="Z3" s="394"/>
      <c r="AA3" s="394"/>
      <c r="AB3" s="394"/>
      <c r="AC3" s="394"/>
      <c r="AD3" s="394"/>
      <c r="AE3" s="107"/>
      <c r="AF3" s="108" t="s">
        <v>230</v>
      </c>
      <c r="AG3" s="109"/>
      <c r="AH3" s="109"/>
      <c r="AI3" s="109"/>
      <c r="AJ3" s="109"/>
      <c r="AK3" s="109"/>
      <c r="AL3" s="109"/>
      <c r="AM3" s="109"/>
      <c r="AN3" s="109"/>
      <c r="AO3" s="109"/>
      <c r="AP3" s="110"/>
      <c r="AQ3" s="111"/>
      <c r="AR3" s="395" t="s">
        <v>228</v>
      </c>
      <c r="AS3" s="396"/>
      <c r="AT3" s="396"/>
      <c r="AU3" s="396"/>
      <c r="AV3" s="396"/>
      <c r="AW3" s="396"/>
      <c r="AX3" s="396"/>
      <c r="AY3" s="396"/>
      <c r="AZ3" s="396"/>
      <c r="BA3" s="396"/>
      <c r="BB3" s="396"/>
      <c r="BC3" s="396"/>
      <c r="BD3" s="396"/>
      <c r="BE3" s="396"/>
      <c r="BF3" s="112"/>
      <c r="BG3" s="113"/>
      <c r="BI3" s="395" t="s">
        <v>229</v>
      </c>
      <c r="BJ3" s="396"/>
      <c r="BK3" s="396"/>
      <c r="BL3" s="396"/>
      <c r="BM3" s="396"/>
      <c r="BN3" s="396"/>
      <c r="BO3" s="396"/>
      <c r="BP3" s="396"/>
      <c r="BQ3" s="396"/>
      <c r="BR3" s="396"/>
      <c r="BS3" s="396"/>
      <c r="BT3" s="396"/>
      <c r="BU3" s="396"/>
      <c r="BV3" s="396"/>
      <c r="BW3" s="396"/>
      <c r="BX3" s="396"/>
      <c r="BY3" s="112"/>
      <c r="BZ3" s="113"/>
      <c r="HT3" s="100"/>
      <c r="HU3" s="100"/>
      <c r="HV3" s="100"/>
      <c r="HW3" s="100"/>
      <c r="HX3" s="100"/>
      <c r="HY3" s="100"/>
      <c r="HZ3" s="100"/>
      <c r="IA3" s="100"/>
      <c r="IB3" s="100"/>
      <c r="IC3" s="100"/>
      <c r="ID3" s="100"/>
      <c r="IE3" s="100"/>
      <c r="IF3" s="100"/>
      <c r="IG3" s="100"/>
      <c r="IH3" s="100"/>
      <c r="II3" s="100"/>
    </row>
    <row r="4" spans="1:243" ht="38.25" customHeight="1" thickBot="1" x14ac:dyDescent="0.25">
      <c r="A4" s="406"/>
      <c r="B4" s="407"/>
      <c r="C4" s="408"/>
      <c r="D4" s="409"/>
      <c r="E4" s="410"/>
      <c r="F4" s="405"/>
      <c r="G4" s="401"/>
      <c r="H4" s="402"/>
      <c r="I4" s="397" t="s">
        <v>231</v>
      </c>
      <c r="J4" s="390" t="s">
        <v>232</v>
      </c>
      <c r="K4" s="391" t="s">
        <v>233</v>
      </c>
      <c r="L4" s="392"/>
      <c r="M4" s="404"/>
      <c r="N4" s="398" t="s">
        <v>234</v>
      </c>
      <c r="O4" s="398"/>
      <c r="P4" s="398"/>
      <c r="Q4" s="398"/>
      <c r="R4" s="390" t="s">
        <v>235</v>
      </c>
      <c r="S4" s="390" t="s">
        <v>116</v>
      </c>
      <c r="T4" s="390" t="s">
        <v>236</v>
      </c>
      <c r="U4" s="390" t="s">
        <v>237</v>
      </c>
      <c r="V4" s="400" t="s">
        <v>238</v>
      </c>
      <c r="W4" s="398" t="s">
        <v>234</v>
      </c>
      <c r="X4" s="398"/>
      <c r="Y4" s="398"/>
      <c r="Z4" s="398"/>
      <c r="AA4" s="390" t="s">
        <v>239</v>
      </c>
      <c r="AB4" s="390" t="s">
        <v>116</v>
      </c>
      <c r="AC4" s="390" t="s">
        <v>236</v>
      </c>
      <c r="AD4" s="391" t="s">
        <v>237</v>
      </c>
      <c r="AE4" s="392" t="s">
        <v>238</v>
      </c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10"/>
      <c r="AQ4" s="114"/>
      <c r="AR4" s="393" t="s">
        <v>240</v>
      </c>
      <c r="AS4" s="383" t="s">
        <v>241</v>
      </c>
      <c r="AT4" s="383" t="s">
        <v>242</v>
      </c>
      <c r="AU4" s="384" t="s">
        <v>243</v>
      </c>
      <c r="AV4" s="383" t="s">
        <v>244</v>
      </c>
      <c r="AW4" s="381" t="s">
        <v>245</v>
      </c>
      <c r="AX4" s="381"/>
      <c r="AY4" s="381"/>
      <c r="AZ4" s="386" t="s">
        <v>246</v>
      </c>
      <c r="BA4" s="387" t="s">
        <v>247</v>
      </c>
      <c r="BB4" s="387"/>
      <c r="BC4" s="381" t="s">
        <v>248</v>
      </c>
      <c r="BD4" s="381"/>
      <c r="BE4" s="377" t="s">
        <v>249</v>
      </c>
      <c r="BF4" s="378" t="s">
        <v>250</v>
      </c>
      <c r="BG4" s="379" t="s">
        <v>251</v>
      </c>
      <c r="BI4" s="388" t="s">
        <v>240</v>
      </c>
      <c r="BJ4" s="385" t="s">
        <v>241</v>
      </c>
      <c r="BK4" s="385" t="s">
        <v>242</v>
      </c>
      <c r="BL4" s="389" t="s">
        <v>243</v>
      </c>
      <c r="BM4" s="385" t="s">
        <v>244</v>
      </c>
      <c r="BN4" s="380" t="s">
        <v>252</v>
      </c>
      <c r="BO4" s="381" t="s">
        <v>245</v>
      </c>
      <c r="BP4" s="381"/>
      <c r="BQ4" s="381"/>
      <c r="BR4" s="382" t="s">
        <v>246</v>
      </c>
      <c r="BS4" s="381" t="s">
        <v>247</v>
      </c>
      <c r="BT4" s="381"/>
      <c r="BU4" s="377" t="s">
        <v>253</v>
      </c>
      <c r="BV4" s="381" t="s">
        <v>248</v>
      </c>
      <c r="BW4" s="381"/>
      <c r="BX4" s="377" t="s">
        <v>249</v>
      </c>
      <c r="BY4" s="378" t="s">
        <v>250</v>
      </c>
      <c r="BZ4" s="379" t="s">
        <v>251</v>
      </c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</row>
    <row r="5" spans="1:243" ht="80.25" customHeight="1" thickBot="1" x14ac:dyDescent="0.25">
      <c r="A5" s="406"/>
      <c r="B5" s="407"/>
      <c r="C5" s="408"/>
      <c r="D5" s="409"/>
      <c r="E5" s="410"/>
      <c r="F5" s="405"/>
      <c r="G5" s="401"/>
      <c r="H5" s="402"/>
      <c r="I5" s="397"/>
      <c r="J5" s="390"/>
      <c r="K5" s="391"/>
      <c r="L5" s="392"/>
      <c r="M5" s="404"/>
      <c r="N5" s="115" t="s">
        <v>254</v>
      </c>
      <c r="O5" s="116" t="s">
        <v>255</v>
      </c>
      <c r="P5" s="116" t="s">
        <v>256</v>
      </c>
      <c r="Q5" s="116" t="s">
        <v>257</v>
      </c>
      <c r="R5" s="390"/>
      <c r="S5" s="390"/>
      <c r="T5" s="390"/>
      <c r="U5" s="390"/>
      <c r="V5" s="400"/>
      <c r="W5" s="115" t="s">
        <v>254</v>
      </c>
      <c r="X5" s="116" t="s">
        <v>255</v>
      </c>
      <c r="Y5" s="116" t="s">
        <v>256</v>
      </c>
      <c r="Z5" s="116" t="s">
        <v>257</v>
      </c>
      <c r="AA5" s="390"/>
      <c r="AB5" s="390"/>
      <c r="AC5" s="390"/>
      <c r="AD5" s="391"/>
      <c r="AE5" s="392"/>
      <c r="AF5" s="117" t="s">
        <v>254</v>
      </c>
      <c r="AG5" s="118" t="s">
        <v>255</v>
      </c>
      <c r="AH5" s="118" t="s">
        <v>256</v>
      </c>
      <c r="AI5" s="118" t="s">
        <v>258</v>
      </c>
      <c r="AJ5" s="118" t="s">
        <v>115</v>
      </c>
      <c r="AK5" s="118" t="s">
        <v>237</v>
      </c>
      <c r="AL5" s="118" t="s">
        <v>116</v>
      </c>
      <c r="AM5" s="118" t="s">
        <v>259</v>
      </c>
      <c r="AN5" s="119" t="s">
        <v>260</v>
      </c>
      <c r="AO5" s="120" t="s">
        <v>261</v>
      </c>
      <c r="AP5" s="121"/>
      <c r="AQ5" s="114"/>
      <c r="AR5" s="393"/>
      <c r="AS5" s="383"/>
      <c r="AT5" s="383"/>
      <c r="AU5" s="383"/>
      <c r="AV5" s="383"/>
      <c r="AW5" s="122" t="s">
        <v>262</v>
      </c>
      <c r="AX5" s="123" t="s">
        <v>263</v>
      </c>
      <c r="AY5" s="124" t="s">
        <v>264</v>
      </c>
      <c r="AZ5" s="386"/>
      <c r="BA5" s="125" t="s">
        <v>265</v>
      </c>
      <c r="BB5" s="126" t="s">
        <v>266</v>
      </c>
      <c r="BC5" s="127" t="s">
        <v>267</v>
      </c>
      <c r="BD5" s="128" t="s">
        <v>268</v>
      </c>
      <c r="BE5" s="377"/>
      <c r="BF5" s="378"/>
      <c r="BG5" s="379"/>
      <c r="BI5" s="388"/>
      <c r="BJ5" s="385"/>
      <c r="BK5" s="385"/>
      <c r="BL5" s="385"/>
      <c r="BM5" s="385"/>
      <c r="BN5" s="380"/>
      <c r="BO5" s="129" t="s">
        <v>262</v>
      </c>
      <c r="BP5" s="130" t="s">
        <v>263</v>
      </c>
      <c r="BQ5" s="128" t="s">
        <v>264</v>
      </c>
      <c r="BR5" s="382"/>
      <c r="BS5" s="131" t="s">
        <v>265</v>
      </c>
      <c r="BT5" s="130" t="s">
        <v>266</v>
      </c>
      <c r="BU5" s="377"/>
      <c r="BV5" s="127" t="s">
        <v>267</v>
      </c>
      <c r="BW5" s="128" t="s">
        <v>268</v>
      </c>
      <c r="BX5" s="377"/>
      <c r="BY5" s="378"/>
      <c r="BZ5" s="379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</row>
    <row r="6" spans="1:243" ht="21.4" customHeight="1" x14ac:dyDescent="0.2">
      <c r="A6" s="132"/>
      <c r="B6" s="133"/>
      <c r="C6" s="134"/>
      <c r="D6" s="132"/>
      <c r="E6" s="135"/>
      <c r="F6" s="132"/>
      <c r="G6" s="133"/>
      <c r="H6" s="136"/>
      <c r="I6" s="137"/>
      <c r="J6" s="133"/>
      <c r="K6" s="135"/>
      <c r="L6" s="138"/>
      <c r="M6" s="139"/>
      <c r="N6" s="132"/>
      <c r="O6" s="133"/>
      <c r="P6" s="133"/>
      <c r="Q6" s="133"/>
      <c r="R6" s="133"/>
      <c r="S6" s="133"/>
      <c r="T6" s="133"/>
      <c r="U6" s="133"/>
      <c r="V6" s="136"/>
      <c r="W6" s="132"/>
      <c r="X6" s="133"/>
      <c r="Y6" s="133"/>
      <c r="Z6" s="133"/>
      <c r="AA6" s="133"/>
      <c r="AB6" s="133"/>
      <c r="AC6" s="133"/>
      <c r="AD6" s="135"/>
      <c r="AE6" s="140"/>
      <c r="AF6" s="141" t="e">
        <f>IF("$#ССЫЛ!#ССЫЛ!"&gt;100,("$#ССЫЛ!#ССЫЛ!"+"$#ССЫЛ!#ССЫЛ!")*2,"$#ССЫЛ!#ССЫЛ!"+"$#ССЫЛ!#ССЫЛ!")</f>
        <v>#VALUE!</v>
      </c>
      <c r="AG6" s="142" t="e">
        <f>("$#ССЫЛ!#ССЫЛ!"+"$#ССЫЛ!#ССЫЛ!")*"$#ССЫЛ!#ССЫЛ!"</f>
        <v>#VALUE!</v>
      </c>
      <c r="AH6" s="142" t="e">
        <f>("$#ССЫЛ!#ССЫЛ!"+"$#ССЫЛ!#ССЫЛ!")*"$#ССЫЛ!#ССЫЛ!"*2</f>
        <v>#VALUE!</v>
      </c>
      <c r="AI6" s="142" t="e">
        <f>ROUND(4*"#ССЫЛ!#ССЫЛ!",0)</f>
        <v>#VALUE!</v>
      </c>
      <c r="AJ6" s="142">
        <f>IF("$#ССЫЛ!#ССЫЛ!"="КР",ROUND("$#ССЫЛ!#ССЫЛ!"*$AE6,0))+IF("$#ССЫЛ!#ССЫЛ!"="КР",ROUND("$#ССЫЛ!#ССЫЛ!"*$AE6,0))</f>
        <v>0</v>
      </c>
      <c r="AK6" s="142">
        <f>IF("#ССЫЛ!#ССЫЛ!"="кр",ROUND("$#ССЫЛ!#ССЫЛ!"*$AE6,0))+IF("#ССЫЛ!#ССЫЛ!"="кр",ROUND("$#ССЫЛ!#ССЫЛ!"*$AE6,0))</f>
        <v>0</v>
      </c>
      <c r="AL6" s="142">
        <f>IF("$#ССЫЛ!#ССЫЛ!"="пмк",2*"$#ССЫЛ!#ССЫЛ!")+IF("$#ССЫЛ!#ССЫЛ!"="пмк",2*"$#ССЫЛ!#ССЫЛ!")</f>
        <v>0</v>
      </c>
      <c r="AM6" s="142">
        <f>IF("#ССЫЛ!#ССЫЛ!"="Ісп",ROUND((0.33*"$#ССЫЛ!#ССЫЛ!"),0))+IF("#ССЫЛ!#ССЫЛ!"="Ісп",ROUND((0.33*"$#ССЫЛ!#ССЫЛ!"),0))</f>
        <v>0</v>
      </c>
      <c r="AN6" s="142" t="e">
        <f>SUM(AF6:AM6)</f>
        <v>#VALUE!</v>
      </c>
      <c r="AO6" s="143" t="e">
        <f>AF6+AG6+AH6+AL6+AM6</f>
        <v>#VALUE!</v>
      </c>
      <c r="AP6" s="144"/>
      <c r="AQ6" s="102"/>
      <c r="AR6" s="145"/>
      <c r="AS6" s="102"/>
      <c r="AT6" s="102"/>
      <c r="AU6" s="146">
        <f>IF(SUM(AR6:AT6)&gt;0,4*H6,0)</f>
        <v>0</v>
      </c>
      <c r="AV6" s="147">
        <f>IF($AA6="Екз",2*$I6)+IF($R6="Екз",2*$I6)</f>
        <v>0</v>
      </c>
      <c r="AW6" s="102"/>
      <c r="AX6" s="102"/>
      <c r="AY6" s="102"/>
      <c r="AZ6" s="102"/>
      <c r="BA6" s="102"/>
      <c r="BB6" s="102"/>
      <c r="BC6" s="102"/>
      <c r="BD6" s="102"/>
      <c r="BE6" s="102"/>
      <c r="BF6" s="145"/>
      <c r="BG6" s="148"/>
      <c r="BI6" s="149"/>
      <c r="BJ6" s="150"/>
      <c r="BK6" s="150"/>
      <c r="BL6" s="151">
        <f>IF(SUM(BI6:BK6)&gt;0,4*AF6,0)</f>
        <v>0</v>
      </c>
      <c r="BM6" s="150"/>
      <c r="BN6" s="150"/>
      <c r="BO6" s="150"/>
      <c r="BP6" s="150"/>
      <c r="BQ6" s="150"/>
      <c r="BR6" s="150"/>
      <c r="BS6" s="150"/>
      <c r="BT6" s="150"/>
      <c r="BU6" s="150"/>
      <c r="BV6" s="150"/>
      <c r="BW6" s="150"/>
      <c r="BX6" s="152"/>
      <c r="BY6" s="145"/>
      <c r="BZ6" s="148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</row>
    <row r="7" spans="1:243" ht="15.75" x14ac:dyDescent="0.25">
      <c r="A7" s="153">
        <v>401</v>
      </c>
      <c r="B7" s="190" t="s">
        <v>130</v>
      </c>
      <c r="C7" s="222" t="s">
        <v>143</v>
      </c>
      <c r="D7" s="177" t="s">
        <v>274</v>
      </c>
      <c r="E7" s="178" t="s">
        <v>269</v>
      </c>
      <c r="F7" s="179">
        <v>1</v>
      </c>
      <c r="G7" s="180">
        <v>11</v>
      </c>
      <c r="H7" s="181">
        <v>1</v>
      </c>
      <c r="I7" s="182"/>
      <c r="J7" s="155"/>
      <c r="K7" s="156"/>
      <c r="L7" s="157">
        <f t="shared" ref="L7" si="0">M7*30</f>
        <v>180</v>
      </c>
      <c r="M7" s="176">
        <v>6</v>
      </c>
      <c r="N7" s="201">
        <v>8</v>
      </c>
      <c r="O7" s="200"/>
      <c r="P7" s="200"/>
      <c r="Q7" s="200"/>
      <c r="R7" s="161"/>
      <c r="S7" s="161"/>
      <c r="T7" s="161"/>
      <c r="U7" s="161"/>
      <c r="V7" s="185"/>
      <c r="W7" s="184"/>
      <c r="X7" s="161">
        <v>8</v>
      </c>
      <c r="Y7" s="161"/>
      <c r="Z7" s="161"/>
      <c r="AA7" s="161"/>
      <c r="AB7" s="161" t="s">
        <v>116</v>
      </c>
      <c r="AC7" s="161"/>
      <c r="AD7" s="156"/>
      <c r="AE7" s="187"/>
      <c r="AF7" s="182"/>
      <c r="AG7" s="161"/>
      <c r="AH7" s="161"/>
      <c r="AI7" s="161"/>
      <c r="AJ7" s="161"/>
      <c r="AK7" s="161"/>
      <c r="AL7" s="161"/>
      <c r="AM7" s="161"/>
      <c r="AN7" s="161"/>
      <c r="AO7" s="156"/>
      <c r="AP7" s="188"/>
      <c r="AQ7" s="189"/>
      <c r="AR7" s="162">
        <f t="shared" ref="AR7" si="1">N7</f>
        <v>8</v>
      </c>
      <c r="AS7" s="163">
        <f t="shared" ref="AS7" si="2">O7*H7</f>
        <v>0</v>
      </c>
      <c r="AT7" s="163">
        <f t="shared" ref="AT7" si="3">P7*H7</f>
        <v>0</v>
      </c>
      <c r="AU7" s="163">
        <f t="shared" ref="AU7" si="4">2*H7</f>
        <v>2</v>
      </c>
      <c r="AV7" s="163"/>
      <c r="AW7" s="163"/>
      <c r="AX7" s="163"/>
      <c r="AY7" s="163">
        <f t="shared" ref="AY7" si="5">IF($T7="КП",ROUND($G7*$AE7,0))+IF($T7="КР",ROUND($G7*$AE7,0))</f>
        <v>0</v>
      </c>
      <c r="AZ7" s="163">
        <f t="shared" ref="AZ7" si="6">ROUND(IF($S7="залік",2*$H7),0)</f>
        <v>0</v>
      </c>
      <c r="BA7" s="163"/>
      <c r="BB7" s="164"/>
      <c r="BC7" s="164"/>
      <c r="BD7" s="164"/>
      <c r="BE7" s="164"/>
      <c r="BF7" s="165">
        <f t="shared" ref="BF7" si="7">SUM(AR7:BB7)</f>
        <v>10</v>
      </c>
      <c r="BG7" s="166">
        <f t="shared" ref="BG7" si="8">AR7+AS7+AT7+AV7+AZ7+BA7</f>
        <v>8</v>
      </c>
      <c r="BH7" s="167"/>
      <c r="BI7" s="162">
        <f t="shared" ref="BI7" si="9">W7</f>
        <v>0</v>
      </c>
      <c r="BJ7" s="163">
        <f t="shared" ref="BJ7" si="10">X7*H7</f>
        <v>8</v>
      </c>
      <c r="BK7" s="163">
        <f t="shared" ref="BK7" si="11">Y7*H7</f>
        <v>0</v>
      </c>
      <c r="BL7" s="163"/>
      <c r="BM7" s="163"/>
      <c r="BN7" s="163">
        <f t="shared" ref="BN7" si="12">IF(AD7="к.р.",ROUND(G7*0.33,0),0)</f>
        <v>0</v>
      </c>
      <c r="BO7" s="163"/>
      <c r="BP7" s="163"/>
      <c r="BQ7" s="163">
        <f t="shared" ref="BQ7" si="13">IF($AC7="КП",ROUND($G7*$AE7,0))+IF($AC7="КР",ROUND($G7*$AE7,0))</f>
        <v>0</v>
      </c>
      <c r="BR7" s="163">
        <f t="shared" ref="BR7" si="14">ROUND(IF($AB7="залік",2*$H7),0)</f>
        <v>2</v>
      </c>
      <c r="BS7" s="163">
        <f t="shared" ref="BS7" si="15">ROUND(IF($AA7="Екз",0.33*$G7),0)+ROUND(IF($R7="Екз",0.33*$G7),0)</f>
        <v>0</v>
      </c>
      <c r="BT7" s="163"/>
      <c r="BU7" s="163"/>
      <c r="BV7" s="163">
        <f t="shared" ref="BV7" si="16">ROUND(IF($AA7="ДІ",3*$I7*4),0)+ROUND(IF($AC7="ДР",0.5*$G7*4),0)</f>
        <v>0</v>
      </c>
      <c r="BW7" s="163"/>
      <c r="BX7" s="168"/>
      <c r="BY7" s="165">
        <f t="shared" ref="BY7" si="17">SUM(BI7:BX7)</f>
        <v>10</v>
      </c>
      <c r="BZ7" s="166">
        <f t="shared" ref="BZ7" si="18">BI7+BJ7+BK7+BM7+BR7+BS7+BV7</f>
        <v>10</v>
      </c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</row>
    <row r="8" spans="1:243" s="89" customFormat="1" ht="15.75" x14ac:dyDescent="0.25">
      <c r="A8" s="153">
        <v>401</v>
      </c>
      <c r="B8" s="226" t="s">
        <v>130</v>
      </c>
      <c r="C8" s="154" t="s">
        <v>143</v>
      </c>
      <c r="D8" s="177" t="s">
        <v>276</v>
      </c>
      <c r="E8" s="178" t="s">
        <v>269</v>
      </c>
      <c r="F8" s="179">
        <v>1</v>
      </c>
      <c r="G8" s="180">
        <v>5</v>
      </c>
      <c r="H8" s="181">
        <v>1</v>
      </c>
      <c r="I8" s="182"/>
      <c r="J8" s="155"/>
      <c r="K8" s="156"/>
      <c r="L8" s="157">
        <f t="shared" ref="L8" si="19">M8*30</f>
        <v>180</v>
      </c>
      <c r="M8" s="224">
        <v>6</v>
      </c>
      <c r="N8" s="171">
        <v>20</v>
      </c>
      <c r="O8" s="200"/>
      <c r="P8" s="200"/>
      <c r="Q8" s="200"/>
      <c r="R8" s="161"/>
      <c r="S8" s="161"/>
      <c r="T8" s="161"/>
      <c r="U8" s="161"/>
      <c r="V8" s="185"/>
      <c r="W8" s="184"/>
      <c r="X8" s="227">
        <v>20</v>
      </c>
      <c r="Y8" s="161"/>
      <c r="Z8" s="161"/>
      <c r="AA8" s="172" t="s">
        <v>270</v>
      </c>
      <c r="AB8" s="161"/>
      <c r="AC8" s="161"/>
      <c r="AD8" s="156"/>
      <c r="AE8" s="187"/>
      <c r="AF8" s="182"/>
      <c r="AG8" s="161"/>
      <c r="AH8" s="161"/>
      <c r="AI8" s="161"/>
      <c r="AJ8" s="161"/>
      <c r="AK8" s="161"/>
      <c r="AL8" s="161"/>
      <c r="AM8" s="161"/>
      <c r="AN8" s="161"/>
      <c r="AO8" s="156"/>
      <c r="AP8" s="188"/>
      <c r="AQ8" s="189"/>
      <c r="AR8" s="162">
        <f t="shared" ref="AR8" si="20">N8</f>
        <v>20</v>
      </c>
      <c r="AS8" s="163">
        <f t="shared" ref="AS8" si="21">O8*H8</f>
        <v>0</v>
      </c>
      <c r="AT8" s="163">
        <f t="shared" ref="AT8" si="22">P8*H8</f>
        <v>0</v>
      </c>
      <c r="AU8" s="163">
        <f t="shared" ref="AU8" si="23">2*H8</f>
        <v>2</v>
      </c>
      <c r="AV8" s="163"/>
      <c r="AW8" s="163"/>
      <c r="AX8" s="163"/>
      <c r="AY8" s="163">
        <f t="shared" ref="AY8" si="24">IF($T8="КП",ROUND($G8*$AE8,0))+IF($T8="КР",ROUND($G8*$AE8,0))</f>
        <v>0</v>
      </c>
      <c r="AZ8" s="163">
        <f t="shared" ref="AZ8" si="25">ROUND(IF($S8="залік",2*$H8),0)</f>
        <v>0</v>
      </c>
      <c r="BA8" s="163"/>
      <c r="BB8" s="164"/>
      <c r="BC8" s="164"/>
      <c r="BD8" s="164"/>
      <c r="BE8" s="164"/>
      <c r="BF8" s="165">
        <f t="shared" ref="BF8" si="26">SUM(AR8:BB8)</f>
        <v>22</v>
      </c>
      <c r="BG8" s="166">
        <f t="shared" ref="BG8" si="27">AR8+AS8+AT8+AV8+AZ8+BA8</f>
        <v>20</v>
      </c>
      <c r="BH8" s="167"/>
      <c r="BI8" s="162">
        <f t="shared" ref="BI8" si="28">W8</f>
        <v>0</v>
      </c>
      <c r="BJ8" s="163">
        <f t="shared" ref="BJ8" si="29">X8*H8</f>
        <v>20</v>
      </c>
      <c r="BK8" s="163">
        <f t="shared" ref="BK8" si="30">Y8*H8</f>
        <v>0</v>
      </c>
      <c r="BL8" s="163"/>
      <c r="BM8" s="163"/>
      <c r="BN8" s="163">
        <f t="shared" ref="BN8" si="31">IF(AD8="к.р.",ROUND(G8*0.33,0),0)</f>
        <v>0</v>
      </c>
      <c r="BO8" s="163"/>
      <c r="BP8" s="163"/>
      <c r="BQ8" s="163">
        <f t="shared" ref="BQ8" si="32">IF($AC8="КП",ROUND($G8*$AE8,0))+IF($AC8="КР",ROUND($G8*$AE8,0))</f>
        <v>0</v>
      </c>
      <c r="BR8" s="163">
        <f t="shared" ref="BR8" si="33">ROUND(IF($AB8="залік",2*$H8),0)</f>
        <v>0</v>
      </c>
      <c r="BS8" s="163">
        <f t="shared" ref="BS8" si="34">ROUND(IF($AA8="Екз",0.33*$G8),0)+ROUND(IF($R8="Екз",0.33*$G8),0)</f>
        <v>2</v>
      </c>
      <c r="BT8" s="163"/>
      <c r="BU8" s="163"/>
      <c r="BV8" s="163">
        <f t="shared" ref="BV8" si="35">ROUND(IF($AA8="ДІ",3*$I8*4),0)+ROUND(IF($AC8="ДР",0.5*$G8*4),0)</f>
        <v>0</v>
      </c>
      <c r="BW8" s="163"/>
      <c r="BX8" s="168"/>
      <c r="BY8" s="165">
        <f t="shared" ref="BY8" si="36">SUM(BI8:BX8)</f>
        <v>22</v>
      </c>
      <c r="BZ8" s="166">
        <f t="shared" ref="BZ8" si="37">BI8+BJ8+BK8+BM8+BR8+BS8+BV8</f>
        <v>22</v>
      </c>
    </row>
    <row r="9" spans="1:243" ht="31.5" x14ac:dyDescent="0.2">
      <c r="A9" s="153">
        <v>401</v>
      </c>
      <c r="B9" s="198" t="s">
        <v>130</v>
      </c>
      <c r="C9" s="242" t="s">
        <v>277</v>
      </c>
      <c r="D9" s="246" t="s">
        <v>271</v>
      </c>
      <c r="E9" s="178" t="s">
        <v>269</v>
      </c>
      <c r="F9" s="179">
        <v>3</v>
      </c>
      <c r="G9" s="180">
        <v>24</v>
      </c>
      <c r="H9" s="181">
        <v>1</v>
      </c>
      <c r="I9" s="182"/>
      <c r="J9" s="155"/>
      <c r="K9" s="191"/>
      <c r="L9" s="157">
        <f t="shared" ref="L9" si="38">M9*36</f>
        <v>252</v>
      </c>
      <c r="M9" s="195">
        <v>7</v>
      </c>
      <c r="N9" s="196">
        <v>12</v>
      </c>
      <c r="O9" s="161"/>
      <c r="P9" s="161"/>
      <c r="Q9" s="161"/>
      <c r="R9" s="161"/>
      <c r="S9" s="161"/>
      <c r="T9" s="161"/>
      <c r="U9" s="161"/>
      <c r="V9" s="185"/>
      <c r="W9" s="184"/>
      <c r="X9" s="197">
        <v>12</v>
      </c>
      <c r="Y9" s="161"/>
      <c r="Z9" s="161"/>
      <c r="AA9" s="198" t="s">
        <v>270</v>
      </c>
      <c r="AB9" s="161"/>
      <c r="AC9" s="161"/>
      <c r="AD9" s="156"/>
      <c r="AE9" s="187"/>
      <c r="AF9" s="182"/>
      <c r="AG9" s="161"/>
      <c r="AH9" s="161"/>
      <c r="AI9" s="161"/>
      <c r="AJ9" s="161"/>
      <c r="AK9" s="161"/>
      <c r="AL9" s="161"/>
      <c r="AM9" s="161"/>
      <c r="AN9" s="161"/>
      <c r="AO9" s="156"/>
      <c r="AP9" s="188"/>
      <c r="AQ9" s="189"/>
      <c r="AR9" s="162">
        <f t="shared" ref="AR9" si="39">N9</f>
        <v>12</v>
      </c>
      <c r="AS9" s="163">
        <f t="shared" ref="AS9" si="40">O9*H9</f>
        <v>0</v>
      </c>
      <c r="AT9" s="163">
        <f t="shared" ref="AT9" si="41">P9*H9</f>
        <v>0</v>
      </c>
      <c r="AU9" s="163">
        <f t="shared" ref="AU9" si="42">2*H9</f>
        <v>2</v>
      </c>
      <c r="AV9" s="163"/>
      <c r="AW9" s="163"/>
      <c r="AX9" s="163"/>
      <c r="AY9" s="163">
        <f t="shared" ref="AY9" si="43">IF($T9="КП",ROUND($G9*$AE9,0))+IF($T9="КР",ROUND($G9*$AE9,0))</f>
        <v>0</v>
      </c>
      <c r="AZ9" s="163">
        <f t="shared" ref="AZ9" si="44">ROUND(IF($S9="залік",2*$H9),0)</f>
        <v>0</v>
      </c>
      <c r="BA9" s="163"/>
      <c r="BB9" s="164"/>
      <c r="BC9" s="164"/>
      <c r="BD9" s="164"/>
      <c r="BE9" s="164"/>
      <c r="BF9" s="165">
        <f t="shared" ref="BF9" si="45">SUM(AR9:BB9)</f>
        <v>14</v>
      </c>
      <c r="BG9" s="166">
        <f t="shared" ref="BG9" si="46">AR9+AS9+AT9+AV9+AZ9+BA9</f>
        <v>12</v>
      </c>
      <c r="BH9" s="167"/>
      <c r="BI9" s="162">
        <f t="shared" ref="BI9" si="47">W9</f>
        <v>0</v>
      </c>
      <c r="BJ9" s="163">
        <f t="shared" ref="BJ9" si="48">X9*H9</f>
        <v>12</v>
      </c>
      <c r="BK9" s="163">
        <f t="shared" ref="BK9" si="49">Y9*H9</f>
        <v>0</v>
      </c>
      <c r="BL9" s="163"/>
      <c r="BM9" s="163"/>
      <c r="BN9" s="163">
        <f t="shared" ref="BN9" si="50">IF(AD9="к.р.",ROUND(G9*0.33,0),0)</f>
        <v>0</v>
      </c>
      <c r="BO9" s="163"/>
      <c r="BP9" s="163"/>
      <c r="BQ9" s="163">
        <f t="shared" ref="BQ9" si="51">IF($AC9="КП",ROUND($G9*$AE9,0))+IF($AC9="КР",ROUND($G9*$AE9,0))</f>
        <v>0</v>
      </c>
      <c r="BR9" s="163">
        <f t="shared" ref="BR9" si="52">ROUND(IF($AB9="залік",2*$H9),0)</f>
        <v>0</v>
      </c>
      <c r="BS9" s="163">
        <f t="shared" ref="BS9" si="53">ROUND(IF($AA9="Екз",0.33*$G9),0)+ROUND(IF($R9="Екз",0.33*$G9),0)</f>
        <v>8</v>
      </c>
      <c r="BT9" s="163"/>
      <c r="BU9" s="163"/>
      <c r="BV9" s="163">
        <f t="shared" ref="BV9" si="54">ROUND(IF($AA9="ДІ",3*$I9*4),0)+ROUND(IF($AC9="ДР",0.5*$G9*4),0)</f>
        <v>0</v>
      </c>
      <c r="BW9" s="163"/>
      <c r="BX9" s="168"/>
      <c r="BY9" s="165">
        <f t="shared" ref="BY9" si="55">SUM(BI9:BX9)</f>
        <v>20</v>
      </c>
      <c r="BZ9" s="166">
        <f t="shared" ref="BZ9" si="56">BI9+BJ9+BK9+BM9+BR9+BS9+BV9</f>
        <v>20</v>
      </c>
    </row>
    <row r="10" spans="1:243" ht="31.5" x14ac:dyDescent="0.25">
      <c r="A10" s="153">
        <v>401</v>
      </c>
      <c r="B10" s="244" t="s">
        <v>130</v>
      </c>
      <c r="C10" s="222" t="s">
        <v>280</v>
      </c>
      <c r="D10" s="177" t="s">
        <v>279</v>
      </c>
      <c r="E10" s="178" t="s">
        <v>269</v>
      </c>
      <c r="F10" s="179">
        <v>1</v>
      </c>
      <c r="G10" s="180">
        <v>25</v>
      </c>
      <c r="H10" s="181">
        <v>1</v>
      </c>
      <c r="I10" s="182"/>
      <c r="J10" s="155"/>
      <c r="K10" s="156"/>
      <c r="L10" s="157">
        <f t="shared" ref="L10" si="57">M10*30</f>
        <v>180</v>
      </c>
      <c r="M10" s="176">
        <v>6</v>
      </c>
      <c r="N10" s="184">
        <v>8</v>
      </c>
      <c r="O10" s="161"/>
      <c r="P10" s="161"/>
      <c r="Q10" s="161"/>
      <c r="R10" s="161"/>
      <c r="S10" s="161"/>
      <c r="T10" s="161"/>
      <c r="U10" s="161"/>
      <c r="V10" s="185"/>
      <c r="W10" s="184"/>
      <c r="X10" s="161">
        <v>8</v>
      </c>
      <c r="Y10" s="161"/>
      <c r="Z10" s="161"/>
      <c r="AA10" s="161"/>
      <c r="AB10" s="161" t="s">
        <v>116</v>
      </c>
      <c r="AC10" s="161"/>
      <c r="AD10" s="156"/>
      <c r="AE10" s="187"/>
      <c r="AF10" s="182"/>
      <c r="AG10" s="161"/>
      <c r="AH10" s="161"/>
      <c r="AI10" s="161"/>
      <c r="AJ10" s="161"/>
      <c r="AK10" s="161"/>
      <c r="AL10" s="161"/>
      <c r="AM10" s="161"/>
      <c r="AN10" s="161"/>
      <c r="AO10" s="156"/>
      <c r="AP10" s="188"/>
      <c r="AQ10" s="189"/>
      <c r="AR10" s="162">
        <f t="shared" ref="AR10" si="58">N10</f>
        <v>8</v>
      </c>
      <c r="AS10" s="163">
        <f t="shared" ref="AS10" si="59">O10*H10</f>
        <v>0</v>
      </c>
      <c r="AT10" s="163">
        <f t="shared" ref="AT10" si="60">P10*H10</f>
        <v>0</v>
      </c>
      <c r="AU10" s="163">
        <f t="shared" ref="AU10" si="61">2*H10</f>
        <v>2</v>
      </c>
      <c r="AV10" s="163"/>
      <c r="AW10" s="163"/>
      <c r="AX10" s="163"/>
      <c r="AY10" s="163">
        <f t="shared" ref="AY10" si="62">IF($T10="КП",ROUND($G10*$AE10,0))+IF($T10="КР",ROUND($G10*$AE10,0))</f>
        <v>0</v>
      </c>
      <c r="AZ10" s="163">
        <f t="shared" ref="AZ10" si="63">ROUND(IF($S10="залік",2*$H10),0)</f>
        <v>0</v>
      </c>
      <c r="BA10" s="163"/>
      <c r="BB10" s="164"/>
      <c r="BC10" s="164"/>
      <c r="BD10" s="164"/>
      <c r="BE10" s="164"/>
      <c r="BF10" s="165">
        <f t="shared" ref="BF10" si="64">SUM(AR10:BB10)</f>
        <v>10</v>
      </c>
      <c r="BG10" s="166">
        <f t="shared" ref="BG10" si="65">AR10+AS10+AT10+AV10+AZ10+BA10</f>
        <v>8</v>
      </c>
      <c r="BH10" s="167"/>
      <c r="BI10" s="162">
        <f t="shared" ref="BI10" si="66">W10</f>
        <v>0</v>
      </c>
      <c r="BJ10" s="163">
        <f t="shared" ref="BJ10" si="67">X10*H10</f>
        <v>8</v>
      </c>
      <c r="BK10" s="163">
        <f t="shared" ref="BK10" si="68">Y10*H10</f>
        <v>0</v>
      </c>
      <c r="BL10" s="163"/>
      <c r="BM10" s="163"/>
      <c r="BN10" s="163">
        <f t="shared" ref="BN10" si="69">IF(AD10="к.р.",ROUND(G10*0.33,0),0)</f>
        <v>0</v>
      </c>
      <c r="BO10" s="163"/>
      <c r="BP10" s="163"/>
      <c r="BQ10" s="163">
        <f t="shared" ref="BQ10" si="70">IF($AC10="КП",ROUND($G10*$AE10,0))+IF($AC10="КР",ROUND($G10*$AE10,0))</f>
        <v>0</v>
      </c>
      <c r="BR10" s="163">
        <f t="shared" ref="BR10" si="71">ROUND(IF($AB10="залік",2*$H10),0)</f>
        <v>2</v>
      </c>
      <c r="BS10" s="163">
        <f t="shared" ref="BS10" si="72">ROUND(IF($AA10="Екз",0.33*$G10),0)+ROUND(IF($R10="Екз",0.33*$G10),0)</f>
        <v>0</v>
      </c>
      <c r="BT10" s="163"/>
      <c r="BU10" s="163"/>
      <c r="BV10" s="163">
        <f t="shared" ref="BV10" si="73">ROUND(IF($AA10="ДІ",3*$I10*4),0)+ROUND(IF($AC10="ДР",0.5*$G10*4),0)</f>
        <v>0</v>
      </c>
      <c r="BW10" s="163"/>
      <c r="BX10" s="168"/>
      <c r="BY10" s="165">
        <f t="shared" ref="BY10" si="74">SUM(BI10:BX10)</f>
        <v>10</v>
      </c>
      <c r="BZ10" s="166">
        <f t="shared" ref="BZ10" si="75">BI10+BJ10+BK10+BM10+BR10+BS10+BV10</f>
        <v>10</v>
      </c>
    </row>
    <row r="11" spans="1:243" ht="16.5" x14ac:dyDescent="0.25">
      <c r="A11" s="153">
        <v>401</v>
      </c>
      <c r="B11" s="173" t="s">
        <v>130</v>
      </c>
      <c r="C11" s="247" t="s">
        <v>138</v>
      </c>
      <c r="D11" s="177" t="s">
        <v>281</v>
      </c>
      <c r="E11" s="178" t="s">
        <v>269</v>
      </c>
      <c r="F11" s="179">
        <v>1</v>
      </c>
      <c r="G11" s="180">
        <v>5</v>
      </c>
      <c r="H11" s="181">
        <v>1</v>
      </c>
      <c r="I11" s="182"/>
      <c r="J11" s="155"/>
      <c r="K11" s="191"/>
      <c r="L11" s="157">
        <f t="shared" ref="L11:L12" si="76">M11*30</f>
        <v>210</v>
      </c>
      <c r="M11" s="158">
        <v>7</v>
      </c>
      <c r="N11" s="243">
        <v>16</v>
      </c>
      <c r="O11" s="161"/>
      <c r="P11" s="161"/>
      <c r="Q11" s="161"/>
      <c r="R11" s="161"/>
      <c r="S11" s="161"/>
      <c r="T11" s="161"/>
      <c r="U11" s="161"/>
      <c r="V11" s="185"/>
      <c r="W11" s="184"/>
      <c r="X11" s="227">
        <v>12</v>
      </c>
      <c r="Y11" s="161"/>
      <c r="Z11" s="161"/>
      <c r="AA11" s="172"/>
      <c r="AB11" s="170" t="s">
        <v>116</v>
      </c>
      <c r="AC11" s="161"/>
      <c r="AD11" s="156"/>
      <c r="AE11" s="187"/>
      <c r="AF11" s="182"/>
      <c r="AG11" s="161"/>
      <c r="AH11" s="161"/>
      <c r="AI11" s="161"/>
      <c r="AJ11" s="161"/>
      <c r="AK11" s="161"/>
      <c r="AL11" s="161"/>
      <c r="AM11" s="161"/>
      <c r="AN11" s="161"/>
      <c r="AO11" s="156"/>
      <c r="AP11" s="188"/>
      <c r="AQ11" s="189"/>
      <c r="AR11" s="162">
        <f t="shared" ref="AR11:AR12" si="77">N11</f>
        <v>16</v>
      </c>
      <c r="AS11" s="163">
        <f t="shared" ref="AS11:AS12" si="78">O11*H11</f>
        <v>0</v>
      </c>
      <c r="AT11" s="163">
        <f t="shared" ref="AT11:AT12" si="79">P11*H11</f>
        <v>0</v>
      </c>
      <c r="AU11" s="163">
        <f t="shared" ref="AU11:AU12" si="80">2*H11</f>
        <v>2</v>
      </c>
      <c r="AV11" s="163"/>
      <c r="AW11" s="163"/>
      <c r="AX11" s="163"/>
      <c r="AY11" s="163">
        <f t="shared" ref="AY11:AY12" si="81">IF($T11="КП",ROUND($G11*$AE11,0))+IF($T11="КР",ROUND($G11*$AE11,0))</f>
        <v>0</v>
      </c>
      <c r="AZ11" s="163">
        <f t="shared" ref="AZ11:AZ12" si="82">ROUND(IF($S11="залік",2*$H11),0)</f>
        <v>0</v>
      </c>
      <c r="BA11" s="163"/>
      <c r="BB11" s="164"/>
      <c r="BC11" s="164"/>
      <c r="BD11" s="164"/>
      <c r="BE11" s="164"/>
      <c r="BF11" s="165">
        <f t="shared" ref="BF11:BF12" si="83">SUM(AR11:BB11)</f>
        <v>18</v>
      </c>
      <c r="BG11" s="166">
        <f t="shared" ref="BG11:BG12" si="84">AR11+AS11+AT11+AV11+AZ11+BA11</f>
        <v>16</v>
      </c>
      <c r="BH11" s="167"/>
      <c r="BI11" s="162">
        <f t="shared" ref="BI11:BI12" si="85">W11</f>
        <v>0</v>
      </c>
      <c r="BJ11" s="163">
        <f t="shared" ref="BJ11:BJ12" si="86">X11*H11</f>
        <v>12</v>
      </c>
      <c r="BK11" s="163">
        <f t="shared" ref="BK11:BK12" si="87">Y11*H11</f>
        <v>0</v>
      </c>
      <c r="BL11" s="163"/>
      <c r="BM11" s="163"/>
      <c r="BN11" s="163">
        <f t="shared" ref="BN11:BN12" si="88">IF(AD11="к.р.",ROUND(G11*0.33,0),0)</f>
        <v>0</v>
      </c>
      <c r="BO11" s="163"/>
      <c r="BP11" s="163"/>
      <c r="BQ11" s="163">
        <f t="shared" ref="BQ11:BQ12" si="89">IF($AC11="КП",ROUND($G11*$AE11,0))+IF($AC11="КР",ROUND($G11*$AE11,0))</f>
        <v>0</v>
      </c>
      <c r="BR11" s="163">
        <f t="shared" ref="BR11:BR12" si="90">ROUND(IF($AB11="залік",2*$H11),0)</f>
        <v>2</v>
      </c>
      <c r="BS11" s="163">
        <f t="shared" ref="BS11:BS12" si="91">ROUND(IF($AA11="Екз",0.33*$G11),0)+ROUND(IF($R11="Екз",0.33*$G11),0)</f>
        <v>0</v>
      </c>
      <c r="BT11" s="163"/>
      <c r="BU11" s="163"/>
      <c r="BV11" s="163">
        <f t="shared" ref="BV11:BV12" si="92">ROUND(IF($AA11="ДІ",3*$I11*4),0)+ROUND(IF($AC11="ДР",0.5*$G11*4),0)</f>
        <v>0</v>
      </c>
      <c r="BW11" s="163"/>
      <c r="BX11" s="168"/>
      <c r="BY11" s="165">
        <f t="shared" ref="BY11:BY12" si="93">SUM(BI11:BX11)</f>
        <v>14</v>
      </c>
      <c r="BZ11" s="166">
        <f t="shared" ref="BZ11:BZ12" si="94">BI11+BJ11+BK11+BM11+BR11+BS11+BV11</f>
        <v>14</v>
      </c>
      <c r="HT11" s="250"/>
      <c r="HU11" s="250"/>
      <c r="HV11" s="250"/>
      <c r="HW11" s="250"/>
      <c r="HX11" s="250"/>
      <c r="HY11" s="250"/>
      <c r="HZ11" s="250"/>
      <c r="IA11" s="250"/>
      <c r="IB11" s="250"/>
      <c r="IC11" s="250"/>
      <c r="ID11" s="250"/>
      <c r="IE11" s="250"/>
      <c r="IF11" s="250"/>
      <c r="IG11" s="250"/>
      <c r="IH11" s="250"/>
      <c r="II11" s="250"/>
    </row>
    <row r="12" spans="1:243" ht="15.75" x14ac:dyDescent="0.25">
      <c r="A12" s="153">
        <v>401</v>
      </c>
      <c r="B12" s="173" t="s">
        <v>130</v>
      </c>
      <c r="C12" s="247" t="s">
        <v>190</v>
      </c>
      <c r="D12" s="177" t="s">
        <v>281</v>
      </c>
      <c r="E12" s="178" t="s">
        <v>269</v>
      </c>
      <c r="F12" s="179">
        <v>1</v>
      </c>
      <c r="G12" s="180">
        <v>5</v>
      </c>
      <c r="H12" s="181">
        <v>1</v>
      </c>
      <c r="I12" s="182"/>
      <c r="J12" s="155"/>
      <c r="K12" s="191"/>
      <c r="L12" s="157">
        <f t="shared" si="76"/>
        <v>210</v>
      </c>
      <c r="M12" s="158">
        <v>7</v>
      </c>
      <c r="N12" s="243">
        <v>16</v>
      </c>
      <c r="O12" s="161"/>
      <c r="P12" s="161"/>
      <c r="Q12" s="161"/>
      <c r="R12" s="161"/>
      <c r="S12" s="161"/>
      <c r="T12" s="161"/>
      <c r="U12" s="161"/>
      <c r="V12" s="185"/>
      <c r="W12" s="184"/>
      <c r="X12" s="227"/>
      <c r="Y12" s="161">
        <v>20</v>
      </c>
      <c r="Z12" s="161"/>
      <c r="AA12" s="172" t="s">
        <v>270</v>
      </c>
      <c r="AB12" s="193"/>
      <c r="AC12" s="161"/>
      <c r="AD12" s="156"/>
      <c r="AE12" s="187"/>
      <c r="AF12" s="182"/>
      <c r="AG12" s="161"/>
      <c r="AH12" s="161"/>
      <c r="AI12" s="161"/>
      <c r="AJ12" s="161"/>
      <c r="AK12" s="161"/>
      <c r="AL12" s="161"/>
      <c r="AM12" s="161"/>
      <c r="AN12" s="161"/>
      <c r="AO12" s="156"/>
      <c r="AP12" s="188"/>
      <c r="AQ12" s="189"/>
      <c r="AR12" s="162">
        <f t="shared" si="77"/>
        <v>16</v>
      </c>
      <c r="AS12" s="163">
        <f t="shared" si="78"/>
        <v>0</v>
      </c>
      <c r="AT12" s="163">
        <f t="shared" si="79"/>
        <v>0</v>
      </c>
      <c r="AU12" s="163">
        <f t="shared" si="80"/>
        <v>2</v>
      </c>
      <c r="AV12" s="163"/>
      <c r="AW12" s="163"/>
      <c r="AX12" s="163"/>
      <c r="AY12" s="163">
        <f t="shared" si="81"/>
        <v>0</v>
      </c>
      <c r="AZ12" s="163">
        <f t="shared" si="82"/>
        <v>0</v>
      </c>
      <c r="BA12" s="163"/>
      <c r="BB12" s="164"/>
      <c r="BC12" s="164"/>
      <c r="BD12" s="164"/>
      <c r="BE12" s="164"/>
      <c r="BF12" s="165">
        <f t="shared" si="83"/>
        <v>18</v>
      </c>
      <c r="BG12" s="166">
        <f t="shared" si="84"/>
        <v>16</v>
      </c>
      <c r="BH12" s="167"/>
      <c r="BI12" s="162">
        <f t="shared" si="85"/>
        <v>0</v>
      </c>
      <c r="BJ12" s="163">
        <f t="shared" si="86"/>
        <v>0</v>
      </c>
      <c r="BK12" s="163">
        <f t="shared" si="87"/>
        <v>20</v>
      </c>
      <c r="BL12" s="163"/>
      <c r="BM12" s="163"/>
      <c r="BN12" s="163">
        <f t="shared" si="88"/>
        <v>0</v>
      </c>
      <c r="BO12" s="163"/>
      <c r="BP12" s="163"/>
      <c r="BQ12" s="163">
        <f t="shared" si="89"/>
        <v>0</v>
      </c>
      <c r="BR12" s="163">
        <f t="shared" si="90"/>
        <v>0</v>
      </c>
      <c r="BS12" s="163">
        <f t="shared" si="91"/>
        <v>2</v>
      </c>
      <c r="BT12" s="163"/>
      <c r="BU12" s="163"/>
      <c r="BV12" s="163">
        <f t="shared" si="92"/>
        <v>0</v>
      </c>
      <c r="BW12" s="163"/>
      <c r="BX12" s="168"/>
      <c r="BY12" s="165">
        <f t="shared" si="93"/>
        <v>22</v>
      </c>
      <c r="BZ12" s="166">
        <f t="shared" si="94"/>
        <v>22</v>
      </c>
      <c r="HT12" s="250"/>
      <c r="HU12" s="250"/>
      <c r="HV12" s="250"/>
      <c r="HW12" s="250"/>
      <c r="HX12" s="250"/>
      <c r="HY12" s="250"/>
      <c r="HZ12" s="250"/>
      <c r="IA12" s="250"/>
      <c r="IB12" s="250"/>
      <c r="IC12" s="250"/>
      <c r="ID12" s="250"/>
      <c r="IE12" s="250"/>
      <c r="IF12" s="250"/>
      <c r="IG12" s="250"/>
      <c r="IH12" s="250"/>
      <c r="II12" s="250"/>
    </row>
    <row r="13" spans="1:243" ht="15.75" x14ac:dyDescent="0.25">
      <c r="A13" s="153">
        <v>401</v>
      </c>
      <c r="B13" s="186" t="s">
        <v>130</v>
      </c>
      <c r="C13" s="251" t="s">
        <v>283</v>
      </c>
      <c r="D13" s="177" t="s">
        <v>282</v>
      </c>
      <c r="E13" s="178" t="s">
        <v>269</v>
      </c>
      <c r="F13" s="179">
        <v>2</v>
      </c>
      <c r="G13" s="180">
        <v>5</v>
      </c>
      <c r="H13" s="181">
        <v>1</v>
      </c>
      <c r="I13" s="182"/>
      <c r="J13" s="155"/>
      <c r="K13" s="191"/>
      <c r="L13" s="157">
        <f t="shared" ref="L13:L15" si="95">M13*30</f>
        <v>210</v>
      </c>
      <c r="M13" s="192">
        <v>7</v>
      </c>
      <c r="N13" s="171">
        <v>16</v>
      </c>
      <c r="O13" s="161"/>
      <c r="P13" s="161"/>
      <c r="Q13" s="161"/>
      <c r="R13" s="161"/>
      <c r="S13" s="161"/>
      <c r="T13" s="161"/>
      <c r="U13" s="161"/>
      <c r="V13" s="185"/>
      <c r="W13" s="184"/>
      <c r="X13" s="161"/>
      <c r="Y13" s="249">
        <v>20</v>
      </c>
      <c r="Z13" s="161"/>
      <c r="AA13" s="193"/>
      <c r="AB13" s="231" t="s">
        <v>116</v>
      </c>
      <c r="AC13" s="161"/>
      <c r="AD13" s="156"/>
      <c r="AE13" s="187"/>
      <c r="AF13" s="182"/>
      <c r="AG13" s="161"/>
      <c r="AH13" s="161"/>
      <c r="AI13" s="161"/>
      <c r="AJ13" s="161"/>
      <c r="AK13" s="161"/>
      <c r="AL13" s="161"/>
      <c r="AM13" s="161"/>
      <c r="AN13" s="161"/>
      <c r="AO13" s="156"/>
      <c r="AP13" s="188"/>
      <c r="AQ13" s="189"/>
      <c r="AR13" s="162">
        <f t="shared" ref="AR13:AR15" si="96">N13</f>
        <v>16</v>
      </c>
      <c r="AS13" s="163">
        <f t="shared" ref="AS13:AS15" si="97">O13*H13</f>
        <v>0</v>
      </c>
      <c r="AT13" s="163">
        <f t="shared" ref="AT13:AT15" si="98">P13*H13</f>
        <v>0</v>
      </c>
      <c r="AU13" s="163">
        <f t="shared" ref="AU13:AU15" si="99">2*H13</f>
        <v>2</v>
      </c>
      <c r="AV13" s="163"/>
      <c r="AW13" s="163"/>
      <c r="AX13" s="163"/>
      <c r="AY13" s="163">
        <f t="shared" ref="AY13:AY15" si="100">IF($T13="КП",ROUND($G13*$AE13,0))+IF($T13="КР",ROUND($G13*$AE13,0))</f>
        <v>0</v>
      </c>
      <c r="AZ13" s="163">
        <f t="shared" ref="AZ13:AZ15" si="101">ROUND(IF($S13="залік",2*$H13),0)</f>
        <v>0</v>
      </c>
      <c r="BA13" s="163"/>
      <c r="BB13" s="164"/>
      <c r="BC13" s="164"/>
      <c r="BD13" s="164"/>
      <c r="BE13" s="164"/>
      <c r="BF13" s="165">
        <f t="shared" ref="BF13:BF15" si="102">SUM(AR13:BB13)</f>
        <v>18</v>
      </c>
      <c r="BG13" s="166">
        <f t="shared" ref="BG13:BG15" si="103">AR13+AS13+AT13+AV13+AZ13+BA13</f>
        <v>16</v>
      </c>
      <c r="BH13" s="167"/>
      <c r="BI13" s="162">
        <f t="shared" ref="BI13:BI15" si="104">W13</f>
        <v>0</v>
      </c>
      <c r="BJ13" s="163">
        <f t="shared" ref="BJ13:BJ15" si="105">X13*H13</f>
        <v>0</v>
      </c>
      <c r="BK13" s="163">
        <f t="shared" ref="BK13:BK15" si="106">Y13*H13</f>
        <v>20</v>
      </c>
      <c r="BL13" s="163"/>
      <c r="BM13" s="163"/>
      <c r="BN13" s="163">
        <f t="shared" ref="BN13:BN15" si="107">IF(AD13="к.р.",ROUND(G13*0.33,0),0)</f>
        <v>0</v>
      </c>
      <c r="BO13" s="163"/>
      <c r="BP13" s="163"/>
      <c r="BQ13" s="163">
        <f t="shared" ref="BQ13:BQ15" si="108">IF($AC13="КП",ROUND($G13*$AE13,0))+IF($AC13="КР",ROUND($G13*$AE13,0))</f>
        <v>0</v>
      </c>
      <c r="BR13" s="163">
        <f t="shared" ref="BR13:BR15" si="109">ROUND(IF($AB13="залік",2*$H13),0)</f>
        <v>2</v>
      </c>
      <c r="BS13" s="163">
        <f t="shared" ref="BS13:BS15" si="110">ROUND(IF($AA13="Екз",0.33*$G13),0)+ROUND(IF($R13="Екз",0.33*$G13),0)</f>
        <v>0</v>
      </c>
      <c r="BT13" s="163"/>
      <c r="BU13" s="163"/>
      <c r="BV13" s="163">
        <f t="shared" ref="BV13:BV15" si="111">ROUND(IF($AA13="ДІ",3*$I13*4),0)+ROUND(IF($AC13="ДР",0.5*$G13*4),0)</f>
        <v>0</v>
      </c>
      <c r="BW13" s="163"/>
      <c r="BX13" s="168"/>
      <c r="BY13" s="165">
        <f t="shared" ref="BY13:BY15" si="112">SUM(BI13:BX13)</f>
        <v>22</v>
      </c>
      <c r="BZ13" s="166">
        <f t="shared" ref="BZ13:BZ15" si="113">BI13+BJ13+BK13+BM13+BR13+BS13+BV13</f>
        <v>22</v>
      </c>
      <c r="HT13" s="250"/>
      <c r="HU13" s="250"/>
      <c r="HV13" s="250"/>
      <c r="HW13" s="250"/>
      <c r="HX13" s="250"/>
      <c r="HY13" s="250"/>
      <c r="HZ13" s="250"/>
      <c r="IA13" s="250"/>
      <c r="IB13" s="250"/>
      <c r="IC13" s="250"/>
      <c r="ID13" s="250"/>
      <c r="IE13" s="250"/>
      <c r="IF13" s="250"/>
      <c r="IG13" s="250"/>
      <c r="IH13" s="250"/>
      <c r="II13" s="250"/>
    </row>
    <row r="14" spans="1:243" ht="15.75" x14ac:dyDescent="0.25">
      <c r="A14" s="153">
        <v>401</v>
      </c>
      <c r="B14" s="160" t="s">
        <v>130</v>
      </c>
      <c r="C14" s="252" t="s">
        <v>165</v>
      </c>
      <c r="D14" s="177" t="s">
        <v>282</v>
      </c>
      <c r="E14" s="178" t="s">
        <v>269</v>
      </c>
      <c r="F14" s="179">
        <v>2</v>
      </c>
      <c r="G14" s="180">
        <v>5</v>
      </c>
      <c r="H14" s="181">
        <v>1</v>
      </c>
      <c r="I14" s="182"/>
      <c r="J14" s="155"/>
      <c r="K14" s="191"/>
      <c r="L14" s="157">
        <f t="shared" si="95"/>
        <v>90</v>
      </c>
      <c r="M14" s="192">
        <v>3</v>
      </c>
      <c r="N14" s="171">
        <v>8</v>
      </c>
      <c r="O14" s="161"/>
      <c r="P14" s="161"/>
      <c r="Q14" s="161"/>
      <c r="R14" s="161"/>
      <c r="S14" s="161"/>
      <c r="T14" s="161"/>
      <c r="U14" s="161"/>
      <c r="V14" s="185"/>
      <c r="W14" s="184"/>
      <c r="X14" s="161"/>
      <c r="Y14" s="249">
        <v>8</v>
      </c>
      <c r="Z14" s="161"/>
      <c r="AA14" s="193"/>
      <c r="AB14" s="231" t="s">
        <v>116</v>
      </c>
      <c r="AC14" s="161"/>
      <c r="AD14" s="156"/>
      <c r="AE14" s="187"/>
      <c r="AF14" s="182"/>
      <c r="AG14" s="161"/>
      <c r="AH14" s="161"/>
      <c r="AI14" s="161"/>
      <c r="AJ14" s="161"/>
      <c r="AK14" s="161"/>
      <c r="AL14" s="161"/>
      <c r="AM14" s="161"/>
      <c r="AN14" s="161"/>
      <c r="AO14" s="156"/>
      <c r="AP14" s="188"/>
      <c r="AQ14" s="189"/>
      <c r="AR14" s="162">
        <f t="shared" si="96"/>
        <v>8</v>
      </c>
      <c r="AS14" s="163">
        <f t="shared" si="97"/>
        <v>0</v>
      </c>
      <c r="AT14" s="163">
        <f t="shared" si="98"/>
        <v>0</v>
      </c>
      <c r="AU14" s="163">
        <f t="shared" si="99"/>
        <v>2</v>
      </c>
      <c r="AV14" s="163"/>
      <c r="AW14" s="163"/>
      <c r="AX14" s="163"/>
      <c r="AY14" s="163">
        <f t="shared" si="100"/>
        <v>0</v>
      </c>
      <c r="AZ14" s="163">
        <f t="shared" si="101"/>
        <v>0</v>
      </c>
      <c r="BA14" s="163"/>
      <c r="BB14" s="164"/>
      <c r="BC14" s="164"/>
      <c r="BD14" s="164"/>
      <c r="BE14" s="164"/>
      <c r="BF14" s="165">
        <f t="shared" si="102"/>
        <v>10</v>
      </c>
      <c r="BG14" s="166">
        <f t="shared" si="103"/>
        <v>8</v>
      </c>
      <c r="BH14" s="167"/>
      <c r="BI14" s="162">
        <f t="shared" si="104"/>
        <v>0</v>
      </c>
      <c r="BJ14" s="163">
        <f t="shared" si="105"/>
        <v>0</v>
      </c>
      <c r="BK14" s="163">
        <f t="shared" si="106"/>
        <v>8</v>
      </c>
      <c r="BL14" s="163"/>
      <c r="BM14" s="163"/>
      <c r="BN14" s="163">
        <f t="shared" si="107"/>
        <v>0</v>
      </c>
      <c r="BO14" s="163"/>
      <c r="BP14" s="163"/>
      <c r="BQ14" s="163">
        <f t="shared" si="108"/>
        <v>0</v>
      </c>
      <c r="BR14" s="163">
        <f t="shared" si="109"/>
        <v>2</v>
      </c>
      <c r="BS14" s="163">
        <f t="shared" si="110"/>
        <v>0</v>
      </c>
      <c r="BT14" s="163"/>
      <c r="BU14" s="163"/>
      <c r="BV14" s="163">
        <f t="shared" si="111"/>
        <v>0</v>
      </c>
      <c r="BW14" s="163"/>
      <c r="BX14" s="168"/>
      <c r="BY14" s="165">
        <f t="shared" si="112"/>
        <v>10</v>
      </c>
      <c r="BZ14" s="166">
        <f t="shared" si="113"/>
        <v>10</v>
      </c>
      <c r="HT14" s="250"/>
      <c r="HU14" s="250"/>
      <c r="HV14" s="250"/>
      <c r="HW14" s="250"/>
      <c r="HX14" s="250"/>
      <c r="HY14" s="250"/>
      <c r="HZ14" s="250"/>
      <c r="IA14" s="250"/>
      <c r="IB14" s="250"/>
      <c r="IC14" s="250"/>
      <c r="ID14" s="250"/>
      <c r="IE14" s="250"/>
      <c r="IF14" s="250"/>
      <c r="IG14" s="250"/>
      <c r="IH14" s="250"/>
      <c r="II14" s="250"/>
    </row>
    <row r="15" spans="1:243" ht="31.5" x14ac:dyDescent="0.25">
      <c r="A15" s="153">
        <v>401</v>
      </c>
      <c r="B15" s="186" t="s">
        <v>130</v>
      </c>
      <c r="C15" s="253" t="s">
        <v>166</v>
      </c>
      <c r="D15" s="177" t="s">
        <v>282</v>
      </c>
      <c r="E15" s="178" t="s">
        <v>269</v>
      </c>
      <c r="F15" s="179">
        <v>2</v>
      </c>
      <c r="G15" s="180">
        <v>5</v>
      </c>
      <c r="H15" s="181">
        <v>1</v>
      </c>
      <c r="I15" s="182"/>
      <c r="J15" s="155"/>
      <c r="K15" s="191"/>
      <c r="L15" s="157">
        <f t="shared" si="95"/>
        <v>150</v>
      </c>
      <c r="M15" s="192">
        <v>5</v>
      </c>
      <c r="N15" s="171">
        <v>16</v>
      </c>
      <c r="O15" s="161"/>
      <c r="P15" s="161"/>
      <c r="Q15" s="161"/>
      <c r="R15" s="161"/>
      <c r="S15" s="161"/>
      <c r="T15" s="161"/>
      <c r="U15" s="161"/>
      <c r="V15" s="185"/>
      <c r="W15" s="184"/>
      <c r="X15" s="161"/>
      <c r="Y15" s="249">
        <v>20</v>
      </c>
      <c r="Z15" s="161"/>
      <c r="AA15" s="193"/>
      <c r="AB15" s="231" t="s">
        <v>116</v>
      </c>
      <c r="AC15" s="161"/>
      <c r="AD15" s="156"/>
      <c r="AE15" s="187"/>
      <c r="AF15" s="182"/>
      <c r="AG15" s="161"/>
      <c r="AH15" s="161"/>
      <c r="AI15" s="161"/>
      <c r="AJ15" s="161"/>
      <c r="AK15" s="161"/>
      <c r="AL15" s="161"/>
      <c r="AM15" s="161"/>
      <c r="AN15" s="161"/>
      <c r="AO15" s="156"/>
      <c r="AP15" s="188"/>
      <c r="AQ15" s="189"/>
      <c r="AR15" s="162">
        <f t="shared" si="96"/>
        <v>16</v>
      </c>
      <c r="AS15" s="163">
        <f t="shared" si="97"/>
        <v>0</v>
      </c>
      <c r="AT15" s="163">
        <f t="shared" si="98"/>
        <v>0</v>
      </c>
      <c r="AU15" s="163">
        <f t="shared" si="99"/>
        <v>2</v>
      </c>
      <c r="AV15" s="163"/>
      <c r="AW15" s="163"/>
      <c r="AX15" s="163"/>
      <c r="AY15" s="163">
        <f t="shared" si="100"/>
        <v>0</v>
      </c>
      <c r="AZ15" s="163">
        <f t="shared" si="101"/>
        <v>0</v>
      </c>
      <c r="BA15" s="163"/>
      <c r="BB15" s="164"/>
      <c r="BC15" s="164"/>
      <c r="BD15" s="164"/>
      <c r="BE15" s="164"/>
      <c r="BF15" s="165">
        <f t="shared" si="102"/>
        <v>18</v>
      </c>
      <c r="BG15" s="166">
        <f t="shared" si="103"/>
        <v>16</v>
      </c>
      <c r="BH15" s="167"/>
      <c r="BI15" s="162">
        <f t="shared" si="104"/>
        <v>0</v>
      </c>
      <c r="BJ15" s="163">
        <f t="shared" si="105"/>
        <v>0</v>
      </c>
      <c r="BK15" s="163">
        <f t="shared" si="106"/>
        <v>20</v>
      </c>
      <c r="BL15" s="163"/>
      <c r="BM15" s="163"/>
      <c r="BN15" s="163">
        <f t="shared" si="107"/>
        <v>0</v>
      </c>
      <c r="BO15" s="163"/>
      <c r="BP15" s="163"/>
      <c r="BQ15" s="163">
        <f t="shared" si="108"/>
        <v>0</v>
      </c>
      <c r="BR15" s="163">
        <f t="shared" si="109"/>
        <v>2</v>
      </c>
      <c r="BS15" s="163">
        <f t="shared" si="110"/>
        <v>0</v>
      </c>
      <c r="BT15" s="163"/>
      <c r="BU15" s="163"/>
      <c r="BV15" s="163">
        <f t="shared" si="111"/>
        <v>0</v>
      </c>
      <c r="BW15" s="163"/>
      <c r="BX15" s="168"/>
      <c r="BY15" s="165">
        <f t="shared" si="112"/>
        <v>22</v>
      </c>
      <c r="BZ15" s="166">
        <f t="shared" si="113"/>
        <v>22</v>
      </c>
      <c r="HT15" s="250"/>
      <c r="HU15" s="250"/>
      <c r="HV15" s="250"/>
      <c r="HW15" s="250"/>
      <c r="HX15" s="250"/>
      <c r="HY15" s="250"/>
      <c r="HZ15" s="250"/>
      <c r="IA15" s="250"/>
      <c r="IB15" s="250"/>
      <c r="IC15" s="250"/>
      <c r="ID15" s="250"/>
      <c r="IE15" s="250"/>
      <c r="IF15" s="250"/>
      <c r="IG15" s="250"/>
      <c r="IH15" s="250"/>
      <c r="II15" s="250"/>
    </row>
    <row r="16" spans="1:243" ht="16.5" x14ac:dyDescent="0.2">
      <c r="A16" s="153">
        <v>401</v>
      </c>
      <c r="B16" s="186" t="s">
        <v>130</v>
      </c>
      <c r="C16" s="235" t="s">
        <v>200</v>
      </c>
      <c r="D16" s="177" t="s">
        <v>282</v>
      </c>
      <c r="E16" s="178" t="s">
        <v>269</v>
      </c>
      <c r="F16" s="179">
        <v>3</v>
      </c>
      <c r="G16" s="180">
        <v>8</v>
      </c>
      <c r="H16" s="181">
        <v>1</v>
      </c>
      <c r="I16" s="182"/>
      <c r="J16" s="155"/>
      <c r="K16" s="191"/>
      <c r="L16" s="157">
        <f t="shared" ref="L16:L22" si="114">M16*36</f>
        <v>144</v>
      </c>
      <c r="M16" s="192">
        <v>4</v>
      </c>
      <c r="N16" s="171">
        <v>12</v>
      </c>
      <c r="O16" s="161"/>
      <c r="P16" s="161"/>
      <c r="Q16" s="161"/>
      <c r="R16" s="161"/>
      <c r="S16" s="161"/>
      <c r="T16" s="161"/>
      <c r="U16" s="161"/>
      <c r="V16" s="185"/>
      <c r="W16" s="184"/>
      <c r="X16" s="161"/>
      <c r="Y16" s="193">
        <v>12</v>
      </c>
      <c r="Z16" s="161"/>
      <c r="AA16" s="193" t="s">
        <v>270</v>
      </c>
      <c r="AB16" s="170"/>
      <c r="AC16" s="161"/>
      <c r="AD16" s="156"/>
      <c r="AE16" s="187"/>
      <c r="AF16" s="182"/>
      <c r="AG16" s="161"/>
      <c r="AH16" s="161"/>
      <c r="AI16" s="161"/>
      <c r="AJ16" s="161"/>
      <c r="AK16" s="161"/>
      <c r="AL16" s="161"/>
      <c r="AM16" s="161"/>
      <c r="AN16" s="161"/>
      <c r="AO16" s="156"/>
      <c r="AP16" s="188"/>
      <c r="AQ16" s="189"/>
      <c r="AR16" s="162">
        <f t="shared" ref="AR16:AR22" si="115">N16</f>
        <v>12</v>
      </c>
      <c r="AS16" s="163">
        <f t="shared" ref="AS16:AS22" si="116">O16*H16</f>
        <v>0</v>
      </c>
      <c r="AT16" s="163">
        <f t="shared" ref="AT16:AT22" si="117">P16*H16</f>
        <v>0</v>
      </c>
      <c r="AU16" s="163">
        <f t="shared" ref="AU16:AU22" si="118">2*H16</f>
        <v>2</v>
      </c>
      <c r="AV16" s="163"/>
      <c r="AW16" s="163"/>
      <c r="AX16" s="163"/>
      <c r="AY16" s="163">
        <f t="shared" ref="AY16:AY22" si="119">IF($T16="КП",ROUND($G16*$AE16,0))+IF($T16="КР",ROUND($G16*$AE16,0))</f>
        <v>0</v>
      </c>
      <c r="AZ16" s="163">
        <f t="shared" ref="AZ16:AZ22" si="120">ROUND(IF($S16="залік",2*$H16),0)</f>
        <v>0</v>
      </c>
      <c r="BA16" s="163"/>
      <c r="BB16" s="164"/>
      <c r="BC16" s="164"/>
      <c r="BD16" s="164"/>
      <c r="BE16" s="164"/>
      <c r="BF16" s="165">
        <f t="shared" ref="BF16:BF22" si="121">SUM(AR16:BB16)</f>
        <v>14</v>
      </c>
      <c r="BG16" s="166">
        <f t="shared" ref="BG16:BG22" si="122">AR16+AS16+AT16+AV16+AZ16+BA16</f>
        <v>12</v>
      </c>
      <c r="BH16" s="167"/>
      <c r="BI16" s="162">
        <f t="shared" ref="BI16:BI22" si="123">W16</f>
        <v>0</v>
      </c>
      <c r="BJ16" s="163">
        <f t="shared" ref="BJ16:BJ22" si="124">X16*H16</f>
        <v>0</v>
      </c>
      <c r="BK16" s="163">
        <f t="shared" ref="BK16:BK22" si="125">Y16*H16</f>
        <v>12</v>
      </c>
      <c r="BL16" s="163"/>
      <c r="BM16" s="163"/>
      <c r="BN16" s="163">
        <f t="shared" ref="BN16:BN22" si="126">IF(AD16="к.р.",ROUND(G16*0.33,0),0)</f>
        <v>0</v>
      </c>
      <c r="BO16" s="163"/>
      <c r="BP16" s="163"/>
      <c r="BQ16" s="163">
        <f t="shared" ref="BQ16:BQ22" si="127">IF($AC16="КП",ROUND($G16*$AE16,0))+IF($AC16="КР",ROUND($G16*$AE16,0))</f>
        <v>0</v>
      </c>
      <c r="BR16" s="163">
        <f t="shared" ref="BR16:BR22" si="128">ROUND(IF($AB16="залік",2*$H16),0)</f>
        <v>0</v>
      </c>
      <c r="BS16" s="163">
        <f t="shared" ref="BS16:BS22" si="129">ROUND(IF($AA16="Екз",0.33*$G16),0)+ROUND(IF($R16="Екз",0.33*$G16),0)</f>
        <v>3</v>
      </c>
      <c r="BT16" s="163"/>
      <c r="BU16" s="163"/>
      <c r="BV16" s="163">
        <f t="shared" ref="BV16:BV22" si="130">ROUND(IF($AA16="ДІ",3*$I16*4),0)+ROUND(IF($AC16="ДР",0.5*$G16*4),0)</f>
        <v>0</v>
      </c>
      <c r="BW16" s="163"/>
      <c r="BX16" s="168"/>
      <c r="BY16" s="165">
        <f t="shared" ref="BY16:BY22" si="131">SUM(BI16:BX16)</f>
        <v>15</v>
      </c>
      <c r="BZ16" s="166">
        <f t="shared" ref="BZ16:BZ22" si="132">BI16+BJ16+BK16+BM16+BR16+BS16+BV16</f>
        <v>15</v>
      </c>
      <c r="HT16" s="250"/>
      <c r="HU16" s="250"/>
      <c r="HV16" s="250"/>
      <c r="HW16" s="250"/>
      <c r="HX16" s="250"/>
      <c r="HY16" s="250"/>
      <c r="HZ16" s="250"/>
      <c r="IA16" s="250"/>
      <c r="IB16" s="250"/>
      <c r="IC16" s="250"/>
      <c r="ID16" s="250"/>
      <c r="IE16" s="250"/>
      <c r="IF16" s="250"/>
      <c r="IG16" s="250"/>
      <c r="IH16" s="250"/>
      <c r="II16" s="250"/>
    </row>
    <row r="17" spans="1:243" ht="30" x14ac:dyDescent="0.2">
      <c r="A17" s="153">
        <v>401</v>
      </c>
      <c r="B17" s="186" t="s">
        <v>130</v>
      </c>
      <c r="C17" s="235" t="s">
        <v>284</v>
      </c>
      <c r="D17" s="177" t="s">
        <v>282</v>
      </c>
      <c r="E17" s="178" t="s">
        <v>269</v>
      </c>
      <c r="F17" s="179">
        <v>3</v>
      </c>
      <c r="G17" s="180">
        <v>8</v>
      </c>
      <c r="H17" s="181">
        <v>1</v>
      </c>
      <c r="I17" s="182"/>
      <c r="J17" s="155"/>
      <c r="K17" s="191"/>
      <c r="L17" s="157">
        <f t="shared" si="114"/>
        <v>180</v>
      </c>
      <c r="M17" s="192">
        <v>5</v>
      </c>
      <c r="N17" s="171">
        <v>20</v>
      </c>
      <c r="O17" s="161"/>
      <c r="P17" s="161"/>
      <c r="Q17" s="161"/>
      <c r="R17" s="161"/>
      <c r="S17" s="161"/>
      <c r="T17" s="161"/>
      <c r="U17" s="161"/>
      <c r="V17" s="185"/>
      <c r="W17" s="184"/>
      <c r="X17" s="161">
        <v>20</v>
      </c>
      <c r="Y17" s="193"/>
      <c r="Z17" s="161"/>
      <c r="AA17" s="193" t="s">
        <v>270</v>
      </c>
      <c r="AB17" s="170"/>
      <c r="AC17" s="161" t="s">
        <v>163</v>
      </c>
      <c r="AD17" s="156"/>
      <c r="AE17" s="187">
        <v>3</v>
      </c>
      <c r="AF17" s="182"/>
      <c r="AG17" s="161"/>
      <c r="AH17" s="161"/>
      <c r="AI17" s="161"/>
      <c r="AJ17" s="161"/>
      <c r="AK17" s="161"/>
      <c r="AL17" s="161"/>
      <c r="AM17" s="161"/>
      <c r="AN17" s="161"/>
      <c r="AO17" s="156"/>
      <c r="AP17" s="188"/>
      <c r="AQ17" s="189"/>
      <c r="AR17" s="162">
        <f t="shared" si="115"/>
        <v>20</v>
      </c>
      <c r="AS17" s="163">
        <f t="shared" si="116"/>
        <v>0</v>
      </c>
      <c r="AT17" s="163">
        <f t="shared" si="117"/>
        <v>0</v>
      </c>
      <c r="AU17" s="163">
        <f t="shared" si="118"/>
        <v>2</v>
      </c>
      <c r="AV17" s="163"/>
      <c r="AW17" s="163"/>
      <c r="AX17" s="163"/>
      <c r="AY17" s="163">
        <f t="shared" si="119"/>
        <v>0</v>
      </c>
      <c r="AZ17" s="163">
        <f t="shared" si="120"/>
        <v>0</v>
      </c>
      <c r="BA17" s="163"/>
      <c r="BB17" s="164"/>
      <c r="BC17" s="164"/>
      <c r="BD17" s="164"/>
      <c r="BE17" s="164"/>
      <c r="BF17" s="165">
        <f t="shared" si="121"/>
        <v>22</v>
      </c>
      <c r="BG17" s="166">
        <f t="shared" si="122"/>
        <v>20</v>
      </c>
      <c r="BH17" s="167"/>
      <c r="BI17" s="162">
        <f t="shared" si="123"/>
        <v>0</v>
      </c>
      <c r="BJ17" s="163">
        <f t="shared" si="124"/>
        <v>20</v>
      </c>
      <c r="BK17" s="163">
        <f t="shared" si="125"/>
        <v>0</v>
      </c>
      <c r="BL17" s="163"/>
      <c r="BM17" s="163"/>
      <c r="BN17" s="163">
        <f t="shared" si="126"/>
        <v>0</v>
      </c>
      <c r="BO17" s="163"/>
      <c r="BP17" s="163"/>
      <c r="BQ17" s="163">
        <f t="shared" si="127"/>
        <v>24</v>
      </c>
      <c r="BR17" s="163">
        <f t="shared" si="128"/>
        <v>0</v>
      </c>
      <c r="BS17" s="163">
        <f t="shared" si="129"/>
        <v>3</v>
      </c>
      <c r="BT17" s="163"/>
      <c r="BU17" s="163"/>
      <c r="BV17" s="163">
        <f t="shared" si="130"/>
        <v>0</v>
      </c>
      <c r="BW17" s="163"/>
      <c r="BX17" s="168"/>
      <c r="BY17" s="165">
        <f t="shared" si="131"/>
        <v>47</v>
      </c>
      <c r="BZ17" s="166">
        <f t="shared" si="132"/>
        <v>23</v>
      </c>
      <c r="HT17" s="250"/>
      <c r="HU17" s="250"/>
      <c r="HV17" s="250"/>
      <c r="HW17" s="250"/>
      <c r="HX17" s="250"/>
      <c r="HY17" s="250"/>
      <c r="HZ17" s="250"/>
      <c r="IA17" s="250"/>
      <c r="IB17" s="250"/>
      <c r="IC17" s="250"/>
      <c r="ID17" s="250"/>
      <c r="IE17" s="250"/>
      <c r="IF17" s="250"/>
      <c r="IG17" s="250"/>
      <c r="IH17" s="250"/>
      <c r="II17" s="250"/>
    </row>
    <row r="18" spans="1:243" ht="16.5" x14ac:dyDescent="0.2">
      <c r="A18" s="153">
        <v>401</v>
      </c>
      <c r="B18" s="186" t="s">
        <v>130</v>
      </c>
      <c r="C18" s="235" t="s">
        <v>183</v>
      </c>
      <c r="D18" s="177" t="s">
        <v>282</v>
      </c>
      <c r="E18" s="178" t="s">
        <v>269</v>
      </c>
      <c r="F18" s="179">
        <v>3</v>
      </c>
      <c r="G18" s="180">
        <v>8</v>
      </c>
      <c r="H18" s="181">
        <v>1</v>
      </c>
      <c r="I18" s="182"/>
      <c r="J18" s="155"/>
      <c r="K18" s="191"/>
      <c r="L18" s="157">
        <f t="shared" si="114"/>
        <v>252</v>
      </c>
      <c r="M18" s="192">
        <v>7</v>
      </c>
      <c r="N18" s="171">
        <v>20</v>
      </c>
      <c r="O18" s="161"/>
      <c r="P18" s="161"/>
      <c r="Q18" s="161"/>
      <c r="R18" s="161"/>
      <c r="S18" s="161"/>
      <c r="T18" s="161"/>
      <c r="U18" s="161"/>
      <c r="V18" s="185"/>
      <c r="W18" s="184"/>
      <c r="X18" s="161"/>
      <c r="Y18" s="193">
        <v>20</v>
      </c>
      <c r="Z18" s="161"/>
      <c r="AA18" s="193" t="s">
        <v>270</v>
      </c>
      <c r="AB18" s="170"/>
      <c r="AC18" s="161"/>
      <c r="AD18" s="156"/>
      <c r="AE18" s="187"/>
      <c r="AF18" s="182"/>
      <c r="AG18" s="161"/>
      <c r="AH18" s="161"/>
      <c r="AI18" s="161"/>
      <c r="AJ18" s="161"/>
      <c r="AK18" s="161"/>
      <c r="AL18" s="161"/>
      <c r="AM18" s="161"/>
      <c r="AN18" s="161"/>
      <c r="AO18" s="156"/>
      <c r="AP18" s="188"/>
      <c r="AQ18" s="189"/>
      <c r="AR18" s="162">
        <f t="shared" si="115"/>
        <v>20</v>
      </c>
      <c r="AS18" s="163">
        <f t="shared" si="116"/>
        <v>0</v>
      </c>
      <c r="AT18" s="163">
        <f t="shared" si="117"/>
        <v>0</v>
      </c>
      <c r="AU18" s="163">
        <f t="shared" si="118"/>
        <v>2</v>
      </c>
      <c r="AV18" s="163"/>
      <c r="AW18" s="163"/>
      <c r="AX18" s="163"/>
      <c r="AY18" s="163">
        <f t="shared" si="119"/>
        <v>0</v>
      </c>
      <c r="AZ18" s="163">
        <f t="shared" si="120"/>
        <v>0</v>
      </c>
      <c r="BA18" s="163"/>
      <c r="BB18" s="164"/>
      <c r="BC18" s="164"/>
      <c r="BD18" s="164"/>
      <c r="BE18" s="164"/>
      <c r="BF18" s="165">
        <f t="shared" si="121"/>
        <v>22</v>
      </c>
      <c r="BG18" s="166">
        <f t="shared" si="122"/>
        <v>20</v>
      </c>
      <c r="BH18" s="167"/>
      <c r="BI18" s="162">
        <f t="shared" si="123"/>
        <v>0</v>
      </c>
      <c r="BJ18" s="163">
        <f t="shared" si="124"/>
        <v>0</v>
      </c>
      <c r="BK18" s="163">
        <f t="shared" si="125"/>
        <v>20</v>
      </c>
      <c r="BL18" s="163"/>
      <c r="BM18" s="163"/>
      <c r="BN18" s="163">
        <f t="shared" si="126"/>
        <v>0</v>
      </c>
      <c r="BO18" s="163"/>
      <c r="BP18" s="163"/>
      <c r="BQ18" s="163">
        <f t="shared" si="127"/>
        <v>0</v>
      </c>
      <c r="BR18" s="163">
        <f t="shared" si="128"/>
        <v>0</v>
      </c>
      <c r="BS18" s="163">
        <f t="shared" si="129"/>
        <v>3</v>
      </c>
      <c r="BT18" s="163"/>
      <c r="BU18" s="163"/>
      <c r="BV18" s="163">
        <f t="shared" si="130"/>
        <v>0</v>
      </c>
      <c r="BW18" s="163"/>
      <c r="BX18" s="168"/>
      <c r="BY18" s="165">
        <f t="shared" si="131"/>
        <v>23</v>
      </c>
      <c r="BZ18" s="166">
        <f t="shared" si="132"/>
        <v>23</v>
      </c>
      <c r="HT18" s="250"/>
      <c r="HU18" s="250"/>
      <c r="HV18" s="250"/>
      <c r="HW18" s="250"/>
      <c r="HX18" s="250"/>
      <c r="HY18" s="250"/>
      <c r="HZ18" s="250"/>
      <c r="IA18" s="250"/>
      <c r="IB18" s="250"/>
      <c r="IC18" s="250"/>
      <c r="ID18" s="250"/>
      <c r="IE18" s="250"/>
      <c r="IF18" s="250"/>
      <c r="IG18" s="250"/>
      <c r="IH18" s="250"/>
      <c r="II18" s="250"/>
    </row>
    <row r="19" spans="1:243" ht="16.5" x14ac:dyDescent="0.2">
      <c r="A19" s="153">
        <v>401</v>
      </c>
      <c r="B19" s="186" t="s">
        <v>130</v>
      </c>
      <c r="C19" s="235" t="s">
        <v>285</v>
      </c>
      <c r="D19" s="177" t="s">
        <v>282</v>
      </c>
      <c r="E19" s="178" t="s">
        <v>269</v>
      </c>
      <c r="F19" s="179">
        <v>3</v>
      </c>
      <c r="G19" s="180">
        <v>8</v>
      </c>
      <c r="H19" s="181">
        <v>1</v>
      </c>
      <c r="I19" s="182"/>
      <c r="J19" s="155"/>
      <c r="K19" s="191"/>
      <c r="L19" s="157">
        <f t="shared" si="114"/>
        <v>252</v>
      </c>
      <c r="M19" s="192">
        <v>7</v>
      </c>
      <c r="N19" s="171">
        <v>20</v>
      </c>
      <c r="O19" s="161"/>
      <c r="P19" s="161"/>
      <c r="Q19" s="161"/>
      <c r="R19" s="161"/>
      <c r="S19" s="161"/>
      <c r="T19" s="161"/>
      <c r="U19" s="161"/>
      <c r="V19" s="185"/>
      <c r="W19" s="184"/>
      <c r="X19" s="161"/>
      <c r="Y19" s="193">
        <v>20</v>
      </c>
      <c r="Z19" s="161"/>
      <c r="AA19" s="193"/>
      <c r="AB19" s="170" t="s">
        <v>116</v>
      </c>
      <c r="AC19" s="161"/>
      <c r="AD19" s="156"/>
      <c r="AE19" s="187"/>
      <c r="AF19" s="182"/>
      <c r="AG19" s="161"/>
      <c r="AH19" s="161"/>
      <c r="AI19" s="161"/>
      <c r="AJ19" s="161"/>
      <c r="AK19" s="161"/>
      <c r="AL19" s="161"/>
      <c r="AM19" s="161"/>
      <c r="AN19" s="161"/>
      <c r="AO19" s="156"/>
      <c r="AP19" s="188"/>
      <c r="AQ19" s="189"/>
      <c r="AR19" s="162">
        <f t="shared" si="115"/>
        <v>20</v>
      </c>
      <c r="AS19" s="163">
        <f t="shared" si="116"/>
        <v>0</v>
      </c>
      <c r="AT19" s="163">
        <f t="shared" si="117"/>
        <v>0</v>
      </c>
      <c r="AU19" s="163">
        <f t="shared" si="118"/>
        <v>2</v>
      </c>
      <c r="AV19" s="163"/>
      <c r="AW19" s="163"/>
      <c r="AX19" s="163"/>
      <c r="AY19" s="163">
        <f t="shared" si="119"/>
        <v>0</v>
      </c>
      <c r="AZ19" s="163">
        <f t="shared" si="120"/>
        <v>0</v>
      </c>
      <c r="BA19" s="163"/>
      <c r="BB19" s="164"/>
      <c r="BC19" s="164"/>
      <c r="BD19" s="164"/>
      <c r="BE19" s="164"/>
      <c r="BF19" s="165">
        <f t="shared" si="121"/>
        <v>22</v>
      </c>
      <c r="BG19" s="166">
        <f t="shared" si="122"/>
        <v>20</v>
      </c>
      <c r="BH19" s="167"/>
      <c r="BI19" s="162">
        <f t="shared" si="123"/>
        <v>0</v>
      </c>
      <c r="BJ19" s="163">
        <f t="shared" si="124"/>
        <v>0</v>
      </c>
      <c r="BK19" s="163">
        <f t="shared" si="125"/>
        <v>20</v>
      </c>
      <c r="BL19" s="163"/>
      <c r="BM19" s="163"/>
      <c r="BN19" s="163">
        <f t="shared" si="126"/>
        <v>0</v>
      </c>
      <c r="BO19" s="163"/>
      <c r="BP19" s="163"/>
      <c r="BQ19" s="163">
        <f t="shared" si="127"/>
        <v>0</v>
      </c>
      <c r="BR19" s="163">
        <f t="shared" si="128"/>
        <v>2</v>
      </c>
      <c r="BS19" s="163">
        <f t="shared" si="129"/>
        <v>0</v>
      </c>
      <c r="BT19" s="163"/>
      <c r="BU19" s="163"/>
      <c r="BV19" s="163">
        <f t="shared" si="130"/>
        <v>0</v>
      </c>
      <c r="BW19" s="163"/>
      <c r="BX19" s="168"/>
      <c r="BY19" s="165">
        <f t="shared" si="131"/>
        <v>22</v>
      </c>
      <c r="BZ19" s="166">
        <f t="shared" si="132"/>
        <v>22</v>
      </c>
      <c r="HT19" s="250"/>
      <c r="HU19" s="250"/>
      <c r="HV19" s="250"/>
      <c r="HW19" s="250"/>
      <c r="HX19" s="250"/>
      <c r="HY19" s="250"/>
      <c r="HZ19" s="250"/>
      <c r="IA19" s="250"/>
      <c r="IB19" s="250"/>
      <c r="IC19" s="250"/>
      <c r="ID19" s="250"/>
      <c r="IE19" s="250"/>
      <c r="IF19" s="250"/>
      <c r="IG19" s="250"/>
      <c r="IH19" s="250"/>
      <c r="II19" s="250"/>
    </row>
    <row r="20" spans="1:243" ht="15.75" x14ac:dyDescent="0.2">
      <c r="A20" s="153">
        <v>401</v>
      </c>
      <c r="B20" s="186" t="s">
        <v>130</v>
      </c>
      <c r="C20" s="235" t="s">
        <v>286</v>
      </c>
      <c r="D20" s="177" t="s">
        <v>282</v>
      </c>
      <c r="E20" s="178" t="s">
        <v>269</v>
      </c>
      <c r="F20" s="179">
        <v>3</v>
      </c>
      <c r="G20" s="180">
        <v>8</v>
      </c>
      <c r="H20" s="181">
        <v>1</v>
      </c>
      <c r="I20" s="182"/>
      <c r="J20" s="155"/>
      <c r="K20" s="191"/>
      <c r="L20" s="157">
        <f t="shared" si="114"/>
        <v>216</v>
      </c>
      <c r="M20" s="192">
        <v>6</v>
      </c>
      <c r="N20" s="171">
        <v>20</v>
      </c>
      <c r="O20" s="161"/>
      <c r="P20" s="161"/>
      <c r="Q20" s="161"/>
      <c r="R20" s="161"/>
      <c r="S20" s="161"/>
      <c r="T20" s="161"/>
      <c r="U20" s="161"/>
      <c r="V20" s="185"/>
      <c r="W20" s="184"/>
      <c r="X20" s="161"/>
      <c r="Y20" s="193">
        <v>20</v>
      </c>
      <c r="Z20" s="161"/>
      <c r="AA20" s="193"/>
      <c r="AB20" s="193" t="s">
        <v>116</v>
      </c>
      <c r="AC20" s="161"/>
      <c r="AD20" s="156"/>
      <c r="AE20" s="187"/>
      <c r="AF20" s="182"/>
      <c r="AG20" s="161"/>
      <c r="AH20" s="161"/>
      <c r="AI20" s="161"/>
      <c r="AJ20" s="161"/>
      <c r="AK20" s="161"/>
      <c r="AL20" s="161"/>
      <c r="AM20" s="161"/>
      <c r="AN20" s="161"/>
      <c r="AO20" s="156"/>
      <c r="AP20" s="188"/>
      <c r="AQ20" s="189"/>
      <c r="AR20" s="162">
        <f t="shared" si="115"/>
        <v>20</v>
      </c>
      <c r="AS20" s="163">
        <f t="shared" si="116"/>
        <v>0</v>
      </c>
      <c r="AT20" s="163">
        <f t="shared" si="117"/>
        <v>0</v>
      </c>
      <c r="AU20" s="163">
        <f t="shared" si="118"/>
        <v>2</v>
      </c>
      <c r="AV20" s="163"/>
      <c r="AW20" s="163"/>
      <c r="AX20" s="163"/>
      <c r="AY20" s="163">
        <f t="shared" si="119"/>
        <v>0</v>
      </c>
      <c r="AZ20" s="163">
        <f t="shared" si="120"/>
        <v>0</v>
      </c>
      <c r="BA20" s="163"/>
      <c r="BB20" s="164"/>
      <c r="BC20" s="164"/>
      <c r="BD20" s="164"/>
      <c r="BE20" s="164"/>
      <c r="BF20" s="165">
        <f t="shared" si="121"/>
        <v>22</v>
      </c>
      <c r="BG20" s="166">
        <f t="shared" si="122"/>
        <v>20</v>
      </c>
      <c r="BH20" s="167"/>
      <c r="BI20" s="162">
        <f t="shared" si="123"/>
        <v>0</v>
      </c>
      <c r="BJ20" s="163">
        <f t="shared" si="124"/>
        <v>0</v>
      </c>
      <c r="BK20" s="163">
        <f t="shared" si="125"/>
        <v>20</v>
      </c>
      <c r="BL20" s="163"/>
      <c r="BM20" s="163"/>
      <c r="BN20" s="163">
        <f t="shared" si="126"/>
        <v>0</v>
      </c>
      <c r="BO20" s="163"/>
      <c r="BP20" s="163"/>
      <c r="BQ20" s="163">
        <f t="shared" si="127"/>
        <v>0</v>
      </c>
      <c r="BR20" s="163">
        <f t="shared" si="128"/>
        <v>2</v>
      </c>
      <c r="BS20" s="163">
        <f t="shared" si="129"/>
        <v>0</v>
      </c>
      <c r="BT20" s="163"/>
      <c r="BU20" s="163"/>
      <c r="BV20" s="163">
        <f t="shared" si="130"/>
        <v>0</v>
      </c>
      <c r="BW20" s="163"/>
      <c r="BX20" s="168"/>
      <c r="BY20" s="165">
        <f t="shared" si="131"/>
        <v>22</v>
      </c>
      <c r="BZ20" s="166">
        <f t="shared" si="132"/>
        <v>22</v>
      </c>
      <c r="HT20" s="250"/>
      <c r="HU20" s="250"/>
      <c r="HV20" s="250"/>
      <c r="HW20" s="250"/>
      <c r="HX20" s="250"/>
      <c r="HY20" s="250"/>
      <c r="HZ20" s="250"/>
      <c r="IA20" s="250"/>
      <c r="IB20" s="250"/>
      <c r="IC20" s="250"/>
      <c r="ID20" s="250"/>
      <c r="IE20" s="250"/>
      <c r="IF20" s="250"/>
      <c r="IG20" s="250"/>
      <c r="IH20" s="250"/>
      <c r="II20" s="250"/>
    </row>
    <row r="21" spans="1:243" ht="30" x14ac:dyDescent="0.2">
      <c r="A21" s="153">
        <v>401</v>
      </c>
      <c r="B21" s="186" t="s">
        <v>130</v>
      </c>
      <c r="C21" s="235" t="s">
        <v>287</v>
      </c>
      <c r="D21" s="177" t="s">
        <v>282</v>
      </c>
      <c r="E21" s="178" t="s">
        <v>269</v>
      </c>
      <c r="F21" s="179">
        <v>3</v>
      </c>
      <c r="G21" s="180">
        <v>8</v>
      </c>
      <c r="H21" s="181">
        <v>1</v>
      </c>
      <c r="I21" s="182"/>
      <c r="J21" s="155"/>
      <c r="K21" s="191"/>
      <c r="L21" s="157">
        <f t="shared" si="114"/>
        <v>252</v>
      </c>
      <c r="M21" s="192">
        <v>7</v>
      </c>
      <c r="N21" s="171">
        <v>16</v>
      </c>
      <c r="O21" s="161"/>
      <c r="P21" s="161"/>
      <c r="Q21" s="161"/>
      <c r="R21" s="161"/>
      <c r="S21" s="161"/>
      <c r="T21" s="161"/>
      <c r="U21" s="161"/>
      <c r="V21" s="185"/>
      <c r="W21" s="184"/>
      <c r="X21" s="161"/>
      <c r="Y21" s="193">
        <v>16</v>
      </c>
      <c r="Z21" s="161"/>
      <c r="AA21" s="193"/>
      <c r="AB21" s="170" t="s">
        <v>116</v>
      </c>
      <c r="AC21" s="161"/>
      <c r="AD21" s="156"/>
      <c r="AE21" s="187"/>
      <c r="AF21" s="182"/>
      <c r="AG21" s="161"/>
      <c r="AH21" s="161"/>
      <c r="AI21" s="161"/>
      <c r="AJ21" s="161"/>
      <c r="AK21" s="161"/>
      <c r="AL21" s="161"/>
      <c r="AM21" s="161"/>
      <c r="AN21" s="161"/>
      <c r="AO21" s="156"/>
      <c r="AP21" s="188"/>
      <c r="AQ21" s="189"/>
      <c r="AR21" s="162">
        <f t="shared" si="115"/>
        <v>16</v>
      </c>
      <c r="AS21" s="163">
        <f t="shared" si="116"/>
        <v>0</v>
      </c>
      <c r="AT21" s="163">
        <f t="shared" si="117"/>
        <v>0</v>
      </c>
      <c r="AU21" s="163">
        <f t="shared" si="118"/>
        <v>2</v>
      </c>
      <c r="AV21" s="163"/>
      <c r="AW21" s="163"/>
      <c r="AX21" s="163"/>
      <c r="AY21" s="163">
        <f t="shared" si="119"/>
        <v>0</v>
      </c>
      <c r="AZ21" s="163">
        <f t="shared" si="120"/>
        <v>0</v>
      </c>
      <c r="BA21" s="163"/>
      <c r="BB21" s="164"/>
      <c r="BC21" s="164"/>
      <c r="BD21" s="164"/>
      <c r="BE21" s="164"/>
      <c r="BF21" s="165">
        <f t="shared" si="121"/>
        <v>18</v>
      </c>
      <c r="BG21" s="166">
        <f t="shared" si="122"/>
        <v>16</v>
      </c>
      <c r="BH21" s="167"/>
      <c r="BI21" s="162">
        <f t="shared" si="123"/>
        <v>0</v>
      </c>
      <c r="BJ21" s="163">
        <f t="shared" si="124"/>
        <v>0</v>
      </c>
      <c r="BK21" s="163">
        <f t="shared" si="125"/>
        <v>16</v>
      </c>
      <c r="BL21" s="163"/>
      <c r="BM21" s="163"/>
      <c r="BN21" s="163">
        <f t="shared" si="126"/>
        <v>0</v>
      </c>
      <c r="BO21" s="163"/>
      <c r="BP21" s="163"/>
      <c r="BQ21" s="163">
        <f t="shared" si="127"/>
        <v>0</v>
      </c>
      <c r="BR21" s="163">
        <f t="shared" si="128"/>
        <v>2</v>
      </c>
      <c r="BS21" s="163">
        <f t="shared" si="129"/>
        <v>0</v>
      </c>
      <c r="BT21" s="163"/>
      <c r="BU21" s="163"/>
      <c r="BV21" s="163">
        <f t="shared" si="130"/>
        <v>0</v>
      </c>
      <c r="BW21" s="163"/>
      <c r="BX21" s="168"/>
      <c r="BY21" s="165">
        <f t="shared" si="131"/>
        <v>18</v>
      </c>
      <c r="BZ21" s="166">
        <f t="shared" si="132"/>
        <v>18</v>
      </c>
      <c r="HT21" s="250"/>
      <c r="HU21" s="250"/>
      <c r="HV21" s="250"/>
      <c r="HW21" s="250"/>
      <c r="HX21" s="250"/>
      <c r="HY21" s="250"/>
      <c r="HZ21" s="250"/>
      <c r="IA21" s="250"/>
      <c r="IB21" s="250"/>
      <c r="IC21" s="250"/>
      <c r="ID21" s="250"/>
      <c r="IE21" s="250"/>
      <c r="IF21" s="250"/>
      <c r="IG21" s="250"/>
      <c r="IH21" s="250"/>
      <c r="II21" s="250"/>
    </row>
    <row r="22" spans="1:243" ht="31.5" x14ac:dyDescent="0.25">
      <c r="A22" s="153">
        <v>401</v>
      </c>
      <c r="B22" s="186" t="s">
        <v>130</v>
      </c>
      <c r="C22" s="232" t="s">
        <v>166</v>
      </c>
      <c r="D22" s="177" t="s">
        <v>282</v>
      </c>
      <c r="E22" s="178" t="s">
        <v>269</v>
      </c>
      <c r="F22" s="179">
        <v>3</v>
      </c>
      <c r="G22" s="180">
        <v>8</v>
      </c>
      <c r="H22" s="181">
        <v>1</v>
      </c>
      <c r="I22" s="182"/>
      <c r="J22" s="155"/>
      <c r="K22" s="191"/>
      <c r="L22" s="157">
        <f t="shared" si="114"/>
        <v>252</v>
      </c>
      <c r="M22" s="192">
        <v>7</v>
      </c>
      <c r="N22" s="171">
        <v>16</v>
      </c>
      <c r="O22" s="161"/>
      <c r="P22" s="161"/>
      <c r="Q22" s="161"/>
      <c r="R22" s="161"/>
      <c r="S22" s="161"/>
      <c r="T22" s="161"/>
      <c r="U22" s="161"/>
      <c r="V22" s="185"/>
      <c r="W22" s="184"/>
      <c r="X22" s="161"/>
      <c r="Y22" s="193">
        <v>12</v>
      </c>
      <c r="Z22" s="161"/>
      <c r="AA22" s="193"/>
      <c r="AB22" s="170" t="s">
        <v>116</v>
      </c>
      <c r="AC22" s="161"/>
      <c r="AD22" s="156"/>
      <c r="AE22" s="187"/>
      <c r="AF22" s="182"/>
      <c r="AG22" s="161"/>
      <c r="AH22" s="161"/>
      <c r="AI22" s="161"/>
      <c r="AJ22" s="161"/>
      <c r="AK22" s="161"/>
      <c r="AL22" s="161"/>
      <c r="AM22" s="161"/>
      <c r="AN22" s="161"/>
      <c r="AO22" s="156"/>
      <c r="AP22" s="188"/>
      <c r="AQ22" s="189"/>
      <c r="AR22" s="162">
        <f t="shared" si="115"/>
        <v>16</v>
      </c>
      <c r="AS22" s="163">
        <f t="shared" si="116"/>
        <v>0</v>
      </c>
      <c r="AT22" s="163">
        <f t="shared" si="117"/>
        <v>0</v>
      </c>
      <c r="AU22" s="163">
        <f t="shared" si="118"/>
        <v>2</v>
      </c>
      <c r="AV22" s="163"/>
      <c r="AW22" s="163"/>
      <c r="AX22" s="163"/>
      <c r="AY22" s="163">
        <f t="shared" si="119"/>
        <v>0</v>
      </c>
      <c r="AZ22" s="163">
        <f t="shared" si="120"/>
        <v>0</v>
      </c>
      <c r="BA22" s="163"/>
      <c r="BB22" s="164"/>
      <c r="BC22" s="164"/>
      <c r="BD22" s="164"/>
      <c r="BE22" s="164"/>
      <c r="BF22" s="165">
        <f t="shared" si="121"/>
        <v>18</v>
      </c>
      <c r="BG22" s="166">
        <f t="shared" si="122"/>
        <v>16</v>
      </c>
      <c r="BH22" s="167"/>
      <c r="BI22" s="162">
        <f t="shared" si="123"/>
        <v>0</v>
      </c>
      <c r="BJ22" s="163">
        <f t="shared" si="124"/>
        <v>0</v>
      </c>
      <c r="BK22" s="163">
        <f t="shared" si="125"/>
        <v>12</v>
      </c>
      <c r="BL22" s="163"/>
      <c r="BM22" s="163"/>
      <c r="BN22" s="163">
        <f t="shared" si="126"/>
        <v>0</v>
      </c>
      <c r="BO22" s="163"/>
      <c r="BP22" s="163"/>
      <c r="BQ22" s="163">
        <f t="shared" si="127"/>
        <v>0</v>
      </c>
      <c r="BR22" s="163">
        <f t="shared" si="128"/>
        <v>2</v>
      </c>
      <c r="BS22" s="163">
        <f t="shared" si="129"/>
        <v>0</v>
      </c>
      <c r="BT22" s="163"/>
      <c r="BU22" s="163"/>
      <c r="BV22" s="163">
        <f t="shared" si="130"/>
        <v>0</v>
      </c>
      <c r="BW22" s="163"/>
      <c r="BX22" s="168"/>
      <c r="BY22" s="165">
        <f t="shared" si="131"/>
        <v>14</v>
      </c>
      <c r="BZ22" s="166">
        <f t="shared" si="132"/>
        <v>14</v>
      </c>
      <c r="HT22" s="250"/>
      <c r="HU22" s="250"/>
      <c r="HV22" s="250"/>
      <c r="HW22" s="250"/>
      <c r="HX22" s="250"/>
      <c r="HY22" s="250"/>
      <c r="HZ22" s="250"/>
      <c r="IA22" s="250"/>
      <c r="IB22" s="250"/>
      <c r="IC22" s="250"/>
      <c r="ID22" s="250"/>
      <c r="IE22" s="250"/>
      <c r="IF22" s="250"/>
      <c r="IG22" s="250"/>
      <c r="IH22" s="250"/>
      <c r="II22" s="250"/>
    </row>
    <row r="23" spans="1:243" ht="15.75" x14ac:dyDescent="0.2">
      <c r="A23" s="153">
        <v>401</v>
      </c>
      <c r="B23" s="186" t="s">
        <v>130</v>
      </c>
      <c r="C23" s="235" t="s">
        <v>288</v>
      </c>
      <c r="D23" s="177" t="s">
        <v>282</v>
      </c>
      <c r="E23" s="178" t="s">
        <v>269</v>
      </c>
      <c r="F23" s="179">
        <v>4</v>
      </c>
      <c r="G23" s="180">
        <v>4</v>
      </c>
      <c r="H23" s="181">
        <v>1</v>
      </c>
      <c r="I23" s="182"/>
      <c r="J23" s="155"/>
      <c r="K23" s="191"/>
      <c r="L23" s="157">
        <f t="shared" ref="L23:L29" si="133">M23*36</f>
        <v>252</v>
      </c>
      <c r="M23" s="192">
        <v>7</v>
      </c>
      <c r="N23" s="171">
        <v>20</v>
      </c>
      <c r="O23" s="161"/>
      <c r="P23" s="161"/>
      <c r="Q23" s="161"/>
      <c r="R23" s="161"/>
      <c r="S23" s="161"/>
      <c r="T23" s="161"/>
      <c r="U23" s="161"/>
      <c r="V23" s="185"/>
      <c r="W23" s="184"/>
      <c r="X23" s="161"/>
      <c r="Y23" s="193">
        <v>20</v>
      </c>
      <c r="Z23" s="161"/>
      <c r="AA23" s="193" t="s">
        <v>270</v>
      </c>
      <c r="AB23" s="175"/>
      <c r="AC23" s="161" t="s">
        <v>163</v>
      </c>
      <c r="AD23" s="156"/>
      <c r="AE23" s="187">
        <v>3</v>
      </c>
      <c r="AF23" s="182"/>
      <c r="AG23" s="161"/>
      <c r="AH23" s="161"/>
      <c r="AI23" s="161"/>
      <c r="AJ23" s="161"/>
      <c r="AK23" s="161"/>
      <c r="AL23" s="161"/>
      <c r="AM23" s="161"/>
      <c r="AN23" s="161"/>
      <c r="AO23" s="156"/>
      <c r="AP23" s="188"/>
      <c r="AQ23" s="189"/>
      <c r="AR23" s="162">
        <f t="shared" ref="AR23:AR29" si="134">N23</f>
        <v>20</v>
      </c>
      <c r="AS23" s="163">
        <f t="shared" ref="AS23:AS29" si="135">O23*H23</f>
        <v>0</v>
      </c>
      <c r="AT23" s="163">
        <f t="shared" ref="AT23:AT29" si="136">P23*H23</f>
        <v>0</v>
      </c>
      <c r="AU23" s="163">
        <f t="shared" ref="AU23:AU29" si="137">2*H23</f>
        <v>2</v>
      </c>
      <c r="AV23" s="163"/>
      <c r="AW23" s="163"/>
      <c r="AX23" s="163"/>
      <c r="AY23" s="163">
        <f t="shared" ref="AY23:AY29" si="138">IF($T23="КП",ROUND($G23*$AE23,0))+IF($T23="КР",ROUND($G23*$AE23,0))</f>
        <v>0</v>
      </c>
      <c r="AZ23" s="163">
        <f t="shared" ref="AZ23:AZ29" si="139">ROUND(IF($S23="залік",2*$H23),0)</f>
        <v>0</v>
      </c>
      <c r="BA23" s="163"/>
      <c r="BB23" s="164"/>
      <c r="BC23" s="164"/>
      <c r="BD23" s="164"/>
      <c r="BE23" s="164"/>
      <c r="BF23" s="165">
        <f t="shared" ref="BF23:BF29" si="140">SUM(AR23:BB23)</f>
        <v>22</v>
      </c>
      <c r="BG23" s="166">
        <f t="shared" ref="BG23:BG29" si="141">AR23+AS23+AT23+AV23+AZ23+BA23</f>
        <v>20</v>
      </c>
      <c r="BH23" s="167"/>
      <c r="BI23" s="162">
        <f t="shared" ref="BI23:BI29" si="142">W23</f>
        <v>0</v>
      </c>
      <c r="BJ23" s="163">
        <f t="shared" ref="BJ23:BJ29" si="143">X23*H23</f>
        <v>0</v>
      </c>
      <c r="BK23" s="163">
        <f t="shared" ref="BK23:BK29" si="144">Y23*H23</f>
        <v>20</v>
      </c>
      <c r="BL23" s="163"/>
      <c r="BM23" s="163"/>
      <c r="BN23" s="163">
        <f t="shared" ref="BN23:BN29" si="145">IF(AD23="к.р.",ROUND(G23*0.33,0),0)</f>
        <v>0</v>
      </c>
      <c r="BO23" s="163"/>
      <c r="BP23" s="163"/>
      <c r="BQ23" s="163">
        <f t="shared" ref="BQ23:BQ29" si="146">IF($AC23="КП",ROUND($G23*$AE23,0))+IF($AC23="КР",ROUND($G23*$AE23,0))</f>
        <v>12</v>
      </c>
      <c r="BR23" s="163">
        <f t="shared" ref="BR23:BR29" si="147">ROUND(IF($AB23="залік",2*$H23),0)</f>
        <v>0</v>
      </c>
      <c r="BS23" s="163">
        <f t="shared" ref="BS23:BS29" si="148">ROUND(IF($AA23="Екз",0.33*$G23),0)+ROUND(IF($R23="Екз",0.33*$G23),0)</f>
        <v>1</v>
      </c>
      <c r="BT23" s="163"/>
      <c r="BU23" s="163"/>
      <c r="BV23" s="163">
        <f t="shared" ref="BV23:BV29" si="149">ROUND(IF($AA23="ДІ",3*$I23*4),0)+ROUND(IF($AC23="ДР",0.5*$G23*4),0)</f>
        <v>0</v>
      </c>
      <c r="BW23" s="163"/>
      <c r="BX23" s="168"/>
      <c r="BY23" s="165">
        <f t="shared" ref="BY23:BY29" si="150">SUM(BI23:BX23)</f>
        <v>33</v>
      </c>
      <c r="BZ23" s="166">
        <f t="shared" ref="BZ23:BZ29" si="151">BI23+BJ23+BK23+BM23+BR23+BS23+BV23</f>
        <v>21</v>
      </c>
      <c r="HT23" s="250"/>
      <c r="HU23" s="250"/>
      <c r="HV23" s="250"/>
      <c r="HW23" s="250"/>
      <c r="HX23" s="250"/>
      <c r="HY23" s="250"/>
      <c r="HZ23" s="250"/>
      <c r="IA23" s="250"/>
      <c r="IB23" s="250"/>
      <c r="IC23" s="250"/>
      <c r="ID23" s="250"/>
      <c r="IE23" s="250"/>
      <c r="IF23" s="250"/>
      <c r="IG23" s="250"/>
      <c r="IH23" s="250"/>
      <c r="II23" s="250"/>
    </row>
    <row r="24" spans="1:243" ht="15.75" x14ac:dyDescent="0.2">
      <c r="A24" s="153">
        <v>401</v>
      </c>
      <c r="B24" s="186" t="s">
        <v>130</v>
      </c>
      <c r="C24" s="235" t="s">
        <v>289</v>
      </c>
      <c r="D24" s="177" t="s">
        <v>282</v>
      </c>
      <c r="E24" s="178" t="s">
        <v>269</v>
      </c>
      <c r="F24" s="179">
        <v>4</v>
      </c>
      <c r="G24" s="180">
        <v>4</v>
      </c>
      <c r="H24" s="181">
        <v>1</v>
      </c>
      <c r="I24" s="182"/>
      <c r="J24" s="155"/>
      <c r="K24" s="191"/>
      <c r="L24" s="157">
        <f t="shared" si="133"/>
        <v>180</v>
      </c>
      <c r="M24" s="192">
        <v>5</v>
      </c>
      <c r="N24" s="171">
        <v>20</v>
      </c>
      <c r="O24" s="161"/>
      <c r="P24" s="161"/>
      <c r="Q24" s="161"/>
      <c r="R24" s="161"/>
      <c r="S24" s="161"/>
      <c r="T24" s="161"/>
      <c r="U24" s="161"/>
      <c r="V24" s="185"/>
      <c r="W24" s="184"/>
      <c r="X24" s="161"/>
      <c r="Y24" s="193">
        <v>20</v>
      </c>
      <c r="Z24" s="161"/>
      <c r="AA24" s="193" t="s">
        <v>270</v>
      </c>
      <c r="AB24" s="175"/>
      <c r="AC24" s="161"/>
      <c r="AD24" s="156"/>
      <c r="AE24" s="187"/>
      <c r="AF24" s="182"/>
      <c r="AG24" s="161"/>
      <c r="AH24" s="161"/>
      <c r="AI24" s="161"/>
      <c r="AJ24" s="161"/>
      <c r="AK24" s="161"/>
      <c r="AL24" s="161"/>
      <c r="AM24" s="161"/>
      <c r="AN24" s="161"/>
      <c r="AO24" s="156"/>
      <c r="AP24" s="188"/>
      <c r="AQ24" s="189"/>
      <c r="AR24" s="162">
        <f t="shared" si="134"/>
        <v>20</v>
      </c>
      <c r="AS24" s="163">
        <f t="shared" si="135"/>
        <v>0</v>
      </c>
      <c r="AT24" s="163">
        <f t="shared" si="136"/>
        <v>0</v>
      </c>
      <c r="AU24" s="163">
        <f t="shared" si="137"/>
        <v>2</v>
      </c>
      <c r="AV24" s="163"/>
      <c r="AW24" s="163"/>
      <c r="AX24" s="163"/>
      <c r="AY24" s="163">
        <f t="shared" si="138"/>
        <v>0</v>
      </c>
      <c r="AZ24" s="163">
        <f t="shared" si="139"/>
        <v>0</v>
      </c>
      <c r="BA24" s="163"/>
      <c r="BB24" s="164"/>
      <c r="BC24" s="164"/>
      <c r="BD24" s="164"/>
      <c r="BE24" s="164"/>
      <c r="BF24" s="165">
        <f t="shared" si="140"/>
        <v>22</v>
      </c>
      <c r="BG24" s="166">
        <f t="shared" si="141"/>
        <v>20</v>
      </c>
      <c r="BH24" s="167"/>
      <c r="BI24" s="162">
        <f t="shared" si="142"/>
        <v>0</v>
      </c>
      <c r="BJ24" s="163">
        <f t="shared" si="143"/>
        <v>0</v>
      </c>
      <c r="BK24" s="163">
        <f t="shared" si="144"/>
        <v>20</v>
      </c>
      <c r="BL24" s="163"/>
      <c r="BM24" s="163"/>
      <c r="BN24" s="163">
        <f t="shared" si="145"/>
        <v>0</v>
      </c>
      <c r="BO24" s="163"/>
      <c r="BP24" s="163"/>
      <c r="BQ24" s="163">
        <f t="shared" si="146"/>
        <v>0</v>
      </c>
      <c r="BR24" s="163">
        <f t="shared" si="147"/>
        <v>0</v>
      </c>
      <c r="BS24" s="163">
        <f t="shared" si="148"/>
        <v>1</v>
      </c>
      <c r="BT24" s="163"/>
      <c r="BU24" s="163"/>
      <c r="BV24" s="163">
        <f t="shared" si="149"/>
        <v>0</v>
      </c>
      <c r="BW24" s="163"/>
      <c r="BX24" s="168"/>
      <c r="BY24" s="165">
        <f t="shared" si="150"/>
        <v>21</v>
      </c>
      <c r="BZ24" s="166">
        <f t="shared" si="151"/>
        <v>21</v>
      </c>
      <c r="HT24" s="250"/>
      <c r="HU24" s="250"/>
      <c r="HV24" s="250"/>
      <c r="HW24" s="250"/>
      <c r="HX24" s="250"/>
      <c r="HY24" s="250"/>
      <c r="HZ24" s="250"/>
      <c r="IA24" s="250"/>
      <c r="IB24" s="250"/>
      <c r="IC24" s="250"/>
      <c r="ID24" s="250"/>
      <c r="IE24" s="250"/>
      <c r="IF24" s="250"/>
      <c r="IG24" s="250"/>
      <c r="IH24" s="250"/>
      <c r="II24" s="250"/>
    </row>
    <row r="25" spans="1:243" ht="31.5" x14ac:dyDescent="0.2">
      <c r="A25" s="153">
        <v>401</v>
      </c>
      <c r="B25" s="186" t="s">
        <v>130</v>
      </c>
      <c r="C25" s="235" t="s">
        <v>207</v>
      </c>
      <c r="D25" s="177" t="s">
        <v>282</v>
      </c>
      <c r="E25" s="178" t="s">
        <v>269</v>
      </c>
      <c r="F25" s="179">
        <v>4</v>
      </c>
      <c r="G25" s="180">
        <v>4</v>
      </c>
      <c r="H25" s="181">
        <v>1</v>
      </c>
      <c r="I25" s="182"/>
      <c r="J25" s="155"/>
      <c r="K25" s="191"/>
      <c r="L25" s="157">
        <f t="shared" si="133"/>
        <v>324</v>
      </c>
      <c r="M25" s="192">
        <v>9</v>
      </c>
      <c r="N25" s="171">
        <v>20</v>
      </c>
      <c r="O25" s="161"/>
      <c r="P25" s="161"/>
      <c r="Q25" s="161"/>
      <c r="R25" s="161"/>
      <c r="S25" s="161"/>
      <c r="T25" s="161"/>
      <c r="U25" s="161"/>
      <c r="V25" s="185"/>
      <c r="W25" s="184"/>
      <c r="X25" s="161"/>
      <c r="Y25" s="193">
        <v>20</v>
      </c>
      <c r="Z25" s="161"/>
      <c r="AA25" s="193"/>
      <c r="AB25" s="175" t="s">
        <v>116</v>
      </c>
      <c r="AC25" s="161"/>
      <c r="AD25" s="156"/>
      <c r="AE25" s="187"/>
      <c r="AF25" s="182"/>
      <c r="AG25" s="161"/>
      <c r="AH25" s="161"/>
      <c r="AI25" s="161"/>
      <c r="AJ25" s="161"/>
      <c r="AK25" s="161"/>
      <c r="AL25" s="161"/>
      <c r="AM25" s="161"/>
      <c r="AN25" s="161"/>
      <c r="AO25" s="156"/>
      <c r="AP25" s="188"/>
      <c r="AQ25" s="189"/>
      <c r="AR25" s="162">
        <f t="shared" si="134"/>
        <v>20</v>
      </c>
      <c r="AS25" s="163">
        <f t="shared" si="135"/>
        <v>0</v>
      </c>
      <c r="AT25" s="163">
        <f t="shared" si="136"/>
        <v>0</v>
      </c>
      <c r="AU25" s="163">
        <f t="shared" si="137"/>
        <v>2</v>
      </c>
      <c r="AV25" s="163"/>
      <c r="AW25" s="163"/>
      <c r="AX25" s="163"/>
      <c r="AY25" s="163">
        <f t="shared" si="138"/>
        <v>0</v>
      </c>
      <c r="AZ25" s="163">
        <f t="shared" si="139"/>
        <v>0</v>
      </c>
      <c r="BA25" s="163"/>
      <c r="BB25" s="164"/>
      <c r="BC25" s="164"/>
      <c r="BD25" s="164"/>
      <c r="BE25" s="164"/>
      <c r="BF25" s="165">
        <f t="shared" si="140"/>
        <v>22</v>
      </c>
      <c r="BG25" s="166">
        <f t="shared" si="141"/>
        <v>20</v>
      </c>
      <c r="BH25" s="167"/>
      <c r="BI25" s="162">
        <f t="shared" si="142"/>
        <v>0</v>
      </c>
      <c r="BJ25" s="163">
        <f t="shared" si="143"/>
        <v>0</v>
      </c>
      <c r="BK25" s="163">
        <f t="shared" si="144"/>
        <v>20</v>
      </c>
      <c r="BL25" s="163"/>
      <c r="BM25" s="163"/>
      <c r="BN25" s="163">
        <f t="shared" si="145"/>
        <v>0</v>
      </c>
      <c r="BO25" s="163"/>
      <c r="BP25" s="163"/>
      <c r="BQ25" s="163">
        <f t="shared" si="146"/>
        <v>0</v>
      </c>
      <c r="BR25" s="163">
        <f t="shared" si="147"/>
        <v>2</v>
      </c>
      <c r="BS25" s="163">
        <f t="shared" si="148"/>
        <v>0</v>
      </c>
      <c r="BT25" s="163"/>
      <c r="BU25" s="163"/>
      <c r="BV25" s="163">
        <f t="shared" si="149"/>
        <v>0</v>
      </c>
      <c r="BW25" s="163"/>
      <c r="BX25" s="168"/>
      <c r="BY25" s="165">
        <f t="shared" si="150"/>
        <v>22</v>
      </c>
      <c r="BZ25" s="166">
        <f t="shared" si="151"/>
        <v>22</v>
      </c>
      <c r="HT25" s="250"/>
      <c r="HU25" s="250"/>
      <c r="HV25" s="250"/>
      <c r="HW25" s="250"/>
      <c r="HX25" s="250"/>
      <c r="HY25" s="250"/>
      <c r="HZ25" s="250"/>
      <c r="IA25" s="250"/>
      <c r="IB25" s="250"/>
      <c r="IC25" s="250"/>
      <c r="ID25" s="250"/>
      <c r="IE25" s="250"/>
      <c r="IF25" s="250"/>
      <c r="IG25" s="250"/>
      <c r="IH25" s="250"/>
      <c r="II25" s="250"/>
    </row>
    <row r="26" spans="1:243" ht="31.5" x14ac:dyDescent="0.2">
      <c r="A26" s="153">
        <v>401</v>
      </c>
      <c r="B26" s="186" t="s">
        <v>130</v>
      </c>
      <c r="C26" s="235" t="s">
        <v>290</v>
      </c>
      <c r="D26" s="177" t="s">
        <v>282</v>
      </c>
      <c r="E26" s="178" t="s">
        <v>269</v>
      </c>
      <c r="F26" s="179">
        <v>4</v>
      </c>
      <c r="G26" s="180">
        <v>4</v>
      </c>
      <c r="H26" s="181">
        <v>1</v>
      </c>
      <c r="I26" s="182"/>
      <c r="J26" s="155"/>
      <c r="K26" s="191"/>
      <c r="L26" s="157">
        <f t="shared" si="133"/>
        <v>162</v>
      </c>
      <c r="M26" s="192">
        <v>4.5</v>
      </c>
      <c r="N26" s="171">
        <v>20</v>
      </c>
      <c r="O26" s="161"/>
      <c r="P26" s="161"/>
      <c r="Q26" s="161"/>
      <c r="R26" s="161"/>
      <c r="S26" s="161"/>
      <c r="T26" s="161"/>
      <c r="U26" s="161"/>
      <c r="V26" s="185"/>
      <c r="W26" s="184"/>
      <c r="X26" s="161"/>
      <c r="Y26" s="193">
        <v>20</v>
      </c>
      <c r="Z26" s="161"/>
      <c r="AA26" s="193"/>
      <c r="AB26" s="175" t="s">
        <v>116</v>
      </c>
      <c r="AC26" s="161"/>
      <c r="AD26" s="156"/>
      <c r="AE26" s="187"/>
      <c r="AF26" s="182"/>
      <c r="AG26" s="161"/>
      <c r="AH26" s="161"/>
      <c r="AI26" s="161"/>
      <c r="AJ26" s="161"/>
      <c r="AK26" s="161"/>
      <c r="AL26" s="161"/>
      <c r="AM26" s="161"/>
      <c r="AN26" s="161"/>
      <c r="AO26" s="156"/>
      <c r="AP26" s="188"/>
      <c r="AQ26" s="189"/>
      <c r="AR26" s="162">
        <f t="shared" si="134"/>
        <v>20</v>
      </c>
      <c r="AS26" s="163">
        <f t="shared" si="135"/>
        <v>0</v>
      </c>
      <c r="AT26" s="163">
        <f t="shared" si="136"/>
        <v>0</v>
      </c>
      <c r="AU26" s="163">
        <f t="shared" si="137"/>
        <v>2</v>
      </c>
      <c r="AV26" s="163"/>
      <c r="AW26" s="163"/>
      <c r="AX26" s="163"/>
      <c r="AY26" s="163">
        <f t="shared" si="138"/>
        <v>0</v>
      </c>
      <c r="AZ26" s="163">
        <f t="shared" si="139"/>
        <v>0</v>
      </c>
      <c r="BA26" s="163"/>
      <c r="BB26" s="164"/>
      <c r="BC26" s="164"/>
      <c r="BD26" s="164"/>
      <c r="BE26" s="164"/>
      <c r="BF26" s="165">
        <f t="shared" si="140"/>
        <v>22</v>
      </c>
      <c r="BG26" s="166">
        <f t="shared" si="141"/>
        <v>20</v>
      </c>
      <c r="BH26" s="167"/>
      <c r="BI26" s="162">
        <f t="shared" si="142"/>
        <v>0</v>
      </c>
      <c r="BJ26" s="163">
        <f t="shared" si="143"/>
        <v>0</v>
      </c>
      <c r="BK26" s="163">
        <f t="shared" si="144"/>
        <v>20</v>
      </c>
      <c r="BL26" s="163"/>
      <c r="BM26" s="163"/>
      <c r="BN26" s="163">
        <f t="shared" si="145"/>
        <v>0</v>
      </c>
      <c r="BO26" s="163"/>
      <c r="BP26" s="163"/>
      <c r="BQ26" s="163">
        <f t="shared" si="146"/>
        <v>0</v>
      </c>
      <c r="BR26" s="163">
        <f t="shared" si="147"/>
        <v>2</v>
      </c>
      <c r="BS26" s="163">
        <f t="shared" si="148"/>
        <v>0</v>
      </c>
      <c r="BT26" s="163"/>
      <c r="BU26" s="163"/>
      <c r="BV26" s="163">
        <f t="shared" si="149"/>
        <v>0</v>
      </c>
      <c r="BW26" s="163"/>
      <c r="BX26" s="168"/>
      <c r="BY26" s="165">
        <f t="shared" si="150"/>
        <v>22</v>
      </c>
      <c r="BZ26" s="166">
        <f t="shared" si="151"/>
        <v>22</v>
      </c>
      <c r="HT26" s="250"/>
      <c r="HU26" s="250"/>
      <c r="HV26" s="250"/>
      <c r="HW26" s="250"/>
      <c r="HX26" s="250"/>
      <c r="HY26" s="250"/>
      <c r="HZ26" s="250"/>
      <c r="IA26" s="250"/>
      <c r="IB26" s="250"/>
      <c r="IC26" s="250"/>
      <c r="ID26" s="250"/>
      <c r="IE26" s="250"/>
      <c r="IF26" s="250"/>
      <c r="IG26" s="250"/>
      <c r="IH26" s="250"/>
      <c r="II26" s="250"/>
    </row>
    <row r="27" spans="1:243" ht="15.75" x14ac:dyDescent="0.2">
      <c r="A27" s="153">
        <v>401</v>
      </c>
      <c r="B27" s="186" t="s">
        <v>130</v>
      </c>
      <c r="C27" s="235" t="s">
        <v>179</v>
      </c>
      <c r="D27" s="177" t="s">
        <v>282</v>
      </c>
      <c r="E27" s="178" t="s">
        <v>269</v>
      </c>
      <c r="F27" s="179">
        <v>4</v>
      </c>
      <c r="G27" s="180">
        <v>4</v>
      </c>
      <c r="H27" s="181">
        <v>1</v>
      </c>
      <c r="I27" s="182"/>
      <c r="J27" s="155"/>
      <c r="K27" s="191"/>
      <c r="L27" s="157">
        <f t="shared" si="133"/>
        <v>180</v>
      </c>
      <c r="M27" s="192">
        <v>5</v>
      </c>
      <c r="N27" s="171">
        <v>20</v>
      </c>
      <c r="O27" s="161"/>
      <c r="P27" s="161"/>
      <c r="Q27" s="161"/>
      <c r="R27" s="161"/>
      <c r="S27" s="161"/>
      <c r="T27" s="161"/>
      <c r="U27" s="161"/>
      <c r="V27" s="185"/>
      <c r="W27" s="184"/>
      <c r="X27" s="161"/>
      <c r="Y27" s="193">
        <v>20</v>
      </c>
      <c r="Z27" s="161"/>
      <c r="AA27" s="193" t="s">
        <v>270</v>
      </c>
      <c r="AB27" s="175"/>
      <c r="AC27" s="161"/>
      <c r="AD27" s="156"/>
      <c r="AE27" s="187"/>
      <c r="AF27" s="182"/>
      <c r="AG27" s="161"/>
      <c r="AH27" s="161"/>
      <c r="AI27" s="161"/>
      <c r="AJ27" s="161"/>
      <c r="AK27" s="161"/>
      <c r="AL27" s="161"/>
      <c r="AM27" s="161"/>
      <c r="AN27" s="161"/>
      <c r="AO27" s="156"/>
      <c r="AP27" s="188"/>
      <c r="AQ27" s="189"/>
      <c r="AR27" s="162">
        <f t="shared" si="134"/>
        <v>20</v>
      </c>
      <c r="AS27" s="163">
        <f t="shared" si="135"/>
        <v>0</v>
      </c>
      <c r="AT27" s="163">
        <f t="shared" si="136"/>
        <v>0</v>
      </c>
      <c r="AU27" s="163">
        <f t="shared" si="137"/>
        <v>2</v>
      </c>
      <c r="AV27" s="163"/>
      <c r="AW27" s="163"/>
      <c r="AX27" s="163"/>
      <c r="AY27" s="163">
        <f t="shared" si="138"/>
        <v>0</v>
      </c>
      <c r="AZ27" s="163">
        <f t="shared" si="139"/>
        <v>0</v>
      </c>
      <c r="BA27" s="163"/>
      <c r="BB27" s="164"/>
      <c r="BC27" s="164"/>
      <c r="BD27" s="164"/>
      <c r="BE27" s="164"/>
      <c r="BF27" s="165">
        <f t="shared" si="140"/>
        <v>22</v>
      </c>
      <c r="BG27" s="166">
        <f t="shared" si="141"/>
        <v>20</v>
      </c>
      <c r="BH27" s="167"/>
      <c r="BI27" s="162">
        <f t="shared" si="142"/>
        <v>0</v>
      </c>
      <c r="BJ27" s="163">
        <f t="shared" si="143"/>
        <v>0</v>
      </c>
      <c r="BK27" s="163">
        <f t="shared" si="144"/>
        <v>20</v>
      </c>
      <c r="BL27" s="163"/>
      <c r="BM27" s="163"/>
      <c r="BN27" s="163">
        <f t="shared" si="145"/>
        <v>0</v>
      </c>
      <c r="BO27" s="163"/>
      <c r="BP27" s="163"/>
      <c r="BQ27" s="163">
        <f t="shared" si="146"/>
        <v>0</v>
      </c>
      <c r="BR27" s="163">
        <f t="shared" si="147"/>
        <v>0</v>
      </c>
      <c r="BS27" s="163">
        <f t="shared" si="148"/>
        <v>1</v>
      </c>
      <c r="BT27" s="163"/>
      <c r="BU27" s="163"/>
      <c r="BV27" s="163">
        <f t="shared" si="149"/>
        <v>0</v>
      </c>
      <c r="BW27" s="163"/>
      <c r="BX27" s="168"/>
      <c r="BY27" s="165">
        <f t="shared" si="150"/>
        <v>21</v>
      </c>
      <c r="BZ27" s="166">
        <f t="shared" si="151"/>
        <v>21</v>
      </c>
      <c r="HT27" s="250"/>
      <c r="HU27" s="250"/>
      <c r="HV27" s="250"/>
      <c r="HW27" s="250"/>
      <c r="HX27" s="250"/>
      <c r="HY27" s="250"/>
      <c r="HZ27" s="250"/>
      <c r="IA27" s="250"/>
      <c r="IB27" s="250"/>
      <c r="IC27" s="250"/>
      <c r="ID27" s="250"/>
      <c r="IE27" s="250"/>
      <c r="IF27" s="250"/>
      <c r="IG27" s="250"/>
      <c r="IH27" s="250"/>
      <c r="II27" s="250"/>
    </row>
    <row r="28" spans="1:243" ht="15.75" x14ac:dyDescent="0.2">
      <c r="A28" s="153">
        <v>401</v>
      </c>
      <c r="B28" s="186" t="s">
        <v>130</v>
      </c>
      <c r="C28" s="235" t="s">
        <v>214</v>
      </c>
      <c r="D28" s="177" t="s">
        <v>282</v>
      </c>
      <c r="E28" s="178" t="s">
        <v>269</v>
      </c>
      <c r="F28" s="179">
        <v>4</v>
      </c>
      <c r="G28" s="180">
        <v>4</v>
      </c>
      <c r="H28" s="181">
        <v>1</v>
      </c>
      <c r="I28" s="182"/>
      <c r="J28" s="155"/>
      <c r="K28" s="191"/>
      <c r="L28" s="157">
        <f t="shared" si="133"/>
        <v>180</v>
      </c>
      <c r="M28" s="192">
        <v>5</v>
      </c>
      <c r="N28" s="171">
        <v>20</v>
      </c>
      <c r="O28" s="161"/>
      <c r="P28" s="161"/>
      <c r="Q28" s="161"/>
      <c r="R28" s="161"/>
      <c r="S28" s="161"/>
      <c r="T28" s="161"/>
      <c r="U28" s="161"/>
      <c r="V28" s="185"/>
      <c r="W28" s="184"/>
      <c r="X28" s="161">
        <v>20</v>
      </c>
      <c r="Y28" s="193"/>
      <c r="Z28" s="161"/>
      <c r="AA28" s="193"/>
      <c r="AB28" s="175" t="s">
        <v>116</v>
      </c>
      <c r="AC28" s="161"/>
      <c r="AD28" s="156"/>
      <c r="AE28" s="187"/>
      <c r="AF28" s="182"/>
      <c r="AG28" s="161"/>
      <c r="AH28" s="161"/>
      <c r="AI28" s="161"/>
      <c r="AJ28" s="161"/>
      <c r="AK28" s="161"/>
      <c r="AL28" s="161"/>
      <c r="AM28" s="161"/>
      <c r="AN28" s="161"/>
      <c r="AO28" s="156"/>
      <c r="AP28" s="188"/>
      <c r="AQ28" s="189"/>
      <c r="AR28" s="162">
        <f t="shared" si="134"/>
        <v>20</v>
      </c>
      <c r="AS28" s="163">
        <f t="shared" si="135"/>
        <v>0</v>
      </c>
      <c r="AT28" s="163">
        <f t="shared" si="136"/>
        <v>0</v>
      </c>
      <c r="AU28" s="163">
        <f t="shared" si="137"/>
        <v>2</v>
      </c>
      <c r="AV28" s="163"/>
      <c r="AW28" s="163"/>
      <c r="AX28" s="163"/>
      <c r="AY28" s="163">
        <f t="shared" si="138"/>
        <v>0</v>
      </c>
      <c r="AZ28" s="163">
        <f t="shared" si="139"/>
        <v>0</v>
      </c>
      <c r="BA28" s="163"/>
      <c r="BB28" s="164"/>
      <c r="BC28" s="164"/>
      <c r="BD28" s="164"/>
      <c r="BE28" s="164"/>
      <c r="BF28" s="165">
        <f t="shared" si="140"/>
        <v>22</v>
      </c>
      <c r="BG28" s="166">
        <f t="shared" si="141"/>
        <v>20</v>
      </c>
      <c r="BH28" s="167"/>
      <c r="BI28" s="162">
        <f t="shared" si="142"/>
        <v>0</v>
      </c>
      <c r="BJ28" s="163">
        <f t="shared" si="143"/>
        <v>20</v>
      </c>
      <c r="BK28" s="163">
        <f t="shared" si="144"/>
        <v>0</v>
      </c>
      <c r="BL28" s="163"/>
      <c r="BM28" s="163"/>
      <c r="BN28" s="163">
        <f t="shared" si="145"/>
        <v>0</v>
      </c>
      <c r="BO28" s="163"/>
      <c r="BP28" s="163"/>
      <c r="BQ28" s="163">
        <f t="shared" si="146"/>
        <v>0</v>
      </c>
      <c r="BR28" s="163">
        <f t="shared" si="147"/>
        <v>2</v>
      </c>
      <c r="BS28" s="163">
        <f t="shared" si="148"/>
        <v>0</v>
      </c>
      <c r="BT28" s="163"/>
      <c r="BU28" s="163"/>
      <c r="BV28" s="163">
        <f t="shared" si="149"/>
        <v>0</v>
      </c>
      <c r="BW28" s="163"/>
      <c r="BX28" s="168"/>
      <c r="BY28" s="165">
        <f t="shared" si="150"/>
        <v>22</v>
      </c>
      <c r="BZ28" s="166">
        <f t="shared" si="151"/>
        <v>22</v>
      </c>
      <c r="HT28" s="250"/>
      <c r="HU28" s="250"/>
      <c r="HV28" s="250"/>
      <c r="HW28" s="250"/>
      <c r="HX28" s="250"/>
      <c r="HY28" s="250"/>
      <c r="HZ28" s="250"/>
      <c r="IA28" s="250"/>
      <c r="IB28" s="250"/>
      <c r="IC28" s="250"/>
      <c r="ID28" s="250"/>
      <c r="IE28" s="250"/>
      <c r="IF28" s="250"/>
      <c r="IG28" s="250"/>
      <c r="IH28" s="250"/>
      <c r="II28" s="250"/>
    </row>
    <row r="29" spans="1:243" ht="31.5" x14ac:dyDescent="0.2">
      <c r="A29" s="153">
        <v>401</v>
      </c>
      <c r="B29" s="186" t="s">
        <v>130</v>
      </c>
      <c r="C29" s="235" t="s">
        <v>166</v>
      </c>
      <c r="D29" s="177" t="s">
        <v>282</v>
      </c>
      <c r="E29" s="178" t="s">
        <v>269</v>
      </c>
      <c r="F29" s="179">
        <v>4</v>
      </c>
      <c r="G29" s="180">
        <v>4</v>
      </c>
      <c r="H29" s="181">
        <v>1</v>
      </c>
      <c r="I29" s="182"/>
      <c r="J29" s="155"/>
      <c r="K29" s="191"/>
      <c r="L29" s="157">
        <f t="shared" si="133"/>
        <v>162</v>
      </c>
      <c r="M29" s="240">
        <v>4.5</v>
      </c>
      <c r="N29" s="171">
        <v>16</v>
      </c>
      <c r="O29" s="161"/>
      <c r="P29" s="161"/>
      <c r="Q29" s="161"/>
      <c r="R29" s="161"/>
      <c r="S29" s="161"/>
      <c r="T29" s="161"/>
      <c r="U29" s="161"/>
      <c r="V29" s="185"/>
      <c r="W29" s="184"/>
      <c r="X29" s="161"/>
      <c r="Y29" s="193">
        <v>20</v>
      </c>
      <c r="Z29" s="161"/>
      <c r="AA29" s="193"/>
      <c r="AB29" s="175" t="s">
        <v>116</v>
      </c>
      <c r="AC29" s="161"/>
      <c r="AD29" s="156"/>
      <c r="AE29" s="187"/>
      <c r="AF29" s="182"/>
      <c r="AG29" s="161"/>
      <c r="AH29" s="161"/>
      <c r="AI29" s="161"/>
      <c r="AJ29" s="161"/>
      <c r="AK29" s="161"/>
      <c r="AL29" s="161"/>
      <c r="AM29" s="161"/>
      <c r="AN29" s="161"/>
      <c r="AO29" s="156"/>
      <c r="AP29" s="188"/>
      <c r="AQ29" s="189"/>
      <c r="AR29" s="162">
        <f t="shared" si="134"/>
        <v>16</v>
      </c>
      <c r="AS29" s="163">
        <f t="shared" si="135"/>
        <v>0</v>
      </c>
      <c r="AT29" s="163">
        <f t="shared" si="136"/>
        <v>0</v>
      </c>
      <c r="AU29" s="163">
        <f t="shared" si="137"/>
        <v>2</v>
      </c>
      <c r="AV29" s="163"/>
      <c r="AW29" s="163"/>
      <c r="AX29" s="163"/>
      <c r="AY29" s="163">
        <f t="shared" si="138"/>
        <v>0</v>
      </c>
      <c r="AZ29" s="163">
        <f t="shared" si="139"/>
        <v>0</v>
      </c>
      <c r="BA29" s="163"/>
      <c r="BB29" s="164"/>
      <c r="BC29" s="164"/>
      <c r="BD29" s="164"/>
      <c r="BE29" s="164"/>
      <c r="BF29" s="165">
        <f t="shared" si="140"/>
        <v>18</v>
      </c>
      <c r="BG29" s="166">
        <f t="shared" si="141"/>
        <v>16</v>
      </c>
      <c r="BH29" s="167"/>
      <c r="BI29" s="162">
        <f t="shared" si="142"/>
        <v>0</v>
      </c>
      <c r="BJ29" s="163">
        <f t="shared" si="143"/>
        <v>0</v>
      </c>
      <c r="BK29" s="163">
        <f t="shared" si="144"/>
        <v>20</v>
      </c>
      <c r="BL29" s="163"/>
      <c r="BM29" s="163"/>
      <c r="BN29" s="163">
        <f t="shared" si="145"/>
        <v>0</v>
      </c>
      <c r="BO29" s="163"/>
      <c r="BP29" s="163"/>
      <c r="BQ29" s="163">
        <f t="shared" si="146"/>
        <v>0</v>
      </c>
      <c r="BR29" s="163">
        <f t="shared" si="147"/>
        <v>2</v>
      </c>
      <c r="BS29" s="163">
        <f t="shared" si="148"/>
        <v>0</v>
      </c>
      <c r="BT29" s="163"/>
      <c r="BU29" s="163"/>
      <c r="BV29" s="163">
        <f t="shared" si="149"/>
        <v>0</v>
      </c>
      <c r="BW29" s="163"/>
      <c r="BX29" s="168"/>
      <c r="BY29" s="165">
        <f t="shared" si="150"/>
        <v>22</v>
      </c>
      <c r="BZ29" s="166">
        <f t="shared" si="151"/>
        <v>22</v>
      </c>
      <c r="HT29" s="250"/>
      <c r="HU29" s="250"/>
      <c r="HV29" s="250"/>
      <c r="HW29" s="250"/>
      <c r="HX29" s="250"/>
      <c r="HY29" s="250"/>
      <c r="HZ29" s="250"/>
      <c r="IA29" s="250"/>
      <c r="IB29" s="250"/>
      <c r="IC29" s="250"/>
      <c r="ID29" s="250"/>
      <c r="IE29" s="250"/>
      <c r="IF29" s="250"/>
      <c r="IG29" s="250"/>
      <c r="IH29" s="250"/>
      <c r="II29" s="250"/>
    </row>
    <row r="30" spans="1:243" ht="15.75" x14ac:dyDescent="0.2">
      <c r="A30" s="153">
        <v>401</v>
      </c>
      <c r="B30" s="186" t="s">
        <v>130</v>
      </c>
      <c r="C30" s="235" t="s">
        <v>291</v>
      </c>
      <c r="D30" s="177" t="s">
        <v>282</v>
      </c>
      <c r="E30" s="178" t="s">
        <v>269</v>
      </c>
      <c r="F30" s="179">
        <v>5</v>
      </c>
      <c r="G30" s="180">
        <v>14</v>
      </c>
      <c r="H30" s="181">
        <v>1</v>
      </c>
      <c r="I30" s="182"/>
      <c r="J30" s="155"/>
      <c r="K30" s="191"/>
      <c r="L30" s="157">
        <f t="shared" ref="L30:L36" si="152">M30*36</f>
        <v>180</v>
      </c>
      <c r="M30" s="192">
        <v>5</v>
      </c>
      <c r="N30" s="171">
        <v>16</v>
      </c>
      <c r="O30" s="161"/>
      <c r="P30" s="161"/>
      <c r="Q30" s="161"/>
      <c r="R30" s="161"/>
      <c r="S30" s="161"/>
      <c r="T30" s="161"/>
      <c r="U30" s="161"/>
      <c r="V30" s="185"/>
      <c r="W30" s="184"/>
      <c r="X30" s="161"/>
      <c r="Y30" s="193">
        <v>20</v>
      </c>
      <c r="Z30" s="161"/>
      <c r="AA30" s="193"/>
      <c r="AB30" s="175" t="s">
        <v>116</v>
      </c>
      <c r="AC30" s="161"/>
      <c r="AD30" s="156"/>
      <c r="AE30" s="187"/>
      <c r="AF30" s="182"/>
      <c r="AG30" s="161"/>
      <c r="AH30" s="161"/>
      <c r="AI30" s="161"/>
      <c r="AJ30" s="161"/>
      <c r="AK30" s="161"/>
      <c r="AL30" s="161"/>
      <c r="AM30" s="161"/>
      <c r="AN30" s="161"/>
      <c r="AO30" s="156"/>
      <c r="AP30" s="188"/>
      <c r="AQ30" s="189"/>
      <c r="AR30" s="162">
        <f t="shared" ref="AR30:AR36" si="153">N30</f>
        <v>16</v>
      </c>
      <c r="AS30" s="163">
        <f t="shared" ref="AS30:AS36" si="154">O30*H30</f>
        <v>0</v>
      </c>
      <c r="AT30" s="163">
        <f t="shared" ref="AT30:AT36" si="155">P30*H30</f>
        <v>0</v>
      </c>
      <c r="AU30" s="163">
        <f t="shared" ref="AU30:AU35" si="156">2*H30</f>
        <v>2</v>
      </c>
      <c r="AV30" s="163"/>
      <c r="AW30" s="163"/>
      <c r="AX30" s="163"/>
      <c r="AY30" s="163">
        <f t="shared" ref="AY30:AY36" si="157">IF($T30="КП",ROUND($G30*$AE30,0))+IF($T30="КР",ROUND($G30*$AE30,0))</f>
        <v>0</v>
      </c>
      <c r="AZ30" s="163">
        <f t="shared" ref="AZ30:AZ36" si="158">ROUND(IF($S30="залік",2*$H30),0)</f>
        <v>0</v>
      </c>
      <c r="BA30" s="163"/>
      <c r="BB30" s="164"/>
      <c r="BC30" s="164"/>
      <c r="BD30" s="164"/>
      <c r="BE30" s="164"/>
      <c r="BF30" s="165">
        <f t="shared" ref="BF30:BF36" si="159">SUM(AR30:BB30)</f>
        <v>18</v>
      </c>
      <c r="BG30" s="166">
        <f t="shared" ref="BG30:BG36" si="160">AR30+AS30+AT30+AV30+AZ30+BA30</f>
        <v>16</v>
      </c>
      <c r="BH30" s="167"/>
      <c r="BI30" s="162">
        <f t="shared" ref="BI30:BI36" si="161">W30</f>
        <v>0</v>
      </c>
      <c r="BJ30" s="163">
        <f t="shared" ref="BJ30:BJ36" si="162">X30*H30</f>
        <v>0</v>
      </c>
      <c r="BK30" s="163">
        <f t="shared" ref="BK30:BK36" si="163">Y30*H30</f>
        <v>20</v>
      </c>
      <c r="BL30" s="163"/>
      <c r="BM30" s="163"/>
      <c r="BN30" s="163">
        <f t="shared" ref="BN30:BN36" si="164">IF(AD30="к.р.",ROUND(G30*0.33,0),0)</f>
        <v>0</v>
      </c>
      <c r="BO30" s="163"/>
      <c r="BP30" s="163"/>
      <c r="BQ30" s="163">
        <f t="shared" ref="BQ30:BQ36" si="165">IF($AC30="КП",ROUND($G30*$AE30,0))+IF($AC30="КР",ROUND($G30*$AE30,0))</f>
        <v>0</v>
      </c>
      <c r="BR30" s="163">
        <f t="shared" ref="BR30:BR36" si="166">ROUND(IF($AB30="залік",2*$H30),0)</f>
        <v>2</v>
      </c>
      <c r="BS30" s="163">
        <f t="shared" ref="BS30:BS36" si="167">ROUND(IF($AA30="Екз",0.33*$G30),0)+ROUND(IF($R30="Екз",0.33*$G30),0)</f>
        <v>0</v>
      </c>
      <c r="BT30" s="163"/>
      <c r="BU30" s="163"/>
      <c r="BV30" s="163">
        <f t="shared" ref="BV30:BV35" si="168">ROUND(IF($AA30="ДІ",3*$I30*4),0)+ROUND(IF($AC30="ДР",0.5*$G30*4),0)</f>
        <v>0</v>
      </c>
      <c r="BW30" s="163"/>
      <c r="BX30" s="168"/>
      <c r="BY30" s="165">
        <f t="shared" ref="BY30:BY36" si="169">SUM(BI30:BX30)</f>
        <v>22</v>
      </c>
      <c r="BZ30" s="166">
        <f t="shared" ref="BZ30:BZ36" si="170">BI30+BJ30+BK30+BM30+BR30+BS30+BV30</f>
        <v>22</v>
      </c>
      <c r="HT30" s="250"/>
      <c r="HU30" s="250"/>
      <c r="HV30" s="250"/>
      <c r="HW30" s="250"/>
      <c r="HX30" s="250"/>
      <c r="HY30" s="250"/>
      <c r="HZ30" s="250"/>
      <c r="IA30" s="250"/>
      <c r="IB30" s="250"/>
      <c r="IC30" s="250"/>
      <c r="ID30" s="250"/>
      <c r="IE30" s="250"/>
      <c r="IF30" s="250"/>
      <c r="IG30" s="250"/>
      <c r="IH30" s="250"/>
      <c r="II30" s="250"/>
    </row>
    <row r="31" spans="1:243" ht="15.75" x14ac:dyDescent="0.2">
      <c r="A31" s="153">
        <v>401</v>
      </c>
      <c r="B31" s="186" t="s">
        <v>130</v>
      </c>
      <c r="C31" s="235" t="s">
        <v>167</v>
      </c>
      <c r="D31" s="177" t="s">
        <v>282</v>
      </c>
      <c r="E31" s="178" t="s">
        <v>269</v>
      </c>
      <c r="F31" s="179">
        <v>5</v>
      </c>
      <c r="G31" s="180">
        <v>14</v>
      </c>
      <c r="H31" s="181">
        <v>1</v>
      </c>
      <c r="I31" s="182"/>
      <c r="J31" s="155"/>
      <c r="K31" s="191"/>
      <c r="L31" s="157">
        <f t="shared" si="152"/>
        <v>216</v>
      </c>
      <c r="M31" s="192">
        <v>6</v>
      </c>
      <c r="N31" s="171">
        <v>20</v>
      </c>
      <c r="O31" s="161"/>
      <c r="P31" s="161"/>
      <c r="Q31" s="161"/>
      <c r="R31" s="161"/>
      <c r="S31" s="161"/>
      <c r="T31" s="161"/>
      <c r="U31" s="161"/>
      <c r="V31" s="185"/>
      <c r="W31" s="184"/>
      <c r="X31" s="161"/>
      <c r="Y31" s="193">
        <v>16</v>
      </c>
      <c r="Z31" s="161"/>
      <c r="AA31" s="193"/>
      <c r="AB31" s="175" t="s">
        <v>116</v>
      </c>
      <c r="AC31" s="161"/>
      <c r="AD31" s="156"/>
      <c r="AE31" s="187"/>
      <c r="AF31" s="182"/>
      <c r="AG31" s="161"/>
      <c r="AH31" s="161"/>
      <c r="AI31" s="161"/>
      <c r="AJ31" s="161"/>
      <c r="AK31" s="161"/>
      <c r="AL31" s="161"/>
      <c r="AM31" s="161"/>
      <c r="AN31" s="161"/>
      <c r="AO31" s="156"/>
      <c r="AP31" s="188"/>
      <c r="AQ31" s="189"/>
      <c r="AR31" s="162">
        <f t="shared" si="153"/>
        <v>20</v>
      </c>
      <c r="AS31" s="163">
        <f t="shared" si="154"/>
        <v>0</v>
      </c>
      <c r="AT31" s="163">
        <f t="shared" si="155"/>
        <v>0</v>
      </c>
      <c r="AU31" s="163">
        <f t="shared" si="156"/>
        <v>2</v>
      </c>
      <c r="AV31" s="163"/>
      <c r="AW31" s="163"/>
      <c r="AX31" s="163"/>
      <c r="AY31" s="163">
        <f t="shared" si="157"/>
        <v>0</v>
      </c>
      <c r="AZ31" s="163">
        <f t="shared" si="158"/>
        <v>0</v>
      </c>
      <c r="BA31" s="163"/>
      <c r="BB31" s="164"/>
      <c r="BC31" s="164"/>
      <c r="BD31" s="164"/>
      <c r="BE31" s="164"/>
      <c r="BF31" s="165">
        <f t="shared" si="159"/>
        <v>22</v>
      </c>
      <c r="BG31" s="166">
        <f t="shared" si="160"/>
        <v>20</v>
      </c>
      <c r="BH31" s="167"/>
      <c r="BI31" s="162">
        <f t="shared" si="161"/>
        <v>0</v>
      </c>
      <c r="BJ31" s="163">
        <f t="shared" si="162"/>
        <v>0</v>
      </c>
      <c r="BK31" s="163">
        <f t="shared" si="163"/>
        <v>16</v>
      </c>
      <c r="BL31" s="163"/>
      <c r="BM31" s="163"/>
      <c r="BN31" s="163">
        <f t="shared" si="164"/>
        <v>0</v>
      </c>
      <c r="BO31" s="163"/>
      <c r="BP31" s="163"/>
      <c r="BQ31" s="163">
        <f t="shared" si="165"/>
        <v>0</v>
      </c>
      <c r="BR31" s="163">
        <f t="shared" si="166"/>
        <v>2</v>
      </c>
      <c r="BS31" s="163">
        <f t="shared" si="167"/>
        <v>0</v>
      </c>
      <c r="BT31" s="163"/>
      <c r="BU31" s="163"/>
      <c r="BV31" s="163">
        <f t="shared" si="168"/>
        <v>0</v>
      </c>
      <c r="BW31" s="163"/>
      <c r="BX31" s="168"/>
      <c r="BY31" s="165">
        <f t="shared" si="169"/>
        <v>18</v>
      </c>
      <c r="BZ31" s="166">
        <f t="shared" si="170"/>
        <v>18</v>
      </c>
      <c r="HT31" s="250"/>
      <c r="HU31" s="250"/>
      <c r="HV31" s="250"/>
      <c r="HW31" s="250"/>
      <c r="HX31" s="250"/>
      <c r="HY31" s="250"/>
      <c r="HZ31" s="250"/>
      <c r="IA31" s="250"/>
      <c r="IB31" s="250"/>
      <c r="IC31" s="250"/>
      <c r="ID31" s="250"/>
      <c r="IE31" s="250"/>
      <c r="IF31" s="250"/>
      <c r="IG31" s="250"/>
      <c r="IH31" s="250"/>
      <c r="II31" s="250"/>
    </row>
    <row r="32" spans="1:243" ht="15.75" x14ac:dyDescent="0.2">
      <c r="A32" s="153">
        <v>401</v>
      </c>
      <c r="B32" s="186" t="s">
        <v>130</v>
      </c>
      <c r="C32" s="235" t="s">
        <v>201</v>
      </c>
      <c r="D32" s="177" t="s">
        <v>282</v>
      </c>
      <c r="E32" s="178" t="s">
        <v>269</v>
      </c>
      <c r="F32" s="179">
        <v>5</v>
      </c>
      <c r="G32" s="180">
        <v>14</v>
      </c>
      <c r="H32" s="181">
        <v>1</v>
      </c>
      <c r="I32" s="182"/>
      <c r="J32" s="155"/>
      <c r="K32" s="191"/>
      <c r="L32" s="157">
        <f t="shared" si="152"/>
        <v>180</v>
      </c>
      <c r="M32" s="192">
        <v>5</v>
      </c>
      <c r="N32" s="171">
        <v>20</v>
      </c>
      <c r="O32" s="161"/>
      <c r="P32" s="161"/>
      <c r="Q32" s="161"/>
      <c r="R32" s="161"/>
      <c r="S32" s="161"/>
      <c r="T32" s="161"/>
      <c r="U32" s="161"/>
      <c r="V32" s="185"/>
      <c r="W32" s="184"/>
      <c r="X32" s="161"/>
      <c r="Y32" s="193">
        <v>16</v>
      </c>
      <c r="Z32" s="161"/>
      <c r="AA32" s="193" t="s">
        <v>270</v>
      </c>
      <c r="AB32" s="175"/>
      <c r="AC32" s="161"/>
      <c r="AD32" s="156"/>
      <c r="AE32" s="187"/>
      <c r="AF32" s="182"/>
      <c r="AG32" s="161"/>
      <c r="AH32" s="161"/>
      <c r="AI32" s="161"/>
      <c r="AJ32" s="161"/>
      <c r="AK32" s="161"/>
      <c r="AL32" s="161"/>
      <c r="AM32" s="161"/>
      <c r="AN32" s="161"/>
      <c r="AO32" s="156"/>
      <c r="AP32" s="188"/>
      <c r="AQ32" s="189"/>
      <c r="AR32" s="162">
        <f t="shared" si="153"/>
        <v>20</v>
      </c>
      <c r="AS32" s="163">
        <f t="shared" si="154"/>
        <v>0</v>
      </c>
      <c r="AT32" s="163">
        <f t="shared" si="155"/>
        <v>0</v>
      </c>
      <c r="AU32" s="163">
        <f t="shared" si="156"/>
        <v>2</v>
      </c>
      <c r="AV32" s="163"/>
      <c r="AW32" s="163"/>
      <c r="AX32" s="163"/>
      <c r="AY32" s="163">
        <f t="shared" si="157"/>
        <v>0</v>
      </c>
      <c r="AZ32" s="163">
        <f t="shared" si="158"/>
        <v>0</v>
      </c>
      <c r="BA32" s="163"/>
      <c r="BB32" s="164"/>
      <c r="BC32" s="164"/>
      <c r="BD32" s="164"/>
      <c r="BE32" s="164"/>
      <c r="BF32" s="165">
        <f t="shared" si="159"/>
        <v>22</v>
      </c>
      <c r="BG32" s="166">
        <f t="shared" si="160"/>
        <v>20</v>
      </c>
      <c r="BH32" s="167"/>
      <c r="BI32" s="162">
        <f t="shared" si="161"/>
        <v>0</v>
      </c>
      <c r="BJ32" s="163">
        <f t="shared" si="162"/>
        <v>0</v>
      </c>
      <c r="BK32" s="163">
        <f t="shared" si="163"/>
        <v>16</v>
      </c>
      <c r="BL32" s="163"/>
      <c r="BM32" s="163"/>
      <c r="BN32" s="163">
        <f t="shared" si="164"/>
        <v>0</v>
      </c>
      <c r="BO32" s="163"/>
      <c r="BP32" s="163"/>
      <c r="BQ32" s="163">
        <f t="shared" si="165"/>
        <v>0</v>
      </c>
      <c r="BR32" s="163">
        <f t="shared" si="166"/>
        <v>0</v>
      </c>
      <c r="BS32" s="163">
        <f t="shared" si="167"/>
        <v>5</v>
      </c>
      <c r="BT32" s="163"/>
      <c r="BU32" s="163"/>
      <c r="BV32" s="163">
        <f t="shared" si="168"/>
        <v>0</v>
      </c>
      <c r="BW32" s="163"/>
      <c r="BX32" s="168"/>
      <c r="BY32" s="165">
        <f t="shared" si="169"/>
        <v>21</v>
      </c>
      <c r="BZ32" s="166">
        <f t="shared" si="170"/>
        <v>21</v>
      </c>
      <c r="HT32" s="250"/>
      <c r="HU32" s="250"/>
      <c r="HV32" s="250"/>
      <c r="HW32" s="250"/>
      <c r="HX32" s="250"/>
      <c r="HY32" s="250"/>
      <c r="HZ32" s="250"/>
      <c r="IA32" s="250"/>
      <c r="IB32" s="250"/>
      <c r="IC32" s="250"/>
      <c r="ID32" s="250"/>
      <c r="IE32" s="250"/>
      <c r="IF32" s="250"/>
      <c r="IG32" s="250"/>
      <c r="IH32" s="250"/>
      <c r="II32" s="250"/>
    </row>
    <row r="33" spans="1:243" ht="31.5" x14ac:dyDescent="0.2">
      <c r="A33" s="153">
        <v>401</v>
      </c>
      <c r="B33" s="186" t="s">
        <v>130</v>
      </c>
      <c r="C33" s="235" t="s">
        <v>292</v>
      </c>
      <c r="D33" s="177" t="s">
        <v>282</v>
      </c>
      <c r="E33" s="178" t="s">
        <v>269</v>
      </c>
      <c r="F33" s="179">
        <v>5</v>
      </c>
      <c r="G33" s="180">
        <v>14</v>
      </c>
      <c r="H33" s="181">
        <v>1</v>
      </c>
      <c r="I33" s="182"/>
      <c r="J33" s="155"/>
      <c r="K33" s="191"/>
      <c r="L33" s="157">
        <f t="shared" si="152"/>
        <v>162</v>
      </c>
      <c r="M33" s="192">
        <v>4.5</v>
      </c>
      <c r="N33" s="171">
        <v>20</v>
      </c>
      <c r="O33" s="161"/>
      <c r="P33" s="161"/>
      <c r="Q33" s="161"/>
      <c r="R33" s="161"/>
      <c r="S33" s="161"/>
      <c r="T33" s="161"/>
      <c r="U33" s="161"/>
      <c r="V33" s="185"/>
      <c r="W33" s="184"/>
      <c r="X33" s="161"/>
      <c r="Y33" s="193">
        <v>20</v>
      </c>
      <c r="Z33" s="161"/>
      <c r="AA33" s="193" t="s">
        <v>270</v>
      </c>
      <c r="AB33" s="175"/>
      <c r="AC33" s="161"/>
      <c r="AD33" s="156"/>
      <c r="AE33" s="187"/>
      <c r="AF33" s="182"/>
      <c r="AG33" s="161"/>
      <c r="AH33" s="161"/>
      <c r="AI33" s="161"/>
      <c r="AJ33" s="161"/>
      <c r="AK33" s="161"/>
      <c r="AL33" s="161"/>
      <c r="AM33" s="161"/>
      <c r="AN33" s="161"/>
      <c r="AO33" s="156"/>
      <c r="AP33" s="188"/>
      <c r="AQ33" s="189"/>
      <c r="AR33" s="162">
        <f t="shared" si="153"/>
        <v>20</v>
      </c>
      <c r="AS33" s="163">
        <f t="shared" si="154"/>
        <v>0</v>
      </c>
      <c r="AT33" s="163">
        <f t="shared" si="155"/>
        <v>0</v>
      </c>
      <c r="AU33" s="163">
        <f t="shared" si="156"/>
        <v>2</v>
      </c>
      <c r="AV33" s="163"/>
      <c r="AW33" s="163"/>
      <c r="AX33" s="163"/>
      <c r="AY33" s="163">
        <f t="shared" si="157"/>
        <v>0</v>
      </c>
      <c r="AZ33" s="163">
        <f t="shared" si="158"/>
        <v>0</v>
      </c>
      <c r="BA33" s="163"/>
      <c r="BB33" s="164"/>
      <c r="BC33" s="164"/>
      <c r="BD33" s="164"/>
      <c r="BE33" s="164"/>
      <c r="BF33" s="165">
        <f t="shared" si="159"/>
        <v>22</v>
      </c>
      <c r="BG33" s="166">
        <f t="shared" si="160"/>
        <v>20</v>
      </c>
      <c r="BH33" s="167"/>
      <c r="BI33" s="162">
        <f t="shared" si="161"/>
        <v>0</v>
      </c>
      <c r="BJ33" s="163">
        <f t="shared" si="162"/>
        <v>0</v>
      </c>
      <c r="BK33" s="163">
        <f t="shared" si="163"/>
        <v>20</v>
      </c>
      <c r="BL33" s="163"/>
      <c r="BM33" s="163"/>
      <c r="BN33" s="163">
        <f t="shared" si="164"/>
        <v>0</v>
      </c>
      <c r="BO33" s="163"/>
      <c r="BP33" s="163"/>
      <c r="BQ33" s="163">
        <f t="shared" si="165"/>
        <v>0</v>
      </c>
      <c r="BR33" s="163">
        <f t="shared" si="166"/>
        <v>0</v>
      </c>
      <c r="BS33" s="163">
        <f t="shared" si="167"/>
        <v>5</v>
      </c>
      <c r="BT33" s="163"/>
      <c r="BU33" s="163"/>
      <c r="BV33" s="163">
        <f t="shared" si="168"/>
        <v>0</v>
      </c>
      <c r="BW33" s="163"/>
      <c r="BX33" s="168"/>
      <c r="BY33" s="165">
        <f t="shared" si="169"/>
        <v>25</v>
      </c>
      <c r="BZ33" s="166">
        <f t="shared" si="170"/>
        <v>25</v>
      </c>
      <c r="HT33" s="250"/>
      <c r="HU33" s="250"/>
      <c r="HV33" s="250"/>
      <c r="HW33" s="250"/>
      <c r="HX33" s="250"/>
      <c r="HY33" s="250"/>
      <c r="HZ33" s="250"/>
      <c r="IA33" s="250"/>
      <c r="IB33" s="250"/>
      <c r="IC33" s="250"/>
      <c r="ID33" s="250"/>
      <c r="IE33" s="250"/>
      <c r="IF33" s="250"/>
      <c r="IG33" s="250"/>
      <c r="IH33" s="250"/>
      <c r="II33" s="250"/>
    </row>
    <row r="34" spans="1:243" ht="31.5" x14ac:dyDescent="0.2">
      <c r="A34" s="153">
        <v>401</v>
      </c>
      <c r="B34" s="186" t="s">
        <v>130</v>
      </c>
      <c r="C34" s="234" t="s">
        <v>174</v>
      </c>
      <c r="D34" s="177" t="s">
        <v>282</v>
      </c>
      <c r="E34" s="178" t="s">
        <v>269</v>
      </c>
      <c r="F34" s="179">
        <v>5</v>
      </c>
      <c r="G34" s="180">
        <v>14</v>
      </c>
      <c r="H34" s="181">
        <v>1</v>
      </c>
      <c r="I34" s="182"/>
      <c r="J34" s="155"/>
      <c r="K34" s="191"/>
      <c r="L34" s="157">
        <f t="shared" si="152"/>
        <v>144</v>
      </c>
      <c r="M34" s="192">
        <v>4</v>
      </c>
      <c r="N34" s="171">
        <v>16</v>
      </c>
      <c r="O34" s="161"/>
      <c r="P34" s="161"/>
      <c r="Q34" s="161"/>
      <c r="R34" s="161"/>
      <c r="S34" s="161"/>
      <c r="T34" s="161"/>
      <c r="U34" s="161"/>
      <c r="V34" s="185"/>
      <c r="W34" s="184"/>
      <c r="X34" s="161"/>
      <c r="Y34" s="193">
        <v>16</v>
      </c>
      <c r="Z34" s="161"/>
      <c r="AA34" s="193" t="s">
        <v>270</v>
      </c>
      <c r="AB34" s="175"/>
      <c r="AC34" s="161"/>
      <c r="AD34" s="156"/>
      <c r="AE34" s="187"/>
      <c r="AF34" s="182"/>
      <c r="AG34" s="161"/>
      <c r="AH34" s="161"/>
      <c r="AI34" s="161"/>
      <c r="AJ34" s="161"/>
      <c r="AK34" s="161"/>
      <c r="AL34" s="161"/>
      <c r="AM34" s="161"/>
      <c r="AN34" s="161"/>
      <c r="AO34" s="156"/>
      <c r="AP34" s="188"/>
      <c r="AQ34" s="189"/>
      <c r="AR34" s="162">
        <f t="shared" si="153"/>
        <v>16</v>
      </c>
      <c r="AS34" s="163">
        <f t="shared" si="154"/>
        <v>0</v>
      </c>
      <c r="AT34" s="163">
        <f t="shared" si="155"/>
        <v>0</v>
      </c>
      <c r="AU34" s="163">
        <f t="shared" si="156"/>
        <v>2</v>
      </c>
      <c r="AV34" s="163"/>
      <c r="AW34" s="163"/>
      <c r="AX34" s="163"/>
      <c r="AY34" s="163">
        <f t="shared" si="157"/>
        <v>0</v>
      </c>
      <c r="AZ34" s="163">
        <f t="shared" si="158"/>
        <v>0</v>
      </c>
      <c r="BA34" s="163"/>
      <c r="BB34" s="164"/>
      <c r="BC34" s="164"/>
      <c r="BD34" s="164"/>
      <c r="BE34" s="164"/>
      <c r="BF34" s="165">
        <f t="shared" si="159"/>
        <v>18</v>
      </c>
      <c r="BG34" s="166">
        <f t="shared" si="160"/>
        <v>16</v>
      </c>
      <c r="BH34" s="167"/>
      <c r="BI34" s="162">
        <f t="shared" si="161"/>
        <v>0</v>
      </c>
      <c r="BJ34" s="163">
        <f t="shared" si="162"/>
        <v>0</v>
      </c>
      <c r="BK34" s="163">
        <f t="shared" si="163"/>
        <v>16</v>
      </c>
      <c r="BL34" s="163"/>
      <c r="BM34" s="163"/>
      <c r="BN34" s="163">
        <f t="shared" si="164"/>
        <v>0</v>
      </c>
      <c r="BO34" s="163"/>
      <c r="BP34" s="163"/>
      <c r="BQ34" s="163">
        <f t="shared" si="165"/>
        <v>0</v>
      </c>
      <c r="BR34" s="163">
        <f t="shared" si="166"/>
        <v>0</v>
      </c>
      <c r="BS34" s="163">
        <f t="shared" si="167"/>
        <v>5</v>
      </c>
      <c r="BT34" s="163"/>
      <c r="BU34" s="163"/>
      <c r="BV34" s="163">
        <f t="shared" si="168"/>
        <v>0</v>
      </c>
      <c r="BW34" s="163"/>
      <c r="BX34" s="168"/>
      <c r="BY34" s="165">
        <f t="shared" si="169"/>
        <v>21</v>
      </c>
      <c r="BZ34" s="166">
        <f t="shared" si="170"/>
        <v>21</v>
      </c>
      <c r="HT34" s="250"/>
      <c r="HU34" s="250"/>
      <c r="HV34" s="250"/>
      <c r="HW34" s="250"/>
      <c r="HX34" s="250"/>
      <c r="HY34" s="250"/>
      <c r="HZ34" s="250"/>
      <c r="IA34" s="250"/>
      <c r="IB34" s="250"/>
      <c r="IC34" s="250"/>
      <c r="ID34" s="250"/>
      <c r="IE34" s="250"/>
      <c r="IF34" s="250"/>
      <c r="IG34" s="250"/>
      <c r="IH34" s="250"/>
      <c r="II34" s="250"/>
    </row>
    <row r="35" spans="1:243" ht="15.75" x14ac:dyDescent="0.2">
      <c r="A35" s="153">
        <v>401</v>
      </c>
      <c r="B35" s="186" t="s">
        <v>130</v>
      </c>
      <c r="C35" s="234" t="s">
        <v>293</v>
      </c>
      <c r="D35" s="177" t="s">
        <v>282</v>
      </c>
      <c r="E35" s="178" t="s">
        <v>269</v>
      </c>
      <c r="F35" s="179">
        <v>5</v>
      </c>
      <c r="G35" s="180">
        <v>14</v>
      </c>
      <c r="H35" s="181">
        <v>1</v>
      </c>
      <c r="I35" s="182"/>
      <c r="J35" s="155"/>
      <c r="K35" s="191"/>
      <c r="L35" s="157">
        <f t="shared" si="152"/>
        <v>180</v>
      </c>
      <c r="M35" s="192">
        <v>5</v>
      </c>
      <c r="N35" s="171">
        <v>20</v>
      </c>
      <c r="O35" s="161"/>
      <c r="P35" s="161"/>
      <c r="Q35" s="161"/>
      <c r="R35" s="161"/>
      <c r="S35" s="161"/>
      <c r="T35" s="161"/>
      <c r="U35" s="161"/>
      <c r="V35" s="185"/>
      <c r="W35" s="184"/>
      <c r="X35" s="161"/>
      <c r="Y35" s="193">
        <v>16</v>
      </c>
      <c r="Z35" s="161"/>
      <c r="AA35" s="193" t="s">
        <v>270</v>
      </c>
      <c r="AB35" s="175"/>
      <c r="AC35" s="161"/>
      <c r="AD35" s="156"/>
      <c r="AE35" s="187"/>
      <c r="AF35" s="182"/>
      <c r="AG35" s="161"/>
      <c r="AH35" s="161"/>
      <c r="AI35" s="161"/>
      <c r="AJ35" s="161"/>
      <c r="AK35" s="161"/>
      <c r="AL35" s="161"/>
      <c r="AM35" s="161"/>
      <c r="AN35" s="161"/>
      <c r="AO35" s="156"/>
      <c r="AP35" s="188"/>
      <c r="AQ35" s="189"/>
      <c r="AR35" s="162">
        <f t="shared" si="153"/>
        <v>20</v>
      </c>
      <c r="AS35" s="163">
        <f t="shared" si="154"/>
        <v>0</v>
      </c>
      <c r="AT35" s="163">
        <f t="shared" si="155"/>
        <v>0</v>
      </c>
      <c r="AU35" s="163">
        <f t="shared" si="156"/>
        <v>2</v>
      </c>
      <c r="AV35" s="163"/>
      <c r="AW35" s="163"/>
      <c r="AX35" s="163"/>
      <c r="AY35" s="163">
        <f t="shared" si="157"/>
        <v>0</v>
      </c>
      <c r="AZ35" s="163">
        <f t="shared" si="158"/>
        <v>0</v>
      </c>
      <c r="BA35" s="163"/>
      <c r="BB35" s="164"/>
      <c r="BC35" s="164"/>
      <c r="BD35" s="164"/>
      <c r="BE35" s="164"/>
      <c r="BF35" s="165">
        <f t="shared" si="159"/>
        <v>22</v>
      </c>
      <c r="BG35" s="166">
        <f t="shared" si="160"/>
        <v>20</v>
      </c>
      <c r="BH35" s="167"/>
      <c r="BI35" s="162">
        <f t="shared" si="161"/>
        <v>0</v>
      </c>
      <c r="BJ35" s="163">
        <f t="shared" si="162"/>
        <v>0</v>
      </c>
      <c r="BK35" s="163">
        <f t="shared" si="163"/>
        <v>16</v>
      </c>
      <c r="BL35" s="163"/>
      <c r="BM35" s="163"/>
      <c r="BN35" s="163">
        <f t="shared" si="164"/>
        <v>0</v>
      </c>
      <c r="BO35" s="163"/>
      <c r="BP35" s="163"/>
      <c r="BQ35" s="163">
        <f t="shared" si="165"/>
        <v>0</v>
      </c>
      <c r="BR35" s="163">
        <f t="shared" si="166"/>
        <v>0</v>
      </c>
      <c r="BS35" s="163">
        <f t="shared" si="167"/>
        <v>5</v>
      </c>
      <c r="BT35" s="163"/>
      <c r="BU35" s="163"/>
      <c r="BV35" s="163">
        <f t="shared" si="168"/>
        <v>0</v>
      </c>
      <c r="BW35" s="163"/>
      <c r="BX35" s="168"/>
      <c r="BY35" s="165">
        <f t="shared" si="169"/>
        <v>21</v>
      </c>
      <c r="BZ35" s="166">
        <f t="shared" si="170"/>
        <v>21</v>
      </c>
      <c r="HT35" s="250"/>
      <c r="HU35" s="250"/>
      <c r="HV35" s="250"/>
      <c r="HW35" s="250"/>
      <c r="HX35" s="250"/>
      <c r="HY35" s="250"/>
      <c r="HZ35" s="250"/>
      <c r="IA35" s="250"/>
      <c r="IB35" s="250"/>
      <c r="IC35" s="250"/>
      <c r="ID35" s="250"/>
      <c r="IE35" s="250"/>
      <c r="IF35" s="250"/>
      <c r="IG35" s="250"/>
      <c r="IH35" s="250"/>
      <c r="II35" s="250"/>
    </row>
    <row r="36" spans="1:243" ht="15.75" x14ac:dyDescent="0.25">
      <c r="A36" s="153">
        <v>401</v>
      </c>
      <c r="B36" s="241" t="s">
        <v>130</v>
      </c>
      <c r="C36" s="202" t="s">
        <v>272</v>
      </c>
      <c r="D36" s="203" t="s">
        <v>282</v>
      </c>
      <c r="E36" s="204" t="s">
        <v>269</v>
      </c>
      <c r="F36" s="205">
        <v>5</v>
      </c>
      <c r="G36" s="206">
        <v>14</v>
      </c>
      <c r="H36" s="207">
        <v>1</v>
      </c>
      <c r="I36" s="208">
        <v>1</v>
      </c>
      <c r="J36" s="229"/>
      <c r="K36" s="230"/>
      <c r="L36" s="209">
        <f t="shared" si="152"/>
        <v>180</v>
      </c>
      <c r="M36" s="254">
        <v>5</v>
      </c>
      <c r="N36" s="211"/>
      <c r="O36" s="206"/>
      <c r="P36" s="206"/>
      <c r="Q36" s="206"/>
      <c r="R36" s="206"/>
      <c r="S36" s="206"/>
      <c r="T36" s="206"/>
      <c r="U36" s="206"/>
      <c r="V36" s="207"/>
      <c r="W36" s="211"/>
      <c r="X36" s="206"/>
      <c r="Y36" s="206"/>
      <c r="Z36" s="206"/>
      <c r="AA36" s="206" t="s">
        <v>273</v>
      </c>
      <c r="AB36" s="206"/>
      <c r="AC36" s="206"/>
      <c r="AD36" s="212"/>
      <c r="AE36" s="213">
        <v>4</v>
      </c>
      <c r="AF36" s="214"/>
      <c r="AG36" s="215"/>
      <c r="AH36" s="215"/>
      <c r="AI36" s="215"/>
      <c r="AJ36" s="215"/>
      <c r="AK36" s="215"/>
      <c r="AL36" s="215"/>
      <c r="AM36" s="215"/>
      <c r="AN36" s="215"/>
      <c r="AO36" s="216"/>
      <c r="AP36" s="188"/>
      <c r="AQ36" s="189"/>
      <c r="AR36" s="217">
        <f t="shared" si="153"/>
        <v>0</v>
      </c>
      <c r="AS36" s="218">
        <f t="shared" si="154"/>
        <v>0</v>
      </c>
      <c r="AT36" s="218">
        <f t="shared" si="155"/>
        <v>0</v>
      </c>
      <c r="AU36" s="218">
        <f>IF(SUM(AR36:AT36)&gt;0,4*H36,0)</f>
        <v>0</v>
      </c>
      <c r="AV36" s="218">
        <f>IF($AA36="Екз",2*$I36)+IF($R36="Екз",2*$I36)</f>
        <v>0</v>
      </c>
      <c r="AW36" s="218"/>
      <c r="AX36" s="218"/>
      <c r="AY36" s="218">
        <f t="shared" si="157"/>
        <v>0</v>
      </c>
      <c r="AZ36" s="218">
        <f t="shared" si="158"/>
        <v>0</v>
      </c>
      <c r="BA36" s="218">
        <f>ROUND(IF($R36="Екз",0.33*$G36),0)</f>
        <v>0</v>
      </c>
      <c r="BB36" s="219"/>
      <c r="BC36" s="219"/>
      <c r="BD36" s="219"/>
      <c r="BE36" s="219"/>
      <c r="BF36" s="217">
        <f t="shared" si="159"/>
        <v>0</v>
      </c>
      <c r="BG36" s="220">
        <f t="shared" si="160"/>
        <v>0</v>
      </c>
      <c r="BH36" s="167"/>
      <c r="BI36" s="217">
        <f t="shared" si="161"/>
        <v>0</v>
      </c>
      <c r="BJ36" s="218">
        <f t="shared" si="162"/>
        <v>0</v>
      </c>
      <c r="BK36" s="218">
        <f t="shared" si="163"/>
        <v>0</v>
      </c>
      <c r="BL36" s="218"/>
      <c r="BM36" s="218">
        <f>IF($AA36="ДІ",2*$I36*$AE36)</f>
        <v>8</v>
      </c>
      <c r="BN36" s="218">
        <f t="shared" si="164"/>
        <v>0</v>
      </c>
      <c r="BO36" s="218"/>
      <c r="BP36" s="218"/>
      <c r="BQ36" s="218">
        <f t="shared" si="165"/>
        <v>0</v>
      </c>
      <c r="BR36" s="218">
        <f t="shared" si="166"/>
        <v>0</v>
      </c>
      <c r="BS36" s="218">
        <f t="shared" si="167"/>
        <v>0</v>
      </c>
      <c r="BT36" s="218"/>
      <c r="BU36" s="218"/>
      <c r="BV36" s="218">
        <f>ROUND(IF($AA36="ДІ",3*$I36*4),0)</f>
        <v>12</v>
      </c>
      <c r="BW36" s="218">
        <f>ROUND(IF($AA36="ДІ",0.5*$G36),0)</f>
        <v>7</v>
      </c>
      <c r="BX36" s="220"/>
      <c r="BY36" s="217">
        <f t="shared" si="169"/>
        <v>27</v>
      </c>
      <c r="BZ36" s="220">
        <f t="shared" si="170"/>
        <v>20</v>
      </c>
      <c r="HT36" s="250"/>
      <c r="HU36" s="250"/>
      <c r="HV36" s="250"/>
      <c r="HW36" s="250"/>
      <c r="HX36" s="250"/>
      <c r="HY36" s="250"/>
      <c r="HZ36" s="250"/>
      <c r="IA36" s="250"/>
      <c r="IB36" s="250"/>
      <c r="IC36" s="250"/>
      <c r="ID36" s="250"/>
      <c r="IE36" s="250"/>
      <c r="IF36" s="250"/>
      <c r="IG36" s="250"/>
      <c r="IH36" s="250"/>
      <c r="II36" s="250"/>
    </row>
    <row r="37" spans="1:243" ht="15.75" x14ac:dyDescent="0.25">
      <c r="A37" s="153">
        <v>401</v>
      </c>
      <c r="B37" s="193" t="s">
        <v>130</v>
      </c>
      <c r="C37" s="223" t="s">
        <v>138</v>
      </c>
      <c r="D37" s="177" t="s">
        <v>294</v>
      </c>
      <c r="E37" s="178" t="s">
        <v>269</v>
      </c>
      <c r="F37" s="179">
        <v>1</v>
      </c>
      <c r="G37" s="180">
        <v>5</v>
      </c>
      <c r="H37" s="181">
        <v>1</v>
      </c>
      <c r="I37" s="182"/>
      <c r="J37" s="155"/>
      <c r="K37" s="191"/>
      <c r="L37" s="157">
        <f t="shared" ref="L37:L40" si="171">M37*30</f>
        <v>120</v>
      </c>
      <c r="M37" s="176">
        <v>4</v>
      </c>
      <c r="N37" s="184">
        <v>4</v>
      </c>
      <c r="O37" s="161"/>
      <c r="P37" s="161"/>
      <c r="Q37" s="161"/>
      <c r="R37" s="161"/>
      <c r="S37" s="161"/>
      <c r="T37" s="161"/>
      <c r="U37" s="161"/>
      <c r="V37" s="185"/>
      <c r="W37" s="184"/>
      <c r="X37" s="161">
        <v>4</v>
      </c>
      <c r="Y37" s="161"/>
      <c r="Z37" s="161"/>
      <c r="AA37" s="200"/>
      <c r="AB37" s="161" t="s">
        <v>116</v>
      </c>
      <c r="AC37" s="161"/>
      <c r="AD37" s="156"/>
      <c r="AE37" s="187"/>
      <c r="AF37" s="182"/>
      <c r="AG37" s="161"/>
      <c r="AH37" s="161"/>
      <c r="AI37" s="161"/>
      <c r="AJ37" s="161"/>
      <c r="AK37" s="161"/>
      <c r="AL37" s="161"/>
      <c r="AM37" s="161"/>
      <c r="AN37" s="161"/>
      <c r="AO37" s="156"/>
      <c r="AP37" s="188"/>
      <c r="AQ37" s="189"/>
      <c r="AR37" s="162">
        <f t="shared" ref="AR37:AR40" si="172">N37</f>
        <v>4</v>
      </c>
      <c r="AS37" s="163">
        <f t="shared" ref="AS37:AS40" si="173">O37*H37</f>
        <v>0</v>
      </c>
      <c r="AT37" s="163">
        <f t="shared" ref="AT37:AT40" si="174">P37*H37</f>
        <v>0</v>
      </c>
      <c r="AU37" s="163">
        <f t="shared" ref="AU37:AU40" si="175">2*H37</f>
        <v>2</v>
      </c>
      <c r="AV37" s="163"/>
      <c r="AW37" s="163"/>
      <c r="AX37" s="163"/>
      <c r="AY37" s="163">
        <f t="shared" ref="AY37:AY40" si="176">IF($T37="КП",ROUND($G37*$AE37,0))+IF($T37="КР",ROUND($G37*$AE37,0))</f>
        <v>0</v>
      </c>
      <c r="AZ37" s="163">
        <f t="shared" ref="AZ37:AZ40" si="177">ROUND(IF($S37="залік",2*$H37),0)</f>
        <v>0</v>
      </c>
      <c r="BA37" s="163"/>
      <c r="BB37" s="164"/>
      <c r="BC37" s="164"/>
      <c r="BD37" s="164"/>
      <c r="BE37" s="164"/>
      <c r="BF37" s="165">
        <f t="shared" ref="BF37:BF40" si="178">SUM(AR37:BB37)</f>
        <v>6</v>
      </c>
      <c r="BG37" s="166">
        <f t="shared" ref="BG37:BG40" si="179">AR37+AS37+AT37+AV37+AZ37+BA37</f>
        <v>4</v>
      </c>
      <c r="BH37" s="167"/>
      <c r="BI37" s="162">
        <f t="shared" ref="BI37:BI40" si="180">W37</f>
        <v>0</v>
      </c>
      <c r="BJ37" s="163">
        <f t="shared" ref="BJ37:BJ40" si="181">X37*H37</f>
        <v>4</v>
      </c>
      <c r="BK37" s="163">
        <f t="shared" ref="BK37:BK40" si="182">Y37*H37</f>
        <v>0</v>
      </c>
      <c r="BL37" s="163"/>
      <c r="BM37" s="163"/>
      <c r="BN37" s="163">
        <f t="shared" ref="BN37:BN40" si="183">IF(AD37="к.р.",ROUND(G37*0.33,0),0)</f>
        <v>0</v>
      </c>
      <c r="BO37" s="163"/>
      <c r="BP37" s="163"/>
      <c r="BQ37" s="163">
        <f t="shared" ref="BQ37:BQ40" si="184">IF($AC37="КП",ROUND($G37*$AE37,0))+IF($AC37="КР",ROUND($G37*$AE37,0))</f>
        <v>0</v>
      </c>
      <c r="BR37" s="163">
        <f t="shared" ref="BR37:BR40" si="185">ROUND(IF($AB37="залік",2*$H37),0)</f>
        <v>2</v>
      </c>
      <c r="BS37" s="163">
        <f t="shared" ref="BS37:BS40" si="186">ROUND(IF($AA37="Екз",0.33*$G37),0)+ROUND(IF($R37="Екз",0.33*$G37),0)</f>
        <v>0</v>
      </c>
      <c r="BT37" s="163"/>
      <c r="BU37" s="163"/>
      <c r="BV37" s="163">
        <f t="shared" ref="BV37:BV40" si="187">ROUND(IF($AA37="ДІ",3*$I37*4),0)+ROUND(IF($AC37="ДР",0.5*$G37*4),0)</f>
        <v>0</v>
      </c>
      <c r="BW37" s="163"/>
      <c r="BX37" s="168"/>
      <c r="BY37" s="165">
        <f t="shared" ref="BY37:BY40" si="188">SUM(BI37:BX37)</f>
        <v>6</v>
      </c>
      <c r="BZ37" s="166">
        <f t="shared" ref="BZ37:BZ40" si="189">BI37+BJ37+BK37+BM37+BR37+BS37+BV37</f>
        <v>6</v>
      </c>
      <c r="HT37" s="250"/>
      <c r="HU37" s="250"/>
      <c r="HV37" s="250"/>
      <c r="HW37" s="250"/>
      <c r="HX37" s="250"/>
      <c r="HY37" s="250"/>
      <c r="HZ37" s="250"/>
      <c r="IA37" s="250"/>
      <c r="IB37" s="250"/>
      <c r="IC37" s="250"/>
      <c r="ID37" s="250"/>
      <c r="IE37" s="250"/>
      <c r="IF37" s="250"/>
      <c r="IG37" s="250"/>
      <c r="IH37" s="250"/>
      <c r="II37" s="250"/>
    </row>
    <row r="38" spans="1:243" ht="15.75" x14ac:dyDescent="0.25">
      <c r="A38" s="153">
        <v>401</v>
      </c>
      <c r="B38" s="193" t="s">
        <v>130</v>
      </c>
      <c r="C38" s="223" t="s">
        <v>190</v>
      </c>
      <c r="D38" s="177" t="s">
        <v>294</v>
      </c>
      <c r="E38" s="178" t="s">
        <v>269</v>
      </c>
      <c r="F38" s="179">
        <v>1</v>
      </c>
      <c r="G38" s="180">
        <v>5</v>
      </c>
      <c r="H38" s="181">
        <v>1</v>
      </c>
      <c r="I38" s="182"/>
      <c r="J38" s="155"/>
      <c r="K38" s="191"/>
      <c r="L38" s="157">
        <f t="shared" si="171"/>
        <v>180</v>
      </c>
      <c r="M38" s="176">
        <v>6</v>
      </c>
      <c r="N38" s="184">
        <v>12</v>
      </c>
      <c r="O38" s="161"/>
      <c r="P38" s="161"/>
      <c r="Q38" s="161"/>
      <c r="R38" s="161"/>
      <c r="S38" s="161"/>
      <c r="T38" s="161"/>
      <c r="U38" s="161"/>
      <c r="V38" s="185"/>
      <c r="W38" s="184"/>
      <c r="X38" s="161"/>
      <c r="Y38" s="161">
        <v>8</v>
      </c>
      <c r="Z38" s="161"/>
      <c r="AA38" s="161" t="s">
        <v>270</v>
      </c>
      <c r="AB38" s="161"/>
      <c r="AC38" s="161"/>
      <c r="AD38" s="156"/>
      <c r="AE38" s="187"/>
      <c r="AF38" s="182"/>
      <c r="AG38" s="161"/>
      <c r="AH38" s="161"/>
      <c r="AI38" s="161"/>
      <c r="AJ38" s="161"/>
      <c r="AK38" s="161"/>
      <c r="AL38" s="161"/>
      <c r="AM38" s="161"/>
      <c r="AN38" s="161"/>
      <c r="AO38" s="156"/>
      <c r="AP38" s="188"/>
      <c r="AQ38" s="189"/>
      <c r="AR38" s="162">
        <f t="shared" si="172"/>
        <v>12</v>
      </c>
      <c r="AS38" s="163">
        <f t="shared" si="173"/>
        <v>0</v>
      </c>
      <c r="AT38" s="163">
        <f t="shared" si="174"/>
        <v>0</v>
      </c>
      <c r="AU38" s="163">
        <f t="shared" si="175"/>
        <v>2</v>
      </c>
      <c r="AV38" s="163"/>
      <c r="AW38" s="163"/>
      <c r="AX38" s="163"/>
      <c r="AY38" s="163">
        <f t="shared" si="176"/>
        <v>0</v>
      </c>
      <c r="AZ38" s="163">
        <f t="shared" si="177"/>
        <v>0</v>
      </c>
      <c r="BA38" s="163"/>
      <c r="BB38" s="164"/>
      <c r="BC38" s="164"/>
      <c r="BD38" s="164"/>
      <c r="BE38" s="164"/>
      <c r="BF38" s="165">
        <f t="shared" si="178"/>
        <v>14</v>
      </c>
      <c r="BG38" s="166">
        <f t="shared" si="179"/>
        <v>12</v>
      </c>
      <c r="BH38" s="167"/>
      <c r="BI38" s="162">
        <f t="shared" si="180"/>
        <v>0</v>
      </c>
      <c r="BJ38" s="163">
        <f t="shared" si="181"/>
        <v>0</v>
      </c>
      <c r="BK38" s="163">
        <f t="shared" si="182"/>
        <v>8</v>
      </c>
      <c r="BL38" s="163"/>
      <c r="BM38" s="163"/>
      <c r="BN38" s="163">
        <f t="shared" si="183"/>
        <v>0</v>
      </c>
      <c r="BO38" s="163"/>
      <c r="BP38" s="163"/>
      <c r="BQ38" s="163">
        <f t="shared" si="184"/>
        <v>0</v>
      </c>
      <c r="BR38" s="163">
        <f t="shared" si="185"/>
        <v>0</v>
      </c>
      <c r="BS38" s="163">
        <f t="shared" si="186"/>
        <v>2</v>
      </c>
      <c r="BT38" s="163"/>
      <c r="BU38" s="163"/>
      <c r="BV38" s="163">
        <f t="shared" si="187"/>
        <v>0</v>
      </c>
      <c r="BW38" s="163"/>
      <c r="BX38" s="168"/>
      <c r="BY38" s="165">
        <f t="shared" si="188"/>
        <v>10</v>
      </c>
      <c r="BZ38" s="166">
        <f t="shared" si="189"/>
        <v>10</v>
      </c>
      <c r="HT38" s="250"/>
      <c r="HU38" s="250"/>
      <c r="HV38" s="250"/>
      <c r="HW38" s="250"/>
      <c r="HX38" s="250"/>
      <c r="HY38" s="250"/>
      <c r="HZ38" s="250"/>
      <c r="IA38" s="250"/>
      <c r="IB38" s="250"/>
      <c r="IC38" s="250"/>
      <c r="ID38" s="250"/>
      <c r="IE38" s="250"/>
      <c r="IF38" s="250"/>
      <c r="IG38" s="250"/>
      <c r="IH38" s="250"/>
      <c r="II38" s="250"/>
    </row>
    <row r="39" spans="1:243" ht="15.75" x14ac:dyDescent="0.25">
      <c r="A39" s="153">
        <v>401</v>
      </c>
      <c r="B39" s="193" t="s">
        <v>130</v>
      </c>
      <c r="C39" s="223" t="s">
        <v>165</v>
      </c>
      <c r="D39" s="177" t="s">
        <v>294</v>
      </c>
      <c r="E39" s="178" t="s">
        <v>269</v>
      </c>
      <c r="F39" s="179">
        <v>1</v>
      </c>
      <c r="G39" s="180">
        <v>5</v>
      </c>
      <c r="H39" s="181">
        <v>1</v>
      </c>
      <c r="I39" s="182"/>
      <c r="J39" s="155"/>
      <c r="K39" s="191"/>
      <c r="L39" s="157">
        <f t="shared" si="171"/>
        <v>150</v>
      </c>
      <c r="M39" s="176">
        <v>5</v>
      </c>
      <c r="N39" s="184">
        <v>8</v>
      </c>
      <c r="O39" s="161"/>
      <c r="P39" s="161"/>
      <c r="Q39" s="161"/>
      <c r="R39" s="161"/>
      <c r="S39" s="161"/>
      <c r="T39" s="161"/>
      <c r="U39" s="161"/>
      <c r="V39" s="185"/>
      <c r="W39" s="184"/>
      <c r="X39" s="161"/>
      <c r="Y39" s="161">
        <v>8</v>
      </c>
      <c r="Z39" s="161"/>
      <c r="AA39" s="161"/>
      <c r="AB39" s="161" t="s">
        <v>116</v>
      </c>
      <c r="AC39" s="161"/>
      <c r="AD39" s="156"/>
      <c r="AE39" s="187"/>
      <c r="AF39" s="182"/>
      <c r="AG39" s="161"/>
      <c r="AH39" s="161"/>
      <c r="AI39" s="161"/>
      <c r="AJ39" s="161"/>
      <c r="AK39" s="161"/>
      <c r="AL39" s="161"/>
      <c r="AM39" s="161"/>
      <c r="AN39" s="161"/>
      <c r="AO39" s="156"/>
      <c r="AP39" s="188"/>
      <c r="AQ39" s="189"/>
      <c r="AR39" s="162">
        <f t="shared" si="172"/>
        <v>8</v>
      </c>
      <c r="AS39" s="163">
        <f t="shared" si="173"/>
        <v>0</v>
      </c>
      <c r="AT39" s="163">
        <f t="shared" si="174"/>
        <v>0</v>
      </c>
      <c r="AU39" s="163">
        <f t="shared" si="175"/>
        <v>2</v>
      </c>
      <c r="AV39" s="163"/>
      <c r="AW39" s="163"/>
      <c r="AX39" s="163"/>
      <c r="AY39" s="163">
        <f t="shared" si="176"/>
        <v>0</v>
      </c>
      <c r="AZ39" s="163">
        <f t="shared" si="177"/>
        <v>0</v>
      </c>
      <c r="BA39" s="163"/>
      <c r="BB39" s="164"/>
      <c r="BC39" s="164"/>
      <c r="BD39" s="164"/>
      <c r="BE39" s="164"/>
      <c r="BF39" s="165">
        <f t="shared" si="178"/>
        <v>10</v>
      </c>
      <c r="BG39" s="166">
        <f t="shared" si="179"/>
        <v>8</v>
      </c>
      <c r="BH39" s="167"/>
      <c r="BI39" s="162">
        <f t="shared" si="180"/>
        <v>0</v>
      </c>
      <c r="BJ39" s="163">
        <f t="shared" si="181"/>
        <v>0</v>
      </c>
      <c r="BK39" s="163">
        <f t="shared" si="182"/>
        <v>8</v>
      </c>
      <c r="BL39" s="163"/>
      <c r="BM39" s="163"/>
      <c r="BN39" s="163">
        <f t="shared" si="183"/>
        <v>0</v>
      </c>
      <c r="BO39" s="163"/>
      <c r="BP39" s="163"/>
      <c r="BQ39" s="163">
        <f t="shared" si="184"/>
        <v>0</v>
      </c>
      <c r="BR39" s="163">
        <f t="shared" si="185"/>
        <v>2</v>
      </c>
      <c r="BS39" s="163">
        <f t="shared" si="186"/>
        <v>0</v>
      </c>
      <c r="BT39" s="163"/>
      <c r="BU39" s="163"/>
      <c r="BV39" s="163">
        <f t="shared" si="187"/>
        <v>0</v>
      </c>
      <c r="BW39" s="163"/>
      <c r="BX39" s="168"/>
      <c r="BY39" s="165">
        <f t="shared" si="188"/>
        <v>10</v>
      </c>
      <c r="BZ39" s="166">
        <f t="shared" si="189"/>
        <v>10</v>
      </c>
      <c r="HT39" s="250"/>
      <c r="HU39" s="250"/>
      <c r="HV39" s="250"/>
      <c r="HW39" s="250"/>
      <c r="HX39" s="250"/>
      <c r="HY39" s="250"/>
      <c r="HZ39" s="250"/>
      <c r="IA39" s="250"/>
      <c r="IB39" s="250"/>
      <c r="IC39" s="250"/>
      <c r="ID39" s="250"/>
      <c r="IE39" s="250"/>
      <c r="IF39" s="250"/>
      <c r="IG39" s="250"/>
      <c r="IH39" s="250"/>
      <c r="II39" s="250"/>
    </row>
    <row r="40" spans="1:243" ht="31.5" x14ac:dyDescent="0.25">
      <c r="A40" s="153">
        <v>401</v>
      </c>
      <c r="B40" s="193" t="s">
        <v>130</v>
      </c>
      <c r="C40" s="223" t="s">
        <v>295</v>
      </c>
      <c r="D40" s="177" t="s">
        <v>294</v>
      </c>
      <c r="E40" s="178" t="s">
        <v>269</v>
      </c>
      <c r="F40" s="179">
        <v>1</v>
      </c>
      <c r="G40" s="180">
        <v>5</v>
      </c>
      <c r="H40" s="181">
        <v>1</v>
      </c>
      <c r="I40" s="182"/>
      <c r="J40" s="155"/>
      <c r="K40" s="191"/>
      <c r="L40" s="157">
        <f t="shared" si="171"/>
        <v>150</v>
      </c>
      <c r="M40" s="176">
        <v>5</v>
      </c>
      <c r="N40" s="184">
        <v>8</v>
      </c>
      <c r="O40" s="161"/>
      <c r="P40" s="161"/>
      <c r="Q40" s="161"/>
      <c r="R40" s="161"/>
      <c r="S40" s="161"/>
      <c r="T40" s="161"/>
      <c r="U40" s="161"/>
      <c r="V40" s="185"/>
      <c r="W40" s="184"/>
      <c r="X40" s="161"/>
      <c r="Y40" s="161">
        <v>8</v>
      </c>
      <c r="Z40" s="161"/>
      <c r="AA40" s="200" t="s">
        <v>270</v>
      </c>
      <c r="AB40" s="161"/>
      <c r="AC40" s="161"/>
      <c r="AD40" s="156"/>
      <c r="AE40" s="187"/>
      <c r="AF40" s="182"/>
      <c r="AG40" s="161"/>
      <c r="AH40" s="161"/>
      <c r="AI40" s="161"/>
      <c r="AJ40" s="161"/>
      <c r="AK40" s="161"/>
      <c r="AL40" s="161"/>
      <c r="AM40" s="161"/>
      <c r="AN40" s="161"/>
      <c r="AO40" s="156"/>
      <c r="AP40" s="188"/>
      <c r="AQ40" s="189"/>
      <c r="AR40" s="162">
        <f t="shared" si="172"/>
        <v>8</v>
      </c>
      <c r="AS40" s="163">
        <f t="shared" si="173"/>
        <v>0</v>
      </c>
      <c r="AT40" s="163">
        <f t="shared" si="174"/>
        <v>0</v>
      </c>
      <c r="AU40" s="163">
        <f t="shared" si="175"/>
        <v>2</v>
      </c>
      <c r="AV40" s="163"/>
      <c r="AW40" s="163"/>
      <c r="AX40" s="163"/>
      <c r="AY40" s="163">
        <f t="shared" si="176"/>
        <v>0</v>
      </c>
      <c r="AZ40" s="163">
        <f t="shared" si="177"/>
        <v>0</v>
      </c>
      <c r="BA40" s="163"/>
      <c r="BB40" s="164"/>
      <c r="BC40" s="164"/>
      <c r="BD40" s="164"/>
      <c r="BE40" s="164"/>
      <c r="BF40" s="165">
        <f t="shared" si="178"/>
        <v>10</v>
      </c>
      <c r="BG40" s="166">
        <f t="shared" si="179"/>
        <v>8</v>
      </c>
      <c r="BH40" s="167"/>
      <c r="BI40" s="162">
        <f t="shared" si="180"/>
        <v>0</v>
      </c>
      <c r="BJ40" s="163">
        <f t="shared" si="181"/>
        <v>0</v>
      </c>
      <c r="BK40" s="163">
        <f t="shared" si="182"/>
        <v>8</v>
      </c>
      <c r="BL40" s="163"/>
      <c r="BM40" s="163"/>
      <c r="BN40" s="163">
        <f t="shared" si="183"/>
        <v>0</v>
      </c>
      <c r="BO40" s="163"/>
      <c r="BP40" s="163"/>
      <c r="BQ40" s="163">
        <f t="shared" si="184"/>
        <v>0</v>
      </c>
      <c r="BR40" s="163">
        <f t="shared" si="185"/>
        <v>0</v>
      </c>
      <c r="BS40" s="163">
        <f t="shared" si="186"/>
        <v>2</v>
      </c>
      <c r="BT40" s="163"/>
      <c r="BU40" s="163"/>
      <c r="BV40" s="163">
        <f t="shared" si="187"/>
        <v>0</v>
      </c>
      <c r="BW40" s="163"/>
      <c r="BX40" s="168"/>
      <c r="BY40" s="165">
        <f t="shared" si="188"/>
        <v>10</v>
      </c>
      <c r="BZ40" s="166">
        <f t="shared" si="189"/>
        <v>10</v>
      </c>
      <c r="HT40" s="250"/>
      <c r="HU40" s="250"/>
      <c r="HV40" s="250"/>
      <c r="HW40" s="250"/>
      <c r="HX40" s="250"/>
      <c r="HY40" s="250"/>
      <c r="HZ40" s="250"/>
      <c r="IA40" s="250"/>
      <c r="IB40" s="250"/>
      <c r="IC40" s="250"/>
      <c r="ID40" s="250"/>
      <c r="IE40" s="250"/>
      <c r="IF40" s="250"/>
      <c r="IG40" s="250"/>
      <c r="IH40" s="250"/>
      <c r="II40" s="250"/>
    </row>
    <row r="41" spans="1:243" ht="31.5" x14ac:dyDescent="0.25">
      <c r="A41" s="153">
        <v>401</v>
      </c>
      <c r="B41" s="186" t="s">
        <v>130</v>
      </c>
      <c r="C41" s="251" t="s">
        <v>296</v>
      </c>
      <c r="D41" s="177" t="s">
        <v>294</v>
      </c>
      <c r="E41" s="178" t="s">
        <v>269</v>
      </c>
      <c r="F41" s="179">
        <v>2</v>
      </c>
      <c r="G41" s="180">
        <v>5</v>
      </c>
      <c r="H41" s="181">
        <v>1</v>
      </c>
      <c r="I41" s="182"/>
      <c r="J41" s="155"/>
      <c r="K41" s="191"/>
      <c r="L41" s="157">
        <f t="shared" ref="L41:L50" si="190">M41*30</f>
        <v>150</v>
      </c>
      <c r="M41" s="192">
        <v>5</v>
      </c>
      <c r="N41" s="159">
        <v>8</v>
      </c>
      <c r="O41" s="161"/>
      <c r="P41" s="161"/>
      <c r="Q41" s="161"/>
      <c r="R41" s="161"/>
      <c r="S41" s="161"/>
      <c r="T41" s="161"/>
      <c r="U41" s="161"/>
      <c r="V41" s="185"/>
      <c r="W41" s="184"/>
      <c r="X41" s="161"/>
      <c r="Y41" s="186">
        <v>4</v>
      </c>
      <c r="Z41" s="161"/>
      <c r="AA41" s="193" t="s">
        <v>270</v>
      </c>
      <c r="AB41" s="175"/>
      <c r="AC41" s="161"/>
      <c r="AD41" s="156"/>
      <c r="AE41" s="187"/>
      <c r="AF41" s="182"/>
      <c r="AG41" s="161"/>
      <c r="AH41" s="161"/>
      <c r="AI41" s="161"/>
      <c r="AJ41" s="161"/>
      <c r="AK41" s="161"/>
      <c r="AL41" s="161"/>
      <c r="AM41" s="161"/>
      <c r="AN41" s="161"/>
      <c r="AO41" s="156"/>
      <c r="AP41" s="188"/>
      <c r="AQ41" s="189"/>
      <c r="AR41" s="162">
        <f t="shared" ref="AR41:AR50" si="191">N41</f>
        <v>8</v>
      </c>
      <c r="AS41" s="163">
        <f t="shared" ref="AS41:AS50" si="192">O41*H41</f>
        <v>0</v>
      </c>
      <c r="AT41" s="163">
        <f t="shared" ref="AT41:AT50" si="193">P41*H41</f>
        <v>0</v>
      </c>
      <c r="AU41" s="163">
        <f t="shared" ref="AU41:AU47" si="194">2*H41</f>
        <v>2</v>
      </c>
      <c r="AV41" s="163"/>
      <c r="AW41" s="163"/>
      <c r="AX41" s="163"/>
      <c r="AY41" s="163">
        <f t="shared" ref="AY41:AY50" si="195">IF($T41="КП",ROUND($G41*$AE41,0))+IF($T41="КР",ROUND($G41*$AE41,0))</f>
        <v>0</v>
      </c>
      <c r="AZ41" s="163">
        <f t="shared" ref="AZ41:AZ50" si="196">ROUND(IF($S41="залік",2*$H41),0)</f>
        <v>0</v>
      </c>
      <c r="BA41" s="163"/>
      <c r="BB41" s="164"/>
      <c r="BC41" s="164"/>
      <c r="BD41" s="164"/>
      <c r="BE41" s="164"/>
      <c r="BF41" s="165">
        <f t="shared" ref="BF41:BF50" si="197">SUM(AR41:BB41)</f>
        <v>10</v>
      </c>
      <c r="BG41" s="166">
        <f t="shared" ref="BG41:BG50" si="198">AR41+AS41+AT41+AV41+AZ41+BA41</f>
        <v>8</v>
      </c>
      <c r="BH41" s="167"/>
      <c r="BI41" s="162">
        <f t="shared" ref="BI41:BI50" si="199">W41</f>
        <v>0</v>
      </c>
      <c r="BJ41" s="163">
        <f t="shared" ref="BJ41:BJ50" si="200">X41*H41</f>
        <v>0</v>
      </c>
      <c r="BK41" s="163">
        <f t="shared" ref="BK41:BK50" si="201">Y41*H41</f>
        <v>4</v>
      </c>
      <c r="BL41" s="163"/>
      <c r="BM41" s="163"/>
      <c r="BN41" s="163">
        <f t="shared" ref="BN41:BN50" si="202">IF(AD41="к.р.",ROUND(G41*0.33,0),0)</f>
        <v>0</v>
      </c>
      <c r="BO41" s="163"/>
      <c r="BP41" s="163"/>
      <c r="BQ41" s="163">
        <f t="shared" ref="BQ41:BQ50" si="203">IF($AC41="КП",ROUND($G41*$AE41,0))+IF($AC41="КР",ROUND($G41*$AE41,0))</f>
        <v>0</v>
      </c>
      <c r="BR41" s="163">
        <f t="shared" ref="BR41:BR50" si="204">ROUND(IF($AB41="залік",2*$H41),0)</f>
        <v>0</v>
      </c>
      <c r="BS41" s="163">
        <f t="shared" ref="BS41:BS50" si="205">ROUND(IF($AA41="Екз",0.33*$G41),0)+ROUND(IF($R41="Екз",0.33*$G41),0)</f>
        <v>2</v>
      </c>
      <c r="BT41" s="163"/>
      <c r="BU41" s="163"/>
      <c r="BV41" s="163">
        <f t="shared" ref="BV41:BV50" si="206">ROUND(IF($AA41="ДІ",3*$I41*4),0)+ROUND(IF($AC41="ДР",0.5*$G41*4),0)</f>
        <v>0</v>
      </c>
      <c r="BW41" s="163"/>
      <c r="BX41" s="168"/>
      <c r="BY41" s="165">
        <f t="shared" ref="BY41:BY50" si="207">SUM(BI41:BX41)</f>
        <v>6</v>
      </c>
      <c r="BZ41" s="166">
        <f t="shared" ref="BZ41:BZ50" si="208">BI41+BJ41+BK41+BM41+BR41+BS41+BV41</f>
        <v>6</v>
      </c>
      <c r="HT41" s="250"/>
      <c r="HU41" s="250"/>
      <c r="HV41" s="250"/>
      <c r="HW41" s="250"/>
      <c r="HX41" s="250"/>
      <c r="HY41" s="250"/>
      <c r="HZ41" s="250"/>
      <c r="IA41" s="250"/>
      <c r="IB41" s="250"/>
      <c r="IC41" s="250"/>
      <c r="ID41" s="250"/>
      <c r="IE41" s="250"/>
      <c r="IF41" s="250"/>
      <c r="IG41" s="250"/>
      <c r="IH41" s="250"/>
      <c r="II41" s="250"/>
    </row>
    <row r="42" spans="1:243" ht="15.75" x14ac:dyDescent="0.25">
      <c r="A42" s="153">
        <v>401</v>
      </c>
      <c r="B42" s="186" t="s">
        <v>130</v>
      </c>
      <c r="C42" s="251" t="s">
        <v>200</v>
      </c>
      <c r="D42" s="177" t="s">
        <v>294</v>
      </c>
      <c r="E42" s="178" t="s">
        <v>269</v>
      </c>
      <c r="F42" s="179">
        <v>2</v>
      </c>
      <c r="G42" s="180">
        <v>5</v>
      </c>
      <c r="H42" s="181">
        <v>1</v>
      </c>
      <c r="I42" s="182"/>
      <c r="J42" s="155"/>
      <c r="K42" s="191"/>
      <c r="L42" s="157">
        <f t="shared" si="190"/>
        <v>150</v>
      </c>
      <c r="M42" s="192">
        <v>5</v>
      </c>
      <c r="N42" s="159">
        <v>8</v>
      </c>
      <c r="O42" s="161"/>
      <c r="P42" s="161"/>
      <c r="Q42" s="161"/>
      <c r="R42" s="161"/>
      <c r="S42" s="161"/>
      <c r="T42" s="161"/>
      <c r="U42" s="161"/>
      <c r="V42" s="185"/>
      <c r="W42" s="184"/>
      <c r="X42" s="161"/>
      <c r="Y42" s="186">
        <v>8</v>
      </c>
      <c r="Z42" s="161"/>
      <c r="AA42" s="193" t="s">
        <v>270</v>
      </c>
      <c r="AB42" s="233"/>
      <c r="AC42" s="161"/>
      <c r="AD42" s="156"/>
      <c r="AE42" s="187"/>
      <c r="AF42" s="182"/>
      <c r="AG42" s="161"/>
      <c r="AH42" s="161"/>
      <c r="AI42" s="161"/>
      <c r="AJ42" s="161"/>
      <c r="AK42" s="161"/>
      <c r="AL42" s="161"/>
      <c r="AM42" s="161"/>
      <c r="AN42" s="161"/>
      <c r="AO42" s="156"/>
      <c r="AP42" s="188"/>
      <c r="AQ42" s="189"/>
      <c r="AR42" s="162">
        <f t="shared" si="191"/>
        <v>8</v>
      </c>
      <c r="AS42" s="163">
        <f t="shared" si="192"/>
        <v>0</v>
      </c>
      <c r="AT42" s="163">
        <f t="shared" si="193"/>
        <v>0</v>
      </c>
      <c r="AU42" s="163">
        <f t="shared" si="194"/>
        <v>2</v>
      </c>
      <c r="AV42" s="163"/>
      <c r="AW42" s="163"/>
      <c r="AX42" s="163"/>
      <c r="AY42" s="163">
        <f t="shared" si="195"/>
        <v>0</v>
      </c>
      <c r="AZ42" s="163">
        <f t="shared" si="196"/>
        <v>0</v>
      </c>
      <c r="BA42" s="163"/>
      <c r="BB42" s="164"/>
      <c r="BC42" s="164"/>
      <c r="BD42" s="164"/>
      <c r="BE42" s="164"/>
      <c r="BF42" s="165">
        <f t="shared" si="197"/>
        <v>10</v>
      </c>
      <c r="BG42" s="166">
        <f t="shared" si="198"/>
        <v>8</v>
      </c>
      <c r="BH42" s="167"/>
      <c r="BI42" s="162">
        <f t="shared" si="199"/>
        <v>0</v>
      </c>
      <c r="BJ42" s="163">
        <f t="shared" si="200"/>
        <v>0</v>
      </c>
      <c r="BK42" s="163">
        <f t="shared" si="201"/>
        <v>8</v>
      </c>
      <c r="BL42" s="163"/>
      <c r="BM42" s="163"/>
      <c r="BN42" s="163">
        <f t="shared" si="202"/>
        <v>0</v>
      </c>
      <c r="BO42" s="163"/>
      <c r="BP42" s="163"/>
      <c r="BQ42" s="163">
        <f t="shared" si="203"/>
        <v>0</v>
      </c>
      <c r="BR42" s="163">
        <f t="shared" si="204"/>
        <v>0</v>
      </c>
      <c r="BS42" s="163">
        <f t="shared" si="205"/>
        <v>2</v>
      </c>
      <c r="BT42" s="163"/>
      <c r="BU42" s="163"/>
      <c r="BV42" s="163">
        <f t="shared" si="206"/>
        <v>0</v>
      </c>
      <c r="BW42" s="163"/>
      <c r="BX42" s="168"/>
      <c r="BY42" s="165">
        <f t="shared" si="207"/>
        <v>10</v>
      </c>
      <c r="BZ42" s="166">
        <f t="shared" si="208"/>
        <v>10</v>
      </c>
      <c r="HT42" s="250"/>
      <c r="HU42" s="250"/>
      <c r="HV42" s="250"/>
      <c r="HW42" s="250"/>
      <c r="HX42" s="250"/>
      <c r="HY42" s="250"/>
      <c r="HZ42" s="250"/>
      <c r="IA42" s="250"/>
      <c r="IB42" s="250"/>
      <c r="IC42" s="250"/>
      <c r="ID42" s="250"/>
      <c r="IE42" s="250"/>
      <c r="IF42" s="250"/>
      <c r="IG42" s="250"/>
      <c r="IH42" s="250"/>
      <c r="II42" s="250"/>
    </row>
    <row r="43" spans="1:243" ht="31.5" x14ac:dyDescent="0.25">
      <c r="A43" s="153">
        <v>401</v>
      </c>
      <c r="B43" s="186" t="s">
        <v>130</v>
      </c>
      <c r="C43" s="251" t="s">
        <v>187</v>
      </c>
      <c r="D43" s="177" t="s">
        <v>294</v>
      </c>
      <c r="E43" s="178" t="s">
        <v>269</v>
      </c>
      <c r="F43" s="179">
        <v>2</v>
      </c>
      <c r="G43" s="180">
        <v>5</v>
      </c>
      <c r="H43" s="181">
        <v>1</v>
      </c>
      <c r="I43" s="182"/>
      <c r="J43" s="155"/>
      <c r="K43" s="191"/>
      <c r="L43" s="157">
        <f t="shared" si="190"/>
        <v>150</v>
      </c>
      <c r="M43" s="192">
        <v>5</v>
      </c>
      <c r="N43" s="159">
        <v>8</v>
      </c>
      <c r="O43" s="161"/>
      <c r="P43" s="161"/>
      <c r="Q43" s="161"/>
      <c r="R43" s="161"/>
      <c r="S43" s="161"/>
      <c r="T43" s="161"/>
      <c r="U43" s="161"/>
      <c r="V43" s="185"/>
      <c r="W43" s="184"/>
      <c r="X43" s="161"/>
      <c r="Y43" s="186">
        <v>8</v>
      </c>
      <c r="Z43" s="161"/>
      <c r="AA43" s="193" t="s">
        <v>270</v>
      </c>
      <c r="AB43" s="233"/>
      <c r="AC43" s="161"/>
      <c r="AD43" s="156"/>
      <c r="AE43" s="187"/>
      <c r="AF43" s="182"/>
      <c r="AG43" s="161"/>
      <c r="AH43" s="161"/>
      <c r="AI43" s="161"/>
      <c r="AJ43" s="161"/>
      <c r="AK43" s="161"/>
      <c r="AL43" s="161"/>
      <c r="AM43" s="161"/>
      <c r="AN43" s="161"/>
      <c r="AO43" s="156"/>
      <c r="AP43" s="188"/>
      <c r="AQ43" s="189"/>
      <c r="AR43" s="162">
        <f t="shared" si="191"/>
        <v>8</v>
      </c>
      <c r="AS43" s="163">
        <f t="shared" si="192"/>
        <v>0</v>
      </c>
      <c r="AT43" s="163">
        <f t="shared" si="193"/>
        <v>0</v>
      </c>
      <c r="AU43" s="163">
        <f t="shared" si="194"/>
        <v>2</v>
      </c>
      <c r="AV43" s="163"/>
      <c r="AW43" s="163"/>
      <c r="AX43" s="163"/>
      <c r="AY43" s="163">
        <f t="shared" si="195"/>
        <v>0</v>
      </c>
      <c r="AZ43" s="163">
        <f t="shared" si="196"/>
        <v>0</v>
      </c>
      <c r="BA43" s="163"/>
      <c r="BB43" s="164"/>
      <c r="BC43" s="164"/>
      <c r="BD43" s="164"/>
      <c r="BE43" s="164"/>
      <c r="BF43" s="165">
        <f t="shared" si="197"/>
        <v>10</v>
      </c>
      <c r="BG43" s="166">
        <f t="shared" si="198"/>
        <v>8</v>
      </c>
      <c r="BH43" s="167"/>
      <c r="BI43" s="162">
        <f t="shared" si="199"/>
        <v>0</v>
      </c>
      <c r="BJ43" s="163">
        <f t="shared" si="200"/>
        <v>0</v>
      </c>
      <c r="BK43" s="163">
        <f t="shared" si="201"/>
        <v>8</v>
      </c>
      <c r="BL43" s="163"/>
      <c r="BM43" s="163"/>
      <c r="BN43" s="163">
        <f t="shared" si="202"/>
        <v>0</v>
      </c>
      <c r="BO43" s="163"/>
      <c r="BP43" s="163"/>
      <c r="BQ43" s="163">
        <f t="shared" si="203"/>
        <v>0</v>
      </c>
      <c r="BR43" s="163">
        <f t="shared" si="204"/>
        <v>0</v>
      </c>
      <c r="BS43" s="163">
        <f t="shared" si="205"/>
        <v>2</v>
      </c>
      <c r="BT43" s="163"/>
      <c r="BU43" s="163"/>
      <c r="BV43" s="163">
        <f t="shared" si="206"/>
        <v>0</v>
      </c>
      <c r="BW43" s="163"/>
      <c r="BX43" s="168"/>
      <c r="BY43" s="165">
        <f t="shared" si="207"/>
        <v>10</v>
      </c>
      <c r="BZ43" s="166">
        <f t="shared" si="208"/>
        <v>10</v>
      </c>
      <c r="HT43" s="250"/>
      <c r="HU43" s="250"/>
      <c r="HV43" s="250"/>
      <c r="HW43" s="250"/>
      <c r="HX43" s="250"/>
      <c r="HY43" s="250"/>
      <c r="HZ43" s="250"/>
      <c r="IA43" s="250"/>
      <c r="IB43" s="250"/>
      <c r="IC43" s="250"/>
      <c r="ID43" s="250"/>
      <c r="IE43" s="250"/>
      <c r="IF43" s="250"/>
      <c r="IG43" s="250"/>
      <c r="IH43" s="250"/>
      <c r="II43" s="250"/>
    </row>
    <row r="44" spans="1:243" ht="15.75" x14ac:dyDescent="0.25">
      <c r="A44" s="153">
        <v>401</v>
      </c>
      <c r="B44" s="186" t="s">
        <v>130</v>
      </c>
      <c r="C44" s="255" t="s">
        <v>136</v>
      </c>
      <c r="D44" s="177" t="s">
        <v>294</v>
      </c>
      <c r="E44" s="178" t="s">
        <v>269</v>
      </c>
      <c r="F44" s="179">
        <v>2</v>
      </c>
      <c r="G44" s="180">
        <v>5</v>
      </c>
      <c r="H44" s="181">
        <v>1</v>
      </c>
      <c r="I44" s="182"/>
      <c r="J44" s="155"/>
      <c r="K44" s="191"/>
      <c r="L44" s="157">
        <f t="shared" si="190"/>
        <v>120</v>
      </c>
      <c r="M44" s="192">
        <v>4</v>
      </c>
      <c r="N44" s="159">
        <v>8</v>
      </c>
      <c r="O44" s="161"/>
      <c r="P44" s="161"/>
      <c r="Q44" s="161"/>
      <c r="R44" s="161"/>
      <c r="S44" s="161"/>
      <c r="T44" s="161"/>
      <c r="U44" s="161"/>
      <c r="V44" s="185"/>
      <c r="W44" s="184"/>
      <c r="X44" s="161"/>
      <c r="Y44" s="186">
        <v>8</v>
      </c>
      <c r="Z44" s="161"/>
      <c r="AA44" s="193" t="s">
        <v>270</v>
      </c>
      <c r="AB44" s="233"/>
      <c r="AC44" s="161"/>
      <c r="AD44" s="156"/>
      <c r="AE44" s="187"/>
      <c r="AF44" s="182"/>
      <c r="AG44" s="161"/>
      <c r="AH44" s="161"/>
      <c r="AI44" s="161"/>
      <c r="AJ44" s="161"/>
      <c r="AK44" s="161"/>
      <c r="AL44" s="161"/>
      <c r="AM44" s="161"/>
      <c r="AN44" s="161"/>
      <c r="AO44" s="156"/>
      <c r="AP44" s="188"/>
      <c r="AQ44" s="189"/>
      <c r="AR44" s="162">
        <f t="shared" si="191"/>
        <v>8</v>
      </c>
      <c r="AS44" s="163">
        <f t="shared" si="192"/>
        <v>0</v>
      </c>
      <c r="AT44" s="163">
        <f t="shared" si="193"/>
        <v>0</v>
      </c>
      <c r="AU44" s="163">
        <f t="shared" si="194"/>
        <v>2</v>
      </c>
      <c r="AV44" s="163"/>
      <c r="AW44" s="163"/>
      <c r="AX44" s="163"/>
      <c r="AY44" s="163">
        <f t="shared" si="195"/>
        <v>0</v>
      </c>
      <c r="AZ44" s="163">
        <f t="shared" si="196"/>
        <v>0</v>
      </c>
      <c r="BA44" s="163"/>
      <c r="BB44" s="164"/>
      <c r="BC44" s="164"/>
      <c r="BD44" s="164"/>
      <c r="BE44" s="164"/>
      <c r="BF44" s="165">
        <f t="shared" si="197"/>
        <v>10</v>
      </c>
      <c r="BG44" s="166">
        <f t="shared" si="198"/>
        <v>8</v>
      </c>
      <c r="BH44" s="167"/>
      <c r="BI44" s="162">
        <f t="shared" si="199"/>
        <v>0</v>
      </c>
      <c r="BJ44" s="163">
        <f t="shared" si="200"/>
        <v>0</v>
      </c>
      <c r="BK44" s="163">
        <f t="shared" si="201"/>
        <v>8</v>
      </c>
      <c r="BL44" s="163"/>
      <c r="BM44" s="163"/>
      <c r="BN44" s="163">
        <f t="shared" si="202"/>
        <v>0</v>
      </c>
      <c r="BO44" s="163"/>
      <c r="BP44" s="163"/>
      <c r="BQ44" s="163">
        <f t="shared" si="203"/>
        <v>0</v>
      </c>
      <c r="BR44" s="163">
        <f t="shared" si="204"/>
        <v>0</v>
      </c>
      <c r="BS44" s="163">
        <f t="shared" si="205"/>
        <v>2</v>
      </c>
      <c r="BT44" s="163"/>
      <c r="BU44" s="163"/>
      <c r="BV44" s="163">
        <f t="shared" si="206"/>
        <v>0</v>
      </c>
      <c r="BW44" s="163"/>
      <c r="BX44" s="168"/>
      <c r="BY44" s="165">
        <f t="shared" si="207"/>
        <v>10</v>
      </c>
      <c r="BZ44" s="166">
        <f t="shared" si="208"/>
        <v>10</v>
      </c>
      <c r="HT44" s="250"/>
      <c r="HU44" s="250"/>
      <c r="HV44" s="250"/>
      <c r="HW44" s="250"/>
      <c r="HX44" s="250"/>
      <c r="HY44" s="250"/>
      <c r="HZ44" s="250"/>
      <c r="IA44" s="250"/>
      <c r="IB44" s="250"/>
      <c r="IC44" s="250"/>
      <c r="ID44" s="250"/>
      <c r="IE44" s="250"/>
      <c r="IF44" s="250"/>
      <c r="IG44" s="250"/>
      <c r="IH44" s="250"/>
      <c r="II44" s="250"/>
    </row>
    <row r="45" spans="1:243" ht="15.75" x14ac:dyDescent="0.25">
      <c r="A45" s="153">
        <v>401</v>
      </c>
      <c r="B45" s="186" t="s">
        <v>130</v>
      </c>
      <c r="C45" s="255" t="s">
        <v>183</v>
      </c>
      <c r="D45" s="177" t="s">
        <v>294</v>
      </c>
      <c r="E45" s="178" t="s">
        <v>269</v>
      </c>
      <c r="F45" s="179">
        <v>2</v>
      </c>
      <c r="G45" s="180">
        <v>5</v>
      </c>
      <c r="H45" s="181">
        <v>1</v>
      </c>
      <c r="I45" s="182"/>
      <c r="J45" s="155"/>
      <c r="K45" s="191"/>
      <c r="L45" s="157">
        <f t="shared" si="190"/>
        <v>120</v>
      </c>
      <c r="M45" s="192">
        <v>4</v>
      </c>
      <c r="N45" s="159">
        <v>4</v>
      </c>
      <c r="O45" s="161"/>
      <c r="P45" s="161"/>
      <c r="Q45" s="161"/>
      <c r="R45" s="161"/>
      <c r="S45" s="161"/>
      <c r="T45" s="161"/>
      <c r="U45" s="161"/>
      <c r="V45" s="185"/>
      <c r="W45" s="184"/>
      <c r="X45" s="161"/>
      <c r="Y45" s="186">
        <v>4</v>
      </c>
      <c r="Z45" s="161"/>
      <c r="AA45" s="193"/>
      <c r="AB45" s="233" t="s">
        <v>116</v>
      </c>
      <c r="AC45" s="161"/>
      <c r="AD45" s="156"/>
      <c r="AE45" s="187"/>
      <c r="AF45" s="182"/>
      <c r="AG45" s="161"/>
      <c r="AH45" s="161"/>
      <c r="AI45" s="161"/>
      <c r="AJ45" s="161"/>
      <c r="AK45" s="161"/>
      <c r="AL45" s="161"/>
      <c r="AM45" s="161"/>
      <c r="AN45" s="161"/>
      <c r="AO45" s="156"/>
      <c r="AP45" s="188"/>
      <c r="AQ45" s="189"/>
      <c r="AR45" s="162">
        <f t="shared" si="191"/>
        <v>4</v>
      </c>
      <c r="AS45" s="163">
        <f t="shared" si="192"/>
        <v>0</v>
      </c>
      <c r="AT45" s="163">
        <f t="shared" si="193"/>
        <v>0</v>
      </c>
      <c r="AU45" s="163">
        <f t="shared" si="194"/>
        <v>2</v>
      </c>
      <c r="AV45" s="163"/>
      <c r="AW45" s="163"/>
      <c r="AX45" s="163"/>
      <c r="AY45" s="163">
        <f t="shared" si="195"/>
        <v>0</v>
      </c>
      <c r="AZ45" s="163">
        <f t="shared" si="196"/>
        <v>0</v>
      </c>
      <c r="BA45" s="163"/>
      <c r="BB45" s="164"/>
      <c r="BC45" s="164"/>
      <c r="BD45" s="164"/>
      <c r="BE45" s="164"/>
      <c r="BF45" s="165">
        <f t="shared" si="197"/>
        <v>6</v>
      </c>
      <c r="BG45" s="166">
        <f t="shared" si="198"/>
        <v>4</v>
      </c>
      <c r="BH45" s="167"/>
      <c r="BI45" s="162">
        <f t="shared" si="199"/>
        <v>0</v>
      </c>
      <c r="BJ45" s="163">
        <f t="shared" si="200"/>
        <v>0</v>
      </c>
      <c r="BK45" s="163">
        <f t="shared" si="201"/>
        <v>4</v>
      </c>
      <c r="BL45" s="163"/>
      <c r="BM45" s="163"/>
      <c r="BN45" s="163">
        <f t="shared" si="202"/>
        <v>0</v>
      </c>
      <c r="BO45" s="163"/>
      <c r="BP45" s="163"/>
      <c r="BQ45" s="163">
        <f t="shared" si="203"/>
        <v>0</v>
      </c>
      <c r="BR45" s="163">
        <f t="shared" si="204"/>
        <v>2</v>
      </c>
      <c r="BS45" s="163">
        <f t="shared" si="205"/>
        <v>0</v>
      </c>
      <c r="BT45" s="163"/>
      <c r="BU45" s="163"/>
      <c r="BV45" s="163">
        <f t="shared" si="206"/>
        <v>0</v>
      </c>
      <c r="BW45" s="163"/>
      <c r="BX45" s="168"/>
      <c r="BY45" s="165">
        <f t="shared" si="207"/>
        <v>6</v>
      </c>
      <c r="BZ45" s="166">
        <f t="shared" si="208"/>
        <v>6</v>
      </c>
      <c r="HT45" s="250"/>
      <c r="HU45" s="250"/>
      <c r="HV45" s="250"/>
      <c r="HW45" s="250"/>
      <c r="HX45" s="250"/>
      <c r="HY45" s="250"/>
      <c r="HZ45" s="250"/>
      <c r="IA45" s="250"/>
      <c r="IB45" s="250"/>
      <c r="IC45" s="250"/>
      <c r="ID45" s="250"/>
      <c r="IE45" s="250"/>
      <c r="IF45" s="250"/>
      <c r="IG45" s="250"/>
      <c r="IH45" s="250"/>
      <c r="II45" s="250"/>
    </row>
    <row r="46" spans="1:243" ht="31.5" x14ac:dyDescent="0.25">
      <c r="A46" s="153">
        <v>401</v>
      </c>
      <c r="B46" s="186" t="s">
        <v>130</v>
      </c>
      <c r="C46" s="255" t="s">
        <v>195</v>
      </c>
      <c r="D46" s="177" t="s">
        <v>294</v>
      </c>
      <c r="E46" s="178" t="s">
        <v>269</v>
      </c>
      <c r="F46" s="179">
        <v>2</v>
      </c>
      <c r="G46" s="180">
        <v>5</v>
      </c>
      <c r="H46" s="181">
        <v>1</v>
      </c>
      <c r="I46" s="182"/>
      <c r="J46" s="155"/>
      <c r="K46" s="191"/>
      <c r="L46" s="157">
        <f t="shared" si="190"/>
        <v>120</v>
      </c>
      <c r="M46" s="192">
        <v>4</v>
      </c>
      <c r="N46" s="159">
        <v>4</v>
      </c>
      <c r="O46" s="161"/>
      <c r="P46" s="161"/>
      <c r="Q46" s="161"/>
      <c r="R46" s="161"/>
      <c r="S46" s="161"/>
      <c r="T46" s="161"/>
      <c r="U46" s="161"/>
      <c r="V46" s="185"/>
      <c r="W46" s="184"/>
      <c r="X46" s="161"/>
      <c r="Y46" s="186">
        <v>8</v>
      </c>
      <c r="Z46" s="161"/>
      <c r="AA46" s="193" t="s">
        <v>270</v>
      </c>
      <c r="AB46" s="233"/>
      <c r="AC46" s="161"/>
      <c r="AD46" s="156"/>
      <c r="AE46" s="187"/>
      <c r="AF46" s="182"/>
      <c r="AG46" s="161"/>
      <c r="AH46" s="161"/>
      <c r="AI46" s="161"/>
      <c r="AJ46" s="161"/>
      <c r="AK46" s="161"/>
      <c r="AL46" s="161"/>
      <c r="AM46" s="161"/>
      <c r="AN46" s="161"/>
      <c r="AO46" s="156"/>
      <c r="AP46" s="188"/>
      <c r="AQ46" s="189"/>
      <c r="AR46" s="162">
        <f t="shared" si="191"/>
        <v>4</v>
      </c>
      <c r="AS46" s="163">
        <f t="shared" si="192"/>
        <v>0</v>
      </c>
      <c r="AT46" s="163">
        <f t="shared" si="193"/>
        <v>0</v>
      </c>
      <c r="AU46" s="163">
        <f t="shared" si="194"/>
        <v>2</v>
      </c>
      <c r="AV46" s="163"/>
      <c r="AW46" s="163"/>
      <c r="AX46" s="163"/>
      <c r="AY46" s="163">
        <f t="shared" si="195"/>
        <v>0</v>
      </c>
      <c r="AZ46" s="163">
        <f t="shared" si="196"/>
        <v>0</v>
      </c>
      <c r="BA46" s="163"/>
      <c r="BB46" s="164"/>
      <c r="BC46" s="164"/>
      <c r="BD46" s="164"/>
      <c r="BE46" s="164"/>
      <c r="BF46" s="165">
        <f t="shared" si="197"/>
        <v>6</v>
      </c>
      <c r="BG46" s="166">
        <f t="shared" si="198"/>
        <v>4</v>
      </c>
      <c r="BH46" s="167"/>
      <c r="BI46" s="162">
        <f t="shared" si="199"/>
        <v>0</v>
      </c>
      <c r="BJ46" s="163">
        <f t="shared" si="200"/>
        <v>0</v>
      </c>
      <c r="BK46" s="163">
        <f t="shared" si="201"/>
        <v>8</v>
      </c>
      <c r="BL46" s="163"/>
      <c r="BM46" s="163"/>
      <c r="BN46" s="163">
        <f t="shared" si="202"/>
        <v>0</v>
      </c>
      <c r="BO46" s="163"/>
      <c r="BP46" s="163"/>
      <c r="BQ46" s="163">
        <f t="shared" si="203"/>
        <v>0</v>
      </c>
      <c r="BR46" s="163">
        <f t="shared" si="204"/>
        <v>0</v>
      </c>
      <c r="BS46" s="163">
        <f t="shared" si="205"/>
        <v>2</v>
      </c>
      <c r="BT46" s="163"/>
      <c r="BU46" s="163"/>
      <c r="BV46" s="163">
        <f t="shared" si="206"/>
        <v>0</v>
      </c>
      <c r="BW46" s="163"/>
      <c r="BX46" s="168"/>
      <c r="BY46" s="165">
        <f t="shared" si="207"/>
        <v>10</v>
      </c>
      <c r="BZ46" s="166">
        <f t="shared" si="208"/>
        <v>10</v>
      </c>
      <c r="HT46" s="250"/>
      <c r="HU46" s="250"/>
      <c r="HV46" s="250"/>
      <c r="HW46" s="250"/>
      <c r="HX46" s="250"/>
      <c r="HY46" s="250"/>
      <c r="HZ46" s="250"/>
      <c r="IA46" s="250"/>
      <c r="IB46" s="250"/>
      <c r="IC46" s="250"/>
      <c r="ID46" s="250"/>
      <c r="IE46" s="250"/>
      <c r="IF46" s="250"/>
      <c r="IG46" s="250"/>
      <c r="IH46" s="250"/>
      <c r="II46" s="250"/>
    </row>
    <row r="47" spans="1:243" ht="15.75" x14ac:dyDescent="0.25">
      <c r="A47" s="153">
        <v>401</v>
      </c>
      <c r="B47" s="186" t="s">
        <v>130</v>
      </c>
      <c r="C47" s="255" t="s">
        <v>135</v>
      </c>
      <c r="D47" s="177" t="s">
        <v>294</v>
      </c>
      <c r="E47" s="178" t="s">
        <v>269</v>
      </c>
      <c r="F47" s="179">
        <v>2</v>
      </c>
      <c r="G47" s="180">
        <v>5</v>
      </c>
      <c r="H47" s="181">
        <v>1</v>
      </c>
      <c r="I47" s="182"/>
      <c r="J47" s="155"/>
      <c r="K47" s="191"/>
      <c r="L47" s="157">
        <f t="shared" si="190"/>
        <v>120</v>
      </c>
      <c r="M47" s="192">
        <v>4</v>
      </c>
      <c r="N47" s="159">
        <v>8</v>
      </c>
      <c r="O47" s="161"/>
      <c r="P47" s="161"/>
      <c r="Q47" s="161"/>
      <c r="R47" s="161"/>
      <c r="S47" s="161"/>
      <c r="T47" s="161"/>
      <c r="U47" s="161"/>
      <c r="V47" s="185"/>
      <c r="W47" s="184"/>
      <c r="X47" s="161"/>
      <c r="Y47" s="186">
        <v>8</v>
      </c>
      <c r="Z47" s="161"/>
      <c r="AA47" s="193" t="s">
        <v>270</v>
      </c>
      <c r="AB47" s="233"/>
      <c r="AC47" s="161"/>
      <c r="AD47" s="156"/>
      <c r="AE47" s="187"/>
      <c r="AF47" s="182"/>
      <c r="AG47" s="161"/>
      <c r="AH47" s="161"/>
      <c r="AI47" s="161"/>
      <c r="AJ47" s="161"/>
      <c r="AK47" s="161"/>
      <c r="AL47" s="161"/>
      <c r="AM47" s="161"/>
      <c r="AN47" s="161"/>
      <c r="AO47" s="156"/>
      <c r="AP47" s="188"/>
      <c r="AQ47" s="189"/>
      <c r="AR47" s="162">
        <f t="shared" si="191"/>
        <v>8</v>
      </c>
      <c r="AS47" s="163">
        <f t="shared" si="192"/>
        <v>0</v>
      </c>
      <c r="AT47" s="163">
        <f t="shared" si="193"/>
        <v>0</v>
      </c>
      <c r="AU47" s="163">
        <f t="shared" si="194"/>
        <v>2</v>
      </c>
      <c r="AV47" s="163"/>
      <c r="AW47" s="163"/>
      <c r="AX47" s="163"/>
      <c r="AY47" s="163">
        <f t="shared" si="195"/>
        <v>0</v>
      </c>
      <c r="AZ47" s="163">
        <f t="shared" si="196"/>
        <v>0</v>
      </c>
      <c r="BA47" s="163"/>
      <c r="BB47" s="164"/>
      <c r="BC47" s="164"/>
      <c r="BD47" s="164"/>
      <c r="BE47" s="164"/>
      <c r="BF47" s="165">
        <f t="shared" si="197"/>
        <v>10</v>
      </c>
      <c r="BG47" s="166">
        <f t="shared" si="198"/>
        <v>8</v>
      </c>
      <c r="BH47" s="167"/>
      <c r="BI47" s="162">
        <f t="shared" si="199"/>
        <v>0</v>
      </c>
      <c r="BJ47" s="163">
        <f t="shared" si="200"/>
        <v>0</v>
      </c>
      <c r="BK47" s="163">
        <f t="shared" si="201"/>
        <v>8</v>
      </c>
      <c r="BL47" s="163"/>
      <c r="BM47" s="163"/>
      <c r="BN47" s="163">
        <f t="shared" si="202"/>
        <v>0</v>
      </c>
      <c r="BO47" s="163"/>
      <c r="BP47" s="163"/>
      <c r="BQ47" s="163">
        <f t="shared" si="203"/>
        <v>0</v>
      </c>
      <c r="BR47" s="163">
        <f t="shared" si="204"/>
        <v>0</v>
      </c>
      <c r="BS47" s="163">
        <f t="shared" si="205"/>
        <v>2</v>
      </c>
      <c r="BT47" s="163"/>
      <c r="BU47" s="163"/>
      <c r="BV47" s="163">
        <f t="shared" si="206"/>
        <v>0</v>
      </c>
      <c r="BW47" s="163"/>
      <c r="BX47" s="168"/>
      <c r="BY47" s="165">
        <f t="shared" si="207"/>
        <v>10</v>
      </c>
      <c r="BZ47" s="166">
        <f t="shared" si="208"/>
        <v>10</v>
      </c>
      <c r="HT47" s="250"/>
      <c r="HU47" s="250"/>
      <c r="HV47" s="250"/>
      <c r="HW47" s="250"/>
      <c r="HX47" s="250"/>
      <c r="HY47" s="250"/>
      <c r="HZ47" s="250"/>
      <c r="IA47" s="250"/>
      <c r="IB47" s="250"/>
      <c r="IC47" s="250"/>
      <c r="ID47" s="250"/>
      <c r="IE47" s="250"/>
      <c r="IF47" s="250"/>
      <c r="IG47" s="250"/>
      <c r="IH47" s="250"/>
      <c r="II47" s="250"/>
    </row>
    <row r="48" spans="1:243" ht="31.5" x14ac:dyDescent="0.25">
      <c r="A48" s="153">
        <v>401</v>
      </c>
      <c r="B48" s="186" t="s">
        <v>130</v>
      </c>
      <c r="C48" s="253" t="s">
        <v>297</v>
      </c>
      <c r="D48" s="177" t="s">
        <v>294</v>
      </c>
      <c r="E48" s="178" t="s">
        <v>269</v>
      </c>
      <c r="F48" s="179">
        <v>2</v>
      </c>
      <c r="G48" s="180">
        <v>5</v>
      </c>
      <c r="H48" s="181">
        <v>1</v>
      </c>
      <c r="I48" s="182"/>
      <c r="J48" s="155"/>
      <c r="K48" s="191"/>
      <c r="L48" s="157">
        <f t="shared" si="190"/>
        <v>30</v>
      </c>
      <c r="M48" s="192">
        <v>1</v>
      </c>
      <c r="N48" s="159"/>
      <c r="O48" s="161"/>
      <c r="P48" s="161"/>
      <c r="Q48" s="161"/>
      <c r="R48" s="161"/>
      <c r="S48" s="161"/>
      <c r="T48" s="161"/>
      <c r="U48" s="161"/>
      <c r="V48" s="185"/>
      <c r="W48" s="184"/>
      <c r="X48" s="161"/>
      <c r="Y48" s="186"/>
      <c r="Z48" s="161"/>
      <c r="AA48" s="193"/>
      <c r="AB48" s="233"/>
      <c r="AC48" s="161" t="s">
        <v>163</v>
      </c>
      <c r="AD48" s="156"/>
      <c r="AE48" s="187">
        <v>3</v>
      </c>
      <c r="AF48" s="182"/>
      <c r="AG48" s="161"/>
      <c r="AH48" s="161"/>
      <c r="AI48" s="161"/>
      <c r="AJ48" s="161"/>
      <c r="AK48" s="161"/>
      <c r="AL48" s="161"/>
      <c r="AM48" s="161"/>
      <c r="AN48" s="161"/>
      <c r="AO48" s="156"/>
      <c r="AP48" s="188"/>
      <c r="AQ48" s="189"/>
      <c r="AR48" s="162">
        <f t="shared" si="191"/>
        <v>0</v>
      </c>
      <c r="AS48" s="163">
        <f t="shared" si="192"/>
        <v>0</v>
      </c>
      <c r="AT48" s="163">
        <f t="shared" si="193"/>
        <v>0</v>
      </c>
      <c r="AU48" s="163"/>
      <c r="AV48" s="163"/>
      <c r="AW48" s="163"/>
      <c r="AX48" s="163"/>
      <c r="AY48" s="163">
        <f t="shared" si="195"/>
        <v>0</v>
      </c>
      <c r="AZ48" s="163">
        <f t="shared" si="196"/>
        <v>0</v>
      </c>
      <c r="BA48" s="163"/>
      <c r="BB48" s="164"/>
      <c r="BC48" s="164"/>
      <c r="BD48" s="164"/>
      <c r="BE48" s="164"/>
      <c r="BF48" s="165">
        <f t="shared" si="197"/>
        <v>0</v>
      </c>
      <c r="BG48" s="166">
        <f t="shared" si="198"/>
        <v>0</v>
      </c>
      <c r="BH48" s="167"/>
      <c r="BI48" s="162">
        <f t="shared" si="199"/>
        <v>0</v>
      </c>
      <c r="BJ48" s="163">
        <f t="shared" si="200"/>
        <v>0</v>
      </c>
      <c r="BK48" s="163">
        <f t="shared" si="201"/>
        <v>0</v>
      </c>
      <c r="BL48" s="163"/>
      <c r="BM48" s="163"/>
      <c r="BN48" s="163">
        <f t="shared" si="202"/>
        <v>0</v>
      </c>
      <c r="BO48" s="163"/>
      <c r="BP48" s="163"/>
      <c r="BQ48" s="163">
        <f t="shared" si="203"/>
        <v>15</v>
      </c>
      <c r="BR48" s="163">
        <f t="shared" si="204"/>
        <v>0</v>
      </c>
      <c r="BS48" s="163">
        <f t="shared" si="205"/>
        <v>0</v>
      </c>
      <c r="BT48" s="163"/>
      <c r="BU48" s="163"/>
      <c r="BV48" s="163">
        <f t="shared" si="206"/>
        <v>0</v>
      </c>
      <c r="BW48" s="163"/>
      <c r="BX48" s="168"/>
      <c r="BY48" s="165">
        <f t="shared" si="207"/>
        <v>15</v>
      </c>
      <c r="BZ48" s="166">
        <f t="shared" si="208"/>
        <v>0</v>
      </c>
      <c r="HT48" s="250"/>
      <c r="HU48" s="250"/>
      <c r="HV48" s="250"/>
      <c r="HW48" s="250"/>
      <c r="HX48" s="250"/>
      <c r="HY48" s="250"/>
      <c r="HZ48" s="250"/>
      <c r="IA48" s="250"/>
      <c r="IB48" s="250"/>
      <c r="IC48" s="250"/>
      <c r="ID48" s="250"/>
      <c r="IE48" s="250"/>
      <c r="IF48" s="250"/>
      <c r="IG48" s="250"/>
      <c r="IH48" s="250"/>
      <c r="II48" s="250"/>
    </row>
    <row r="49" spans="1:256" ht="15.75" x14ac:dyDescent="0.25">
      <c r="A49" s="153">
        <v>401</v>
      </c>
      <c r="B49" s="186" t="s">
        <v>130</v>
      </c>
      <c r="C49" s="253" t="s">
        <v>178</v>
      </c>
      <c r="D49" s="177" t="s">
        <v>294</v>
      </c>
      <c r="E49" s="178" t="s">
        <v>269</v>
      </c>
      <c r="F49" s="179">
        <v>2</v>
      </c>
      <c r="G49" s="180">
        <v>5</v>
      </c>
      <c r="H49" s="181">
        <v>1</v>
      </c>
      <c r="I49" s="182"/>
      <c r="J49" s="155"/>
      <c r="K49" s="191"/>
      <c r="L49" s="157">
        <f t="shared" si="190"/>
        <v>120</v>
      </c>
      <c r="M49" s="192">
        <v>4</v>
      </c>
      <c r="N49" s="159">
        <v>8</v>
      </c>
      <c r="O49" s="161"/>
      <c r="P49" s="161"/>
      <c r="Q49" s="161"/>
      <c r="R49" s="161"/>
      <c r="S49" s="161"/>
      <c r="T49" s="161"/>
      <c r="U49" s="161"/>
      <c r="V49" s="185"/>
      <c r="W49" s="184"/>
      <c r="X49" s="161"/>
      <c r="Y49" s="186">
        <v>8</v>
      </c>
      <c r="Z49" s="161"/>
      <c r="AA49" s="193"/>
      <c r="AB49" s="233" t="s">
        <v>116</v>
      </c>
      <c r="AC49" s="161"/>
      <c r="AD49" s="156"/>
      <c r="AE49" s="187"/>
      <c r="AF49" s="182"/>
      <c r="AG49" s="161"/>
      <c r="AH49" s="161"/>
      <c r="AI49" s="161"/>
      <c r="AJ49" s="161"/>
      <c r="AK49" s="161"/>
      <c r="AL49" s="161"/>
      <c r="AM49" s="161"/>
      <c r="AN49" s="161"/>
      <c r="AO49" s="156"/>
      <c r="AP49" s="188"/>
      <c r="AQ49" s="189"/>
      <c r="AR49" s="162">
        <f t="shared" si="191"/>
        <v>8</v>
      </c>
      <c r="AS49" s="163">
        <f t="shared" si="192"/>
        <v>0</v>
      </c>
      <c r="AT49" s="163">
        <f t="shared" si="193"/>
        <v>0</v>
      </c>
      <c r="AU49" s="163">
        <f>2*H49</f>
        <v>2</v>
      </c>
      <c r="AV49" s="163"/>
      <c r="AW49" s="163"/>
      <c r="AX49" s="163"/>
      <c r="AY49" s="163">
        <f t="shared" si="195"/>
        <v>0</v>
      </c>
      <c r="AZ49" s="163">
        <f t="shared" si="196"/>
        <v>0</v>
      </c>
      <c r="BA49" s="163"/>
      <c r="BB49" s="164"/>
      <c r="BC49" s="164"/>
      <c r="BD49" s="164"/>
      <c r="BE49" s="164"/>
      <c r="BF49" s="165">
        <f t="shared" si="197"/>
        <v>10</v>
      </c>
      <c r="BG49" s="166">
        <f t="shared" si="198"/>
        <v>8</v>
      </c>
      <c r="BH49" s="167"/>
      <c r="BI49" s="162">
        <f t="shared" si="199"/>
        <v>0</v>
      </c>
      <c r="BJ49" s="163">
        <f t="shared" si="200"/>
        <v>0</v>
      </c>
      <c r="BK49" s="163">
        <f t="shared" si="201"/>
        <v>8</v>
      </c>
      <c r="BL49" s="163"/>
      <c r="BM49" s="163"/>
      <c r="BN49" s="163">
        <f t="shared" si="202"/>
        <v>0</v>
      </c>
      <c r="BO49" s="163"/>
      <c r="BP49" s="163"/>
      <c r="BQ49" s="163">
        <f t="shared" si="203"/>
        <v>0</v>
      </c>
      <c r="BR49" s="163">
        <f t="shared" si="204"/>
        <v>2</v>
      </c>
      <c r="BS49" s="163">
        <f t="shared" si="205"/>
        <v>0</v>
      </c>
      <c r="BT49" s="163"/>
      <c r="BU49" s="163"/>
      <c r="BV49" s="163">
        <f t="shared" si="206"/>
        <v>0</v>
      </c>
      <c r="BW49" s="163"/>
      <c r="BX49" s="168"/>
      <c r="BY49" s="165">
        <f t="shared" si="207"/>
        <v>10</v>
      </c>
      <c r="BZ49" s="166">
        <f t="shared" si="208"/>
        <v>10</v>
      </c>
      <c r="HT49" s="250"/>
      <c r="HU49" s="250"/>
      <c r="HV49" s="250"/>
      <c r="HW49" s="250"/>
      <c r="HX49" s="250"/>
      <c r="HY49" s="250"/>
      <c r="HZ49" s="250"/>
      <c r="IA49" s="250"/>
      <c r="IB49" s="250"/>
      <c r="IC49" s="250"/>
      <c r="ID49" s="250"/>
      <c r="IE49" s="250"/>
      <c r="IF49" s="250"/>
      <c r="IG49" s="250"/>
      <c r="IH49" s="250"/>
      <c r="II49" s="250"/>
    </row>
    <row r="50" spans="1:256" ht="15.75" x14ac:dyDescent="0.25">
      <c r="A50" s="153">
        <v>401</v>
      </c>
      <c r="B50" s="186" t="s">
        <v>130</v>
      </c>
      <c r="C50" s="253" t="s">
        <v>199</v>
      </c>
      <c r="D50" s="177" t="s">
        <v>294</v>
      </c>
      <c r="E50" s="178" t="s">
        <v>269</v>
      </c>
      <c r="F50" s="179">
        <v>2</v>
      </c>
      <c r="G50" s="180">
        <v>5</v>
      </c>
      <c r="H50" s="181">
        <v>1</v>
      </c>
      <c r="I50" s="182"/>
      <c r="J50" s="155"/>
      <c r="K50" s="191"/>
      <c r="L50" s="157">
        <f t="shared" si="190"/>
        <v>120</v>
      </c>
      <c r="M50" s="192">
        <v>4</v>
      </c>
      <c r="N50" s="159">
        <v>8</v>
      </c>
      <c r="O50" s="161"/>
      <c r="P50" s="161"/>
      <c r="Q50" s="161"/>
      <c r="R50" s="161"/>
      <c r="S50" s="161"/>
      <c r="T50" s="161"/>
      <c r="U50" s="161"/>
      <c r="V50" s="185"/>
      <c r="W50" s="184"/>
      <c r="X50" s="161"/>
      <c r="Y50" s="249">
        <v>4</v>
      </c>
      <c r="Z50" s="161"/>
      <c r="AA50" s="193"/>
      <c r="AB50" s="233" t="s">
        <v>116</v>
      </c>
      <c r="AC50" s="161"/>
      <c r="AD50" s="156"/>
      <c r="AE50" s="187"/>
      <c r="AF50" s="182"/>
      <c r="AG50" s="161"/>
      <c r="AH50" s="161"/>
      <c r="AI50" s="161"/>
      <c r="AJ50" s="161"/>
      <c r="AK50" s="161"/>
      <c r="AL50" s="161"/>
      <c r="AM50" s="161"/>
      <c r="AN50" s="161"/>
      <c r="AO50" s="156"/>
      <c r="AP50" s="188"/>
      <c r="AQ50" s="189"/>
      <c r="AR50" s="162">
        <f t="shared" si="191"/>
        <v>8</v>
      </c>
      <c r="AS50" s="163">
        <f t="shared" si="192"/>
        <v>0</v>
      </c>
      <c r="AT50" s="163">
        <f t="shared" si="193"/>
        <v>0</v>
      </c>
      <c r="AU50" s="163">
        <f>2*H50</f>
        <v>2</v>
      </c>
      <c r="AV50" s="163"/>
      <c r="AW50" s="163"/>
      <c r="AX50" s="163"/>
      <c r="AY50" s="163">
        <f t="shared" si="195"/>
        <v>0</v>
      </c>
      <c r="AZ50" s="163">
        <f t="shared" si="196"/>
        <v>0</v>
      </c>
      <c r="BA50" s="163"/>
      <c r="BB50" s="164"/>
      <c r="BC50" s="164"/>
      <c r="BD50" s="164"/>
      <c r="BE50" s="164"/>
      <c r="BF50" s="165">
        <f t="shared" si="197"/>
        <v>10</v>
      </c>
      <c r="BG50" s="166">
        <f t="shared" si="198"/>
        <v>8</v>
      </c>
      <c r="BH50" s="167"/>
      <c r="BI50" s="162">
        <f t="shared" si="199"/>
        <v>0</v>
      </c>
      <c r="BJ50" s="163">
        <f t="shared" si="200"/>
        <v>0</v>
      </c>
      <c r="BK50" s="163">
        <f t="shared" si="201"/>
        <v>4</v>
      </c>
      <c r="BL50" s="163"/>
      <c r="BM50" s="163"/>
      <c r="BN50" s="163">
        <f t="shared" si="202"/>
        <v>0</v>
      </c>
      <c r="BO50" s="163"/>
      <c r="BP50" s="163"/>
      <c r="BQ50" s="163">
        <f t="shared" si="203"/>
        <v>0</v>
      </c>
      <c r="BR50" s="163">
        <f t="shared" si="204"/>
        <v>2</v>
      </c>
      <c r="BS50" s="163">
        <f t="shared" si="205"/>
        <v>0</v>
      </c>
      <c r="BT50" s="163"/>
      <c r="BU50" s="163"/>
      <c r="BV50" s="163">
        <f t="shared" si="206"/>
        <v>0</v>
      </c>
      <c r="BW50" s="163"/>
      <c r="BX50" s="168"/>
      <c r="BY50" s="165">
        <f t="shared" si="207"/>
        <v>6</v>
      </c>
      <c r="BZ50" s="166">
        <f t="shared" si="208"/>
        <v>6</v>
      </c>
      <c r="HT50" s="250"/>
      <c r="HU50" s="250"/>
      <c r="HV50" s="250"/>
      <c r="HW50" s="250"/>
      <c r="HX50" s="250"/>
      <c r="HY50" s="250"/>
      <c r="HZ50" s="250"/>
      <c r="IA50" s="250"/>
      <c r="IB50" s="250"/>
      <c r="IC50" s="250"/>
      <c r="ID50" s="250"/>
      <c r="IE50" s="250"/>
      <c r="IF50" s="250"/>
      <c r="IG50" s="250"/>
      <c r="IH50" s="250"/>
      <c r="II50" s="250"/>
    </row>
    <row r="51" spans="1:256" ht="15.75" x14ac:dyDescent="0.2">
      <c r="A51" s="153">
        <v>401</v>
      </c>
      <c r="B51" s="186" t="s">
        <v>130</v>
      </c>
      <c r="C51" s="239" t="s">
        <v>288</v>
      </c>
      <c r="D51" s="177" t="s">
        <v>294</v>
      </c>
      <c r="E51" s="178" t="s">
        <v>269</v>
      </c>
      <c r="F51" s="179">
        <v>3</v>
      </c>
      <c r="G51" s="180">
        <v>9</v>
      </c>
      <c r="H51" s="181">
        <v>1</v>
      </c>
      <c r="I51" s="182"/>
      <c r="J51" s="155"/>
      <c r="K51" s="191"/>
      <c r="L51" s="157">
        <f t="shared" ref="L51:L59" si="209">M51*36</f>
        <v>288</v>
      </c>
      <c r="M51" s="183">
        <v>8</v>
      </c>
      <c r="N51" s="159">
        <v>8</v>
      </c>
      <c r="O51" s="161"/>
      <c r="P51" s="161"/>
      <c r="Q51" s="161"/>
      <c r="R51" s="161"/>
      <c r="S51" s="161"/>
      <c r="T51" s="161"/>
      <c r="U51" s="161"/>
      <c r="V51" s="185"/>
      <c r="W51" s="184"/>
      <c r="X51" s="161"/>
      <c r="Y51" s="186">
        <v>8</v>
      </c>
      <c r="Z51" s="161"/>
      <c r="AA51" s="186" t="s">
        <v>270</v>
      </c>
      <c r="AB51" s="199"/>
      <c r="AC51" s="161" t="s">
        <v>163</v>
      </c>
      <c r="AD51" s="156"/>
      <c r="AE51" s="187">
        <v>3</v>
      </c>
      <c r="AF51" s="182"/>
      <c r="AG51" s="161"/>
      <c r="AH51" s="161"/>
      <c r="AI51" s="161"/>
      <c r="AJ51" s="161"/>
      <c r="AK51" s="161"/>
      <c r="AL51" s="161"/>
      <c r="AM51" s="161"/>
      <c r="AN51" s="161"/>
      <c r="AO51" s="156"/>
      <c r="AP51" s="188"/>
      <c r="AQ51" s="189"/>
      <c r="AR51" s="162">
        <f t="shared" ref="AR51:AR59" si="210">N51</f>
        <v>8</v>
      </c>
      <c r="AS51" s="163">
        <f t="shared" ref="AS51:AS59" si="211">O51*H51</f>
        <v>0</v>
      </c>
      <c r="AT51" s="163">
        <f t="shared" ref="AT51:AT59" si="212">P51*H51</f>
        <v>0</v>
      </c>
      <c r="AU51" s="163">
        <f t="shared" ref="AU51:AU58" si="213">2*H51</f>
        <v>2</v>
      </c>
      <c r="AV51" s="163"/>
      <c r="AW51" s="163"/>
      <c r="AX51" s="163"/>
      <c r="AY51" s="163">
        <f t="shared" ref="AY51:AY59" si="214">IF($T51="КП",ROUND($G51*$AE51,0))+IF($T51="КР",ROUND($G51*$AE51,0))</f>
        <v>0</v>
      </c>
      <c r="AZ51" s="163">
        <f t="shared" ref="AZ51:AZ59" si="215">ROUND(IF($S51="залік",2*$H51),0)</f>
        <v>0</v>
      </c>
      <c r="BA51" s="163"/>
      <c r="BB51" s="164"/>
      <c r="BC51" s="164"/>
      <c r="BD51" s="164"/>
      <c r="BE51" s="164"/>
      <c r="BF51" s="165">
        <f t="shared" ref="BF51:BF59" si="216">SUM(AR51:BB51)</f>
        <v>10</v>
      </c>
      <c r="BG51" s="166">
        <f t="shared" ref="BG51:BG59" si="217">AR51+AS51+AT51+AV51+AZ51+BA51</f>
        <v>8</v>
      </c>
      <c r="BH51" s="167"/>
      <c r="BI51" s="162">
        <f t="shared" ref="BI51:BI59" si="218">W51</f>
        <v>0</v>
      </c>
      <c r="BJ51" s="163">
        <f t="shared" ref="BJ51:BJ59" si="219">X51*H51</f>
        <v>0</v>
      </c>
      <c r="BK51" s="163">
        <f t="shared" ref="BK51:BK59" si="220">Y51*H51</f>
        <v>8</v>
      </c>
      <c r="BL51" s="163"/>
      <c r="BM51" s="163"/>
      <c r="BN51" s="163">
        <f t="shared" ref="BN51:BN59" si="221">IF(AD51="к.р.",ROUND(G51*0.33,0),0)</f>
        <v>0</v>
      </c>
      <c r="BO51" s="163"/>
      <c r="BP51" s="163"/>
      <c r="BQ51" s="163">
        <f t="shared" ref="BQ51:BQ59" si="222">IF($AC51="КП",ROUND($G51*$AE51,0))+IF($AC51="КР",ROUND($G51*$AE51,0))</f>
        <v>27</v>
      </c>
      <c r="BR51" s="163">
        <f t="shared" ref="BR51:BR59" si="223">ROUND(IF($AB51="залік",2*$H51),0)</f>
        <v>0</v>
      </c>
      <c r="BS51" s="163">
        <f t="shared" ref="BS51:BS59" si="224">ROUND(IF($AA51="Екз",0.33*$G51),0)+ROUND(IF($R51="Екз",0.33*$G51),0)</f>
        <v>3</v>
      </c>
      <c r="BT51" s="163"/>
      <c r="BU51" s="163"/>
      <c r="BV51" s="163">
        <f t="shared" ref="BV51:BV58" si="225">ROUND(IF($AA51="ДІ",3*$I51*4),0)+ROUND(IF($AC51="ДР",0.5*$G51*4),0)</f>
        <v>0</v>
      </c>
      <c r="BW51" s="163"/>
      <c r="BX51" s="168"/>
      <c r="BY51" s="165">
        <f t="shared" ref="BY51:BY59" si="226">SUM(BI51:BX51)</f>
        <v>38</v>
      </c>
      <c r="BZ51" s="166">
        <f t="shared" ref="BZ51:BZ59" si="227">BI51+BJ51+BK51+BM51+BR51+BS51+BV51</f>
        <v>11</v>
      </c>
      <c r="HT51" s="250"/>
      <c r="HU51" s="250"/>
      <c r="HV51" s="250"/>
      <c r="HW51" s="250"/>
      <c r="HX51" s="250"/>
      <c r="HY51" s="250"/>
      <c r="HZ51" s="250"/>
      <c r="IA51" s="250"/>
      <c r="IB51" s="250"/>
      <c r="IC51" s="250"/>
      <c r="ID51" s="250"/>
      <c r="IE51" s="250"/>
      <c r="IF51" s="250"/>
      <c r="IG51" s="250"/>
      <c r="IH51" s="250"/>
      <c r="II51" s="250"/>
    </row>
    <row r="52" spans="1:256" ht="15.75" x14ac:dyDescent="0.25">
      <c r="A52" s="153">
        <v>401</v>
      </c>
      <c r="B52" s="186" t="s">
        <v>130</v>
      </c>
      <c r="C52" s="248" t="s">
        <v>144</v>
      </c>
      <c r="D52" s="177" t="s">
        <v>294</v>
      </c>
      <c r="E52" s="178" t="s">
        <v>269</v>
      </c>
      <c r="F52" s="179">
        <v>3</v>
      </c>
      <c r="G52" s="180">
        <v>9</v>
      </c>
      <c r="H52" s="181">
        <v>1</v>
      </c>
      <c r="I52" s="182"/>
      <c r="J52" s="155"/>
      <c r="K52" s="191"/>
      <c r="L52" s="157">
        <f t="shared" si="209"/>
        <v>216</v>
      </c>
      <c r="M52" s="192">
        <v>6</v>
      </c>
      <c r="N52" s="171">
        <v>8</v>
      </c>
      <c r="O52" s="161"/>
      <c r="P52" s="161"/>
      <c r="Q52" s="161"/>
      <c r="R52" s="161"/>
      <c r="S52" s="161"/>
      <c r="T52" s="161"/>
      <c r="U52" s="161"/>
      <c r="V52" s="185"/>
      <c r="W52" s="184"/>
      <c r="X52" s="161"/>
      <c r="Y52" s="193">
        <v>8</v>
      </c>
      <c r="Z52" s="161"/>
      <c r="AA52" s="193"/>
      <c r="AB52" s="175" t="s">
        <v>116</v>
      </c>
      <c r="AC52" s="161"/>
      <c r="AD52" s="156"/>
      <c r="AE52" s="187"/>
      <c r="AF52" s="182"/>
      <c r="AG52" s="161"/>
      <c r="AH52" s="161"/>
      <c r="AI52" s="161"/>
      <c r="AJ52" s="161"/>
      <c r="AK52" s="161"/>
      <c r="AL52" s="161"/>
      <c r="AM52" s="161"/>
      <c r="AN52" s="161"/>
      <c r="AO52" s="156"/>
      <c r="AP52" s="188"/>
      <c r="AQ52" s="189"/>
      <c r="AR52" s="162">
        <f t="shared" si="210"/>
        <v>8</v>
      </c>
      <c r="AS52" s="163">
        <f t="shared" si="211"/>
        <v>0</v>
      </c>
      <c r="AT52" s="163">
        <f t="shared" si="212"/>
        <v>0</v>
      </c>
      <c r="AU52" s="163">
        <f t="shared" si="213"/>
        <v>2</v>
      </c>
      <c r="AV52" s="163"/>
      <c r="AW52" s="163"/>
      <c r="AX52" s="163"/>
      <c r="AY52" s="163">
        <f t="shared" si="214"/>
        <v>0</v>
      </c>
      <c r="AZ52" s="163">
        <f t="shared" si="215"/>
        <v>0</v>
      </c>
      <c r="BA52" s="163"/>
      <c r="BB52" s="164"/>
      <c r="BC52" s="164"/>
      <c r="BD52" s="164"/>
      <c r="BE52" s="164"/>
      <c r="BF52" s="165">
        <f t="shared" si="216"/>
        <v>10</v>
      </c>
      <c r="BG52" s="166">
        <f t="shared" si="217"/>
        <v>8</v>
      </c>
      <c r="BH52" s="167"/>
      <c r="BI52" s="162">
        <f t="shared" si="218"/>
        <v>0</v>
      </c>
      <c r="BJ52" s="163">
        <f t="shared" si="219"/>
        <v>0</v>
      </c>
      <c r="BK52" s="163">
        <f t="shared" si="220"/>
        <v>8</v>
      </c>
      <c r="BL52" s="163"/>
      <c r="BM52" s="163"/>
      <c r="BN52" s="163">
        <f t="shared" si="221"/>
        <v>0</v>
      </c>
      <c r="BO52" s="163"/>
      <c r="BP52" s="163"/>
      <c r="BQ52" s="163">
        <f t="shared" si="222"/>
        <v>0</v>
      </c>
      <c r="BR52" s="163">
        <f t="shared" si="223"/>
        <v>2</v>
      </c>
      <c r="BS52" s="163">
        <f t="shared" si="224"/>
        <v>0</v>
      </c>
      <c r="BT52" s="163"/>
      <c r="BU52" s="163"/>
      <c r="BV52" s="163">
        <f t="shared" si="225"/>
        <v>0</v>
      </c>
      <c r="BW52" s="163"/>
      <c r="BX52" s="168"/>
      <c r="BY52" s="165">
        <f t="shared" si="226"/>
        <v>10</v>
      </c>
      <c r="BZ52" s="166">
        <f t="shared" si="227"/>
        <v>10</v>
      </c>
      <c r="HT52" s="250"/>
      <c r="HU52" s="250"/>
      <c r="HV52" s="250"/>
      <c r="HW52" s="250"/>
      <c r="HX52" s="250"/>
      <c r="HY52" s="250"/>
      <c r="HZ52" s="250"/>
      <c r="IA52" s="250"/>
      <c r="IB52" s="250"/>
      <c r="IC52" s="250"/>
      <c r="ID52" s="250"/>
      <c r="IE52" s="250"/>
      <c r="IF52" s="250"/>
      <c r="IG52" s="250"/>
      <c r="IH52" s="250"/>
      <c r="II52" s="250"/>
    </row>
    <row r="53" spans="1:256" ht="15.75" x14ac:dyDescent="0.25">
      <c r="A53" s="153">
        <v>401</v>
      </c>
      <c r="B53" s="186" t="s">
        <v>130</v>
      </c>
      <c r="C53" s="248" t="s">
        <v>289</v>
      </c>
      <c r="D53" s="177" t="s">
        <v>294</v>
      </c>
      <c r="E53" s="178" t="s">
        <v>269</v>
      </c>
      <c r="F53" s="179">
        <v>3</v>
      </c>
      <c r="G53" s="180">
        <v>9</v>
      </c>
      <c r="H53" s="181">
        <v>1</v>
      </c>
      <c r="I53" s="182"/>
      <c r="J53" s="155"/>
      <c r="K53" s="191"/>
      <c r="L53" s="157">
        <f t="shared" si="209"/>
        <v>252</v>
      </c>
      <c r="M53" s="192">
        <v>7</v>
      </c>
      <c r="N53" s="171">
        <v>16</v>
      </c>
      <c r="O53" s="161"/>
      <c r="P53" s="161"/>
      <c r="Q53" s="161"/>
      <c r="R53" s="161"/>
      <c r="S53" s="161"/>
      <c r="T53" s="161"/>
      <c r="U53" s="161"/>
      <c r="V53" s="185"/>
      <c r="W53" s="184"/>
      <c r="X53" s="161"/>
      <c r="Y53" s="193">
        <v>16</v>
      </c>
      <c r="Z53" s="161"/>
      <c r="AA53" s="193" t="s">
        <v>270</v>
      </c>
      <c r="AB53" s="175"/>
      <c r="AC53" s="161"/>
      <c r="AD53" s="156"/>
      <c r="AE53" s="187"/>
      <c r="AF53" s="182"/>
      <c r="AG53" s="161"/>
      <c r="AH53" s="161"/>
      <c r="AI53" s="161"/>
      <c r="AJ53" s="161"/>
      <c r="AK53" s="161"/>
      <c r="AL53" s="161"/>
      <c r="AM53" s="161"/>
      <c r="AN53" s="161"/>
      <c r="AO53" s="156"/>
      <c r="AP53" s="188"/>
      <c r="AQ53" s="189"/>
      <c r="AR53" s="162">
        <f t="shared" si="210"/>
        <v>16</v>
      </c>
      <c r="AS53" s="163">
        <f t="shared" si="211"/>
        <v>0</v>
      </c>
      <c r="AT53" s="163">
        <f t="shared" si="212"/>
        <v>0</v>
      </c>
      <c r="AU53" s="163">
        <f t="shared" si="213"/>
        <v>2</v>
      </c>
      <c r="AV53" s="163"/>
      <c r="AW53" s="163"/>
      <c r="AX53" s="163"/>
      <c r="AY53" s="163">
        <f t="shared" si="214"/>
        <v>0</v>
      </c>
      <c r="AZ53" s="163">
        <f t="shared" si="215"/>
        <v>0</v>
      </c>
      <c r="BA53" s="163"/>
      <c r="BB53" s="164"/>
      <c r="BC53" s="164"/>
      <c r="BD53" s="164"/>
      <c r="BE53" s="164"/>
      <c r="BF53" s="165">
        <f t="shared" si="216"/>
        <v>18</v>
      </c>
      <c r="BG53" s="166">
        <f t="shared" si="217"/>
        <v>16</v>
      </c>
      <c r="BH53" s="167"/>
      <c r="BI53" s="162">
        <f t="shared" si="218"/>
        <v>0</v>
      </c>
      <c r="BJ53" s="163">
        <f t="shared" si="219"/>
        <v>0</v>
      </c>
      <c r="BK53" s="163">
        <f t="shared" si="220"/>
        <v>16</v>
      </c>
      <c r="BL53" s="163"/>
      <c r="BM53" s="163"/>
      <c r="BN53" s="163">
        <f t="shared" si="221"/>
        <v>0</v>
      </c>
      <c r="BO53" s="163"/>
      <c r="BP53" s="163"/>
      <c r="BQ53" s="163">
        <f t="shared" si="222"/>
        <v>0</v>
      </c>
      <c r="BR53" s="163">
        <f t="shared" si="223"/>
        <v>0</v>
      </c>
      <c r="BS53" s="163">
        <f t="shared" si="224"/>
        <v>3</v>
      </c>
      <c r="BT53" s="163"/>
      <c r="BU53" s="163"/>
      <c r="BV53" s="163">
        <f t="shared" si="225"/>
        <v>0</v>
      </c>
      <c r="BW53" s="163"/>
      <c r="BX53" s="168"/>
      <c r="BY53" s="165">
        <f t="shared" si="226"/>
        <v>19</v>
      </c>
      <c r="BZ53" s="166">
        <f t="shared" si="227"/>
        <v>19</v>
      </c>
      <c r="HT53" s="250"/>
      <c r="HU53" s="250"/>
      <c r="HV53" s="250"/>
      <c r="HW53" s="250"/>
      <c r="HX53" s="250"/>
      <c r="HY53" s="250"/>
      <c r="HZ53" s="250"/>
      <c r="IA53" s="250"/>
      <c r="IB53" s="250"/>
      <c r="IC53" s="250"/>
      <c r="ID53" s="250"/>
      <c r="IE53" s="250"/>
      <c r="IF53" s="250"/>
      <c r="IG53" s="250"/>
      <c r="IH53" s="250"/>
      <c r="II53" s="250"/>
    </row>
    <row r="54" spans="1:256" ht="15.75" x14ac:dyDescent="0.25">
      <c r="A54" s="153">
        <v>401</v>
      </c>
      <c r="B54" s="186" t="s">
        <v>130</v>
      </c>
      <c r="C54" s="248" t="s">
        <v>167</v>
      </c>
      <c r="D54" s="177" t="s">
        <v>294</v>
      </c>
      <c r="E54" s="178" t="s">
        <v>269</v>
      </c>
      <c r="F54" s="179">
        <v>3</v>
      </c>
      <c r="G54" s="180">
        <v>9</v>
      </c>
      <c r="H54" s="181">
        <v>1</v>
      </c>
      <c r="I54" s="182"/>
      <c r="J54" s="155"/>
      <c r="K54" s="191"/>
      <c r="L54" s="157">
        <f t="shared" si="209"/>
        <v>252</v>
      </c>
      <c r="M54" s="192">
        <v>7</v>
      </c>
      <c r="N54" s="171">
        <v>16</v>
      </c>
      <c r="O54" s="161"/>
      <c r="P54" s="161"/>
      <c r="Q54" s="161"/>
      <c r="R54" s="161"/>
      <c r="S54" s="161"/>
      <c r="T54" s="161"/>
      <c r="U54" s="161"/>
      <c r="V54" s="185"/>
      <c r="W54" s="184"/>
      <c r="X54" s="161"/>
      <c r="Y54" s="193">
        <v>16</v>
      </c>
      <c r="Z54" s="161"/>
      <c r="AA54" s="193"/>
      <c r="AB54" s="175" t="s">
        <v>116</v>
      </c>
      <c r="AC54" s="161"/>
      <c r="AD54" s="156"/>
      <c r="AE54" s="187"/>
      <c r="AF54" s="182"/>
      <c r="AG54" s="161"/>
      <c r="AH54" s="161"/>
      <c r="AI54" s="161"/>
      <c r="AJ54" s="161"/>
      <c r="AK54" s="161"/>
      <c r="AL54" s="161"/>
      <c r="AM54" s="161"/>
      <c r="AN54" s="161"/>
      <c r="AO54" s="156"/>
      <c r="AP54" s="188"/>
      <c r="AQ54" s="189"/>
      <c r="AR54" s="162">
        <f t="shared" si="210"/>
        <v>16</v>
      </c>
      <c r="AS54" s="163">
        <f t="shared" si="211"/>
        <v>0</v>
      </c>
      <c r="AT54" s="163">
        <f t="shared" si="212"/>
        <v>0</v>
      </c>
      <c r="AU54" s="163">
        <f t="shared" si="213"/>
        <v>2</v>
      </c>
      <c r="AV54" s="163"/>
      <c r="AW54" s="163"/>
      <c r="AX54" s="163"/>
      <c r="AY54" s="163">
        <f t="shared" si="214"/>
        <v>0</v>
      </c>
      <c r="AZ54" s="163">
        <f t="shared" si="215"/>
        <v>0</v>
      </c>
      <c r="BA54" s="163"/>
      <c r="BB54" s="164"/>
      <c r="BC54" s="164"/>
      <c r="BD54" s="164"/>
      <c r="BE54" s="164"/>
      <c r="BF54" s="165">
        <f t="shared" si="216"/>
        <v>18</v>
      </c>
      <c r="BG54" s="166">
        <f t="shared" si="217"/>
        <v>16</v>
      </c>
      <c r="BH54" s="167"/>
      <c r="BI54" s="162">
        <f t="shared" si="218"/>
        <v>0</v>
      </c>
      <c r="BJ54" s="163">
        <f t="shared" si="219"/>
        <v>0</v>
      </c>
      <c r="BK54" s="163">
        <f t="shared" si="220"/>
        <v>16</v>
      </c>
      <c r="BL54" s="163"/>
      <c r="BM54" s="163"/>
      <c r="BN54" s="163">
        <f t="shared" si="221"/>
        <v>0</v>
      </c>
      <c r="BO54" s="163"/>
      <c r="BP54" s="163"/>
      <c r="BQ54" s="163">
        <f t="shared" si="222"/>
        <v>0</v>
      </c>
      <c r="BR54" s="163">
        <f t="shared" si="223"/>
        <v>2</v>
      </c>
      <c r="BS54" s="163">
        <f t="shared" si="224"/>
        <v>0</v>
      </c>
      <c r="BT54" s="163"/>
      <c r="BU54" s="163"/>
      <c r="BV54" s="163">
        <f t="shared" si="225"/>
        <v>0</v>
      </c>
      <c r="BW54" s="163"/>
      <c r="BX54" s="168"/>
      <c r="BY54" s="165">
        <f t="shared" si="226"/>
        <v>18</v>
      </c>
      <c r="BZ54" s="166">
        <f t="shared" si="227"/>
        <v>18</v>
      </c>
      <c r="HT54" s="250"/>
      <c r="HU54" s="250"/>
      <c r="HV54" s="250"/>
      <c r="HW54" s="250"/>
      <c r="HX54" s="250"/>
      <c r="HY54" s="250"/>
      <c r="HZ54" s="250"/>
      <c r="IA54" s="250"/>
      <c r="IB54" s="250"/>
      <c r="IC54" s="250"/>
      <c r="ID54" s="250"/>
      <c r="IE54" s="250"/>
      <c r="IF54" s="250"/>
      <c r="IG54" s="250"/>
      <c r="IH54" s="250"/>
      <c r="II54" s="250"/>
    </row>
    <row r="55" spans="1:256" ht="31.5" x14ac:dyDescent="0.25">
      <c r="A55" s="153">
        <v>401</v>
      </c>
      <c r="B55" s="186" t="s">
        <v>130</v>
      </c>
      <c r="C55" s="248" t="s">
        <v>207</v>
      </c>
      <c r="D55" s="177" t="s">
        <v>294</v>
      </c>
      <c r="E55" s="178" t="s">
        <v>269</v>
      </c>
      <c r="F55" s="179">
        <v>3</v>
      </c>
      <c r="G55" s="180">
        <v>9</v>
      </c>
      <c r="H55" s="181">
        <v>1</v>
      </c>
      <c r="I55" s="182"/>
      <c r="J55" s="155"/>
      <c r="K55" s="191"/>
      <c r="L55" s="157">
        <f t="shared" si="209"/>
        <v>288</v>
      </c>
      <c r="M55" s="192">
        <v>8</v>
      </c>
      <c r="N55" s="171">
        <v>16</v>
      </c>
      <c r="O55" s="161"/>
      <c r="P55" s="161"/>
      <c r="Q55" s="161"/>
      <c r="R55" s="161"/>
      <c r="S55" s="161"/>
      <c r="T55" s="161"/>
      <c r="U55" s="161"/>
      <c r="V55" s="185"/>
      <c r="W55" s="184"/>
      <c r="X55" s="161"/>
      <c r="Y55" s="193">
        <v>16</v>
      </c>
      <c r="Z55" s="161"/>
      <c r="AA55" s="193"/>
      <c r="AB55" s="175" t="s">
        <v>116</v>
      </c>
      <c r="AC55" s="161"/>
      <c r="AD55" s="156"/>
      <c r="AE55" s="187"/>
      <c r="AF55" s="182"/>
      <c r="AG55" s="161"/>
      <c r="AH55" s="161"/>
      <c r="AI55" s="161"/>
      <c r="AJ55" s="161"/>
      <c r="AK55" s="161"/>
      <c r="AL55" s="161"/>
      <c r="AM55" s="161"/>
      <c r="AN55" s="161"/>
      <c r="AO55" s="156"/>
      <c r="AP55" s="188"/>
      <c r="AQ55" s="189"/>
      <c r="AR55" s="162">
        <f t="shared" si="210"/>
        <v>16</v>
      </c>
      <c r="AS55" s="163">
        <f t="shared" si="211"/>
        <v>0</v>
      </c>
      <c r="AT55" s="163">
        <f t="shared" si="212"/>
        <v>0</v>
      </c>
      <c r="AU55" s="163">
        <f t="shared" si="213"/>
        <v>2</v>
      </c>
      <c r="AV55" s="163"/>
      <c r="AW55" s="163"/>
      <c r="AX55" s="163"/>
      <c r="AY55" s="163">
        <f t="shared" si="214"/>
        <v>0</v>
      </c>
      <c r="AZ55" s="163">
        <f t="shared" si="215"/>
        <v>0</v>
      </c>
      <c r="BA55" s="163"/>
      <c r="BB55" s="164"/>
      <c r="BC55" s="164"/>
      <c r="BD55" s="164"/>
      <c r="BE55" s="164"/>
      <c r="BF55" s="165">
        <f t="shared" si="216"/>
        <v>18</v>
      </c>
      <c r="BG55" s="166">
        <f t="shared" si="217"/>
        <v>16</v>
      </c>
      <c r="BH55" s="167"/>
      <c r="BI55" s="162">
        <f t="shared" si="218"/>
        <v>0</v>
      </c>
      <c r="BJ55" s="163">
        <f t="shared" si="219"/>
        <v>0</v>
      </c>
      <c r="BK55" s="163">
        <f t="shared" si="220"/>
        <v>16</v>
      </c>
      <c r="BL55" s="163"/>
      <c r="BM55" s="163"/>
      <c r="BN55" s="163">
        <f t="shared" si="221"/>
        <v>0</v>
      </c>
      <c r="BO55" s="163"/>
      <c r="BP55" s="163"/>
      <c r="BQ55" s="163">
        <f t="shared" si="222"/>
        <v>0</v>
      </c>
      <c r="BR55" s="163">
        <f t="shared" si="223"/>
        <v>2</v>
      </c>
      <c r="BS55" s="163">
        <f t="shared" si="224"/>
        <v>0</v>
      </c>
      <c r="BT55" s="163"/>
      <c r="BU55" s="163"/>
      <c r="BV55" s="163">
        <f t="shared" si="225"/>
        <v>0</v>
      </c>
      <c r="BW55" s="163"/>
      <c r="BX55" s="168"/>
      <c r="BY55" s="165">
        <f t="shared" si="226"/>
        <v>18</v>
      </c>
      <c r="BZ55" s="166">
        <f t="shared" si="227"/>
        <v>18</v>
      </c>
      <c r="HT55" s="250"/>
      <c r="HU55" s="250"/>
      <c r="HV55" s="250"/>
      <c r="HW55" s="250"/>
      <c r="HX55" s="250"/>
      <c r="HY55" s="250"/>
      <c r="HZ55" s="250"/>
      <c r="IA55" s="250"/>
      <c r="IB55" s="250"/>
      <c r="IC55" s="250"/>
      <c r="ID55" s="250"/>
      <c r="IE55" s="250"/>
      <c r="IF55" s="250"/>
      <c r="IG55" s="250"/>
      <c r="IH55" s="250"/>
      <c r="II55" s="250"/>
    </row>
    <row r="56" spans="1:256" ht="15.75" x14ac:dyDescent="0.25">
      <c r="A56" s="153">
        <v>401</v>
      </c>
      <c r="B56" s="186" t="s">
        <v>130</v>
      </c>
      <c r="C56" s="248" t="s">
        <v>201</v>
      </c>
      <c r="D56" s="177" t="s">
        <v>294</v>
      </c>
      <c r="E56" s="178" t="s">
        <v>269</v>
      </c>
      <c r="F56" s="179">
        <v>3</v>
      </c>
      <c r="G56" s="180">
        <v>9</v>
      </c>
      <c r="H56" s="181">
        <v>1</v>
      </c>
      <c r="I56" s="182"/>
      <c r="J56" s="155"/>
      <c r="K56" s="191"/>
      <c r="L56" s="157">
        <f t="shared" si="209"/>
        <v>252</v>
      </c>
      <c r="M56" s="192">
        <v>7</v>
      </c>
      <c r="N56" s="171">
        <v>16</v>
      </c>
      <c r="O56" s="161"/>
      <c r="P56" s="161"/>
      <c r="Q56" s="161"/>
      <c r="R56" s="161"/>
      <c r="S56" s="161"/>
      <c r="T56" s="161"/>
      <c r="U56" s="161"/>
      <c r="V56" s="185"/>
      <c r="W56" s="184"/>
      <c r="X56" s="161"/>
      <c r="Y56" s="193">
        <v>16</v>
      </c>
      <c r="Z56" s="161"/>
      <c r="AA56" s="193" t="s">
        <v>270</v>
      </c>
      <c r="AB56" s="175"/>
      <c r="AC56" s="161"/>
      <c r="AD56" s="156"/>
      <c r="AE56" s="187"/>
      <c r="AF56" s="182"/>
      <c r="AG56" s="161"/>
      <c r="AH56" s="161"/>
      <c r="AI56" s="161"/>
      <c r="AJ56" s="161"/>
      <c r="AK56" s="161"/>
      <c r="AL56" s="161"/>
      <c r="AM56" s="161"/>
      <c r="AN56" s="161"/>
      <c r="AO56" s="156"/>
      <c r="AP56" s="188"/>
      <c r="AQ56" s="189"/>
      <c r="AR56" s="162">
        <f t="shared" si="210"/>
        <v>16</v>
      </c>
      <c r="AS56" s="163">
        <f t="shared" si="211"/>
        <v>0</v>
      </c>
      <c r="AT56" s="163">
        <f t="shared" si="212"/>
        <v>0</v>
      </c>
      <c r="AU56" s="163">
        <f t="shared" si="213"/>
        <v>2</v>
      </c>
      <c r="AV56" s="163"/>
      <c r="AW56" s="163"/>
      <c r="AX56" s="163"/>
      <c r="AY56" s="163">
        <f t="shared" si="214"/>
        <v>0</v>
      </c>
      <c r="AZ56" s="163">
        <f t="shared" si="215"/>
        <v>0</v>
      </c>
      <c r="BA56" s="163"/>
      <c r="BB56" s="164"/>
      <c r="BC56" s="164"/>
      <c r="BD56" s="164"/>
      <c r="BE56" s="164"/>
      <c r="BF56" s="165">
        <f t="shared" si="216"/>
        <v>18</v>
      </c>
      <c r="BG56" s="166">
        <f t="shared" si="217"/>
        <v>16</v>
      </c>
      <c r="BH56" s="167"/>
      <c r="BI56" s="162">
        <f t="shared" si="218"/>
        <v>0</v>
      </c>
      <c r="BJ56" s="163">
        <f t="shared" si="219"/>
        <v>0</v>
      </c>
      <c r="BK56" s="163">
        <f t="shared" si="220"/>
        <v>16</v>
      </c>
      <c r="BL56" s="163"/>
      <c r="BM56" s="163"/>
      <c r="BN56" s="163">
        <f t="shared" si="221"/>
        <v>0</v>
      </c>
      <c r="BO56" s="163"/>
      <c r="BP56" s="163"/>
      <c r="BQ56" s="163">
        <f t="shared" si="222"/>
        <v>0</v>
      </c>
      <c r="BR56" s="163">
        <f t="shared" si="223"/>
        <v>0</v>
      </c>
      <c r="BS56" s="163">
        <f t="shared" si="224"/>
        <v>3</v>
      </c>
      <c r="BT56" s="163"/>
      <c r="BU56" s="163"/>
      <c r="BV56" s="163">
        <f t="shared" si="225"/>
        <v>0</v>
      </c>
      <c r="BW56" s="163"/>
      <c r="BX56" s="168"/>
      <c r="BY56" s="165">
        <f t="shared" si="226"/>
        <v>19</v>
      </c>
      <c r="BZ56" s="166">
        <f t="shared" si="227"/>
        <v>19</v>
      </c>
      <c r="HT56" s="250"/>
      <c r="HU56" s="250"/>
      <c r="HV56" s="250"/>
      <c r="HW56" s="250"/>
      <c r="HX56" s="250"/>
      <c r="HY56" s="250"/>
      <c r="HZ56" s="250"/>
      <c r="IA56" s="250"/>
      <c r="IB56" s="250"/>
      <c r="IC56" s="250"/>
      <c r="ID56" s="250"/>
      <c r="IE56" s="250"/>
      <c r="IF56" s="250"/>
      <c r="IG56" s="250"/>
      <c r="IH56" s="250"/>
      <c r="II56" s="250"/>
    </row>
    <row r="57" spans="1:256" ht="31.5" x14ac:dyDescent="0.25">
      <c r="A57" s="153">
        <v>401</v>
      </c>
      <c r="B57" s="186" t="s">
        <v>130</v>
      </c>
      <c r="C57" s="248" t="s">
        <v>204</v>
      </c>
      <c r="D57" s="177" t="s">
        <v>294</v>
      </c>
      <c r="E57" s="178" t="s">
        <v>269</v>
      </c>
      <c r="F57" s="179">
        <v>3</v>
      </c>
      <c r="G57" s="180">
        <v>9</v>
      </c>
      <c r="H57" s="181">
        <v>1</v>
      </c>
      <c r="I57" s="182"/>
      <c r="J57" s="155"/>
      <c r="K57" s="191"/>
      <c r="L57" s="157">
        <f t="shared" si="209"/>
        <v>252</v>
      </c>
      <c r="M57" s="192">
        <v>7</v>
      </c>
      <c r="N57" s="171">
        <v>16</v>
      </c>
      <c r="O57" s="161"/>
      <c r="P57" s="161"/>
      <c r="Q57" s="161"/>
      <c r="R57" s="161"/>
      <c r="S57" s="161"/>
      <c r="T57" s="161"/>
      <c r="U57" s="161"/>
      <c r="V57" s="185"/>
      <c r="W57" s="184"/>
      <c r="X57" s="161"/>
      <c r="Y57" s="193">
        <v>16</v>
      </c>
      <c r="Z57" s="161"/>
      <c r="AA57" s="193" t="s">
        <v>270</v>
      </c>
      <c r="AB57" s="175"/>
      <c r="AC57" s="161"/>
      <c r="AD57" s="156"/>
      <c r="AE57" s="187"/>
      <c r="AF57" s="182"/>
      <c r="AG57" s="161"/>
      <c r="AH57" s="161"/>
      <c r="AI57" s="161"/>
      <c r="AJ57" s="161"/>
      <c r="AK57" s="161"/>
      <c r="AL57" s="161"/>
      <c r="AM57" s="161"/>
      <c r="AN57" s="161"/>
      <c r="AO57" s="156"/>
      <c r="AP57" s="188"/>
      <c r="AQ57" s="189"/>
      <c r="AR57" s="162">
        <f t="shared" si="210"/>
        <v>16</v>
      </c>
      <c r="AS57" s="163">
        <f t="shared" si="211"/>
        <v>0</v>
      </c>
      <c r="AT57" s="163">
        <f t="shared" si="212"/>
        <v>0</v>
      </c>
      <c r="AU57" s="163">
        <f t="shared" si="213"/>
        <v>2</v>
      </c>
      <c r="AV57" s="163"/>
      <c r="AW57" s="163"/>
      <c r="AX57" s="163"/>
      <c r="AY57" s="163">
        <f t="shared" si="214"/>
        <v>0</v>
      </c>
      <c r="AZ57" s="163">
        <f t="shared" si="215"/>
        <v>0</v>
      </c>
      <c r="BA57" s="163"/>
      <c r="BB57" s="164"/>
      <c r="BC57" s="164"/>
      <c r="BD57" s="164"/>
      <c r="BE57" s="164"/>
      <c r="BF57" s="165">
        <f t="shared" si="216"/>
        <v>18</v>
      </c>
      <c r="BG57" s="166">
        <f t="shared" si="217"/>
        <v>16</v>
      </c>
      <c r="BH57" s="167"/>
      <c r="BI57" s="162">
        <f t="shared" si="218"/>
        <v>0</v>
      </c>
      <c r="BJ57" s="163">
        <f t="shared" si="219"/>
        <v>0</v>
      </c>
      <c r="BK57" s="163">
        <f t="shared" si="220"/>
        <v>16</v>
      </c>
      <c r="BL57" s="163"/>
      <c r="BM57" s="163"/>
      <c r="BN57" s="163">
        <f t="shared" si="221"/>
        <v>0</v>
      </c>
      <c r="BO57" s="163"/>
      <c r="BP57" s="163"/>
      <c r="BQ57" s="163">
        <f t="shared" si="222"/>
        <v>0</v>
      </c>
      <c r="BR57" s="163">
        <f t="shared" si="223"/>
        <v>0</v>
      </c>
      <c r="BS57" s="163">
        <f t="shared" si="224"/>
        <v>3</v>
      </c>
      <c r="BT57" s="163"/>
      <c r="BU57" s="163"/>
      <c r="BV57" s="163">
        <f t="shared" si="225"/>
        <v>0</v>
      </c>
      <c r="BW57" s="163"/>
      <c r="BX57" s="168"/>
      <c r="BY57" s="165">
        <f t="shared" si="226"/>
        <v>19</v>
      </c>
      <c r="BZ57" s="166">
        <f t="shared" si="227"/>
        <v>19</v>
      </c>
      <c r="HT57" s="250"/>
      <c r="HU57" s="250"/>
      <c r="HV57" s="250"/>
      <c r="HW57" s="250"/>
      <c r="HX57" s="250"/>
      <c r="HY57" s="250"/>
      <c r="HZ57" s="250"/>
      <c r="IA57" s="250"/>
      <c r="IB57" s="250"/>
      <c r="IC57" s="250"/>
      <c r="ID57" s="250"/>
      <c r="IE57" s="250"/>
      <c r="IF57" s="250"/>
      <c r="IG57" s="250"/>
      <c r="IH57" s="250"/>
      <c r="II57" s="250"/>
    </row>
    <row r="58" spans="1:256" ht="31.5" x14ac:dyDescent="0.25">
      <c r="A58" s="153">
        <v>401</v>
      </c>
      <c r="B58" s="186" t="s">
        <v>130</v>
      </c>
      <c r="C58" s="256" t="s">
        <v>174</v>
      </c>
      <c r="D58" s="177" t="s">
        <v>294</v>
      </c>
      <c r="E58" s="178" t="s">
        <v>269</v>
      </c>
      <c r="F58" s="179">
        <v>3</v>
      </c>
      <c r="G58" s="180">
        <v>9</v>
      </c>
      <c r="H58" s="181">
        <v>1</v>
      </c>
      <c r="I58" s="182"/>
      <c r="J58" s="155"/>
      <c r="K58" s="191"/>
      <c r="L58" s="157">
        <f t="shared" si="209"/>
        <v>180</v>
      </c>
      <c r="M58" s="192">
        <v>5</v>
      </c>
      <c r="N58" s="171">
        <v>16</v>
      </c>
      <c r="O58" s="161"/>
      <c r="P58" s="161"/>
      <c r="Q58" s="161"/>
      <c r="R58" s="161"/>
      <c r="S58" s="161"/>
      <c r="T58" s="161"/>
      <c r="U58" s="161"/>
      <c r="V58" s="185"/>
      <c r="W58" s="184"/>
      <c r="X58" s="161"/>
      <c r="Y58" s="193">
        <v>16</v>
      </c>
      <c r="Z58" s="161"/>
      <c r="AA58" s="193" t="s">
        <v>270</v>
      </c>
      <c r="AB58" s="175"/>
      <c r="AC58" s="161"/>
      <c r="AD58" s="156"/>
      <c r="AE58" s="187"/>
      <c r="AF58" s="182"/>
      <c r="AG58" s="161"/>
      <c r="AH58" s="161"/>
      <c r="AI58" s="161"/>
      <c r="AJ58" s="161"/>
      <c r="AK58" s="161"/>
      <c r="AL58" s="161"/>
      <c r="AM58" s="161"/>
      <c r="AN58" s="161"/>
      <c r="AO58" s="156"/>
      <c r="AP58" s="188"/>
      <c r="AQ58" s="189"/>
      <c r="AR58" s="162">
        <f t="shared" si="210"/>
        <v>16</v>
      </c>
      <c r="AS58" s="163">
        <f t="shared" si="211"/>
        <v>0</v>
      </c>
      <c r="AT58" s="163">
        <f t="shared" si="212"/>
        <v>0</v>
      </c>
      <c r="AU58" s="163">
        <f t="shared" si="213"/>
        <v>2</v>
      </c>
      <c r="AV58" s="163"/>
      <c r="AW58" s="163"/>
      <c r="AX58" s="163"/>
      <c r="AY58" s="163">
        <f t="shared" si="214"/>
        <v>0</v>
      </c>
      <c r="AZ58" s="163">
        <f t="shared" si="215"/>
        <v>0</v>
      </c>
      <c r="BA58" s="163"/>
      <c r="BB58" s="164"/>
      <c r="BC58" s="164"/>
      <c r="BD58" s="164"/>
      <c r="BE58" s="164"/>
      <c r="BF58" s="165">
        <f t="shared" si="216"/>
        <v>18</v>
      </c>
      <c r="BG58" s="166">
        <f t="shared" si="217"/>
        <v>16</v>
      </c>
      <c r="BH58" s="167"/>
      <c r="BI58" s="162">
        <f t="shared" si="218"/>
        <v>0</v>
      </c>
      <c r="BJ58" s="163">
        <f t="shared" si="219"/>
        <v>0</v>
      </c>
      <c r="BK58" s="163">
        <f t="shared" si="220"/>
        <v>16</v>
      </c>
      <c r="BL58" s="163"/>
      <c r="BM58" s="163"/>
      <c r="BN58" s="163">
        <f t="shared" si="221"/>
        <v>0</v>
      </c>
      <c r="BO58" s="163"/>
      <c r="BP58" s="163"/>
      <c r="BQ58" s="163">
        <f t="shared" si="222"/>
        <v>0</v>
      </c>
      <c r="BR58" s="163">
        <f t="shared" si="223"/>
        <v>0</v>
      </c>
      <c r="BS58" s="163">
        <f t="shared" si="224"/>
        <v>3</v>
      </c>
      <c r="BT58" s="163"/>
      <c r="BU58" s="163"/>
      <c r="BV58" s="163">
        <f t="shared" si="225"/>
        <v>0</v>
      </c>
      <c r="BW58" s="163"/>
      <c r="BX58" s="168"/>
      <c r="BY58" s="165">
        <f t="shared" si="226"/>
        <v>19</v>
      </c>
      <c r="BZ58" s="166">
        <f t="shared" si="227"/>
        <v>19</v>
      </c>
      <c r="HT58" s="250"/>
      <c r="HU58" s="250"/>
      <c r="HV58" s="250"/>
      <c r="HW58" s="250"/>
      <c r="HX58" s="250"/>
      <c r="HY58" s="250"/>
      <c r="HZ58" s="250"/>
      <c r="IA58" s="250"/>
      <c r="IB58" s="250"/>
      <c r="IC58" s="250"/>
      <c r="ID58" s="250"/>
      <c r="IE58" s="250"/>
      <c r="IF58" s="250"/>
      <c r="IG58" s="250"/>
      <c r="IH58" s="250"/>
      <c r="II58" s="250"/>
    </row>
    <row r="59" spans="1:256" ht="15.75" x14ac:dyDescent="0.2">
      <c r="A59" s="153">
        <v>401</v>
      </c>
      <c r="B59" s="257" t="s">
        <v>130</v>
      </c>
      <c r="C59" s="258" t="s">
        <v>272</v>
      </c>
      <c r="D59" s="203" t="s">
        <v>294</v>
      </c>
      <c r="E59" s="204" t="s">
        <v>269</v>
      </c>
      <c r="F59" s="205">
        <v>3</v>
      </c>
      <c r="G59" s="206">
        <v>9</v>
      </c>
      <c r="H59" s="207">
        <v>1</v>
      </c>
      <c r="I59" s="208">
        <v>1</v>
      </c>
      <c r="J59" s="229"/>
      <c r="K59" s="230"/>
      <c r="L59" s="209">
        <f t="shared" si="209"/>
        <v>180</v>
      </c>
      <c r="M59" s="210">
        <v>5</v>
      </c>
      <c r="N59" s="211"/>
      <c r="O59" s="206"/>
      <c r="P59" s="206"/>
      <c r="Q59" s="206"/>
      <c r="R59" s="206"/>
      <c r="S59" s="206"/>
      <c r="T59" s="206"/>
      <c r="U59" s="206"/>
      <c r="V59" s="207"/>
      <c r="W59" s="211"/>
      <c r="X59" s="206"/>
      <c r="Y59" s="206"/>
      <c r="Z59" s="206"/>
      <c r="AA59" s="206" t="s">
        <v>273</v>
      </c>
      <c r="AB59" s="206"/>
      <c r="AC59" s="206"/>
      <c r="AD59" s="212"/>
      <c r="AE59" s="213">
        <v>4</v>
      </c>
      <c r="AF59" s="214"/>
      <c r="AG59" s="215"/>
      <c r="AH59" s="215"/>
      <c r="AI59" s="215"/>
      <c r="AJ59" s="215"/>
      <c r="AK59" s="215"/>
      <c r="AL59" s="215"/>
      <c r="AM59" s="215"/>
      <c r="AN59" s="215"/>
      <c r="AO59" s="216"/>
      <c r="AP59" s="188"/>
      <c r="AQ59" s="189"/>
      <c r="AR59" s="217">
        <f t="shared" si="210"/>
        <v>0</v>
      </c>
      <c r="AS59" s="218">
        <f t="shared" si="211"/>
        <v>0</v>
      </c>
      <c r="AT59" s="218">
        <f t="shared" si="212"/>
        <v>0</v>
      </c>
      <c r="AU59" s="218">
        <f>IF(SUM(AR59:AT59)&gt;0,4*H59,0)</f>
        <v>0</v>
      </c>
      <c r="AV59" s="218">
        <f>IF($AA59="Екз",2*$I59)+IF($R59="Екз",2*$I59)</f>
        <v>0</v>
      </c>
      <c r="AW59" s="218"/>
      <c r="AX59" s="218"/>
      <c r="AY59" s="218">
        <f t="shared" si="214"/>
        <v>0</v>
      </c>
      <c r="AZ59" s="218">
        <f t="shared" si="215"/>
        <v>0</v>
      </c>
      <c r="BA59" s="218">
        <f>ROUND(IF($R59="Екз",0.33*$G59),0)</f>
        <v>0</v>
      </c>
      <c r="BB59" s="219"/>
      <c r="BC59" s="219"/>
      <c r="BD59" s="219"/>
      <c r="BE59" s="219"/>
      <c r="BF59" s="217">
        <f t="shared" si="216"/>
        <v>0</v>
      </c>
      <c r="BG59" s="220">
        <f t="shared" si="217"/>
        <v>0</v>
      </c>
      <c r="BH59" s="167"/>
      <c r="BI59" s="217">
        <f t="shared" si="218"/>
        <v>0</v>
      </c>
      <c r="BJ59" s="218">
        <f t="shared" si="219"/>
        <v>0</v>
      </c>
      <c r="BK59" s="218">
        <f t="shared" si="220"/>
        <v>0</v>
      </c>
      <c r="BL59" s="218"/>
      <c r="BM59" s="218">
        <f>IF($AA59="ДІ",2*$I59*$AE59)</f>
        <v>8</v>
      </c>
      <c r="BN59" s="218">
        <f t="shared" si="221"/>
        <v>0</v>
      </c>
      <c r="BO59" s="218"/>
      <c r="BP59" s="218"/>
      <c r="BQ59" s="218">
        <f t="shared" si="222"/>
        <v>0</v>
      </c>
      <c r="BR59" s="218">
        <f t="shared" si="223"/>
        <v>0</v>
      </c>
      <c r="BS59" s="218">
        <f t="shared" si="224"/>
        <v>0</v>
      </c>
      <c r="BT59" s="218"/>
      <c r="BU59" s="218"/>
      <c r="BV59" s="218">
        <f>ROUND(IF($AA59="ДІ",3*$I59*4),0)</f>
        <v>12</v>
      </c>
      <c r="BW59" s="218">
        <f>ROUND(IF($AA59="ДІ",0.5*$G59),0)</f>
        <v>5</v>
      </c>
      <c r="BX59" s="220"/>
      <c r="BY59" s="217">
        <f t="shared" si="226"/>
        <v>25</v>
      </c>
      <c r="BZ59" s="220">
        <f t="shared" si="227"/>
        <v>20</v>
      </c>
      <c r="GP59" s="221"/>
      <c r="GQ59" s="221"/>
      <c r="GR59" s="221"/>
      <c r="GS59" s="221"/>
      <c r="GT59" s="221"/>
      <c r="GU59" s="221"/>
      <c r="GV59" s="221"/>
      <c r="GW59" s="221"/>
      <c r="GX59" s="221"/>
      <c r="GY59" s="221"/>
      <c r="GZ59" s="221"/>
      <c r="HA59" s="221"/>
      <c r="HB59" s="221"/>
      <c r="HC59" s="221"/>
      <c r="HD59" s="221"/>
      <c r="HE59" s="221"/>
      <c r="HF59" s="221"/>
      <c r="HG59" s="221"/>
      <c r="HH59" s="221"/>
      <c r="HI59" s="221"/>
      <c r="HJ59" s="221"/>
      <c r="HK59" s="221"/>
      <c r="HL59" s="221"/>
      <c r="HM59" s="221"/>
      <c r="HN59" s="221"/>
      <c r="HO59" s="221"/>
      <c r="HP59" s="221"/>
      <c r="HQ59" s="221"/>
      <c r="HR59" s="221"/>
      <c r="HS59" s="221"/>
      <c r="HT59" s="238"/>
      <c r="HU59" s="238"/>
      <c r="HV59" s="238"/>
      <c r="HW59" s="238"/>
      <c r="HX59" s="238"/>
      <c r="HY59" s="238"/>
      <c r="HZ59" s="238"/>
      <c r="IA59" s="238"/>
      <c r="IB59" s="238"/>
      <c r="IC59" s="238"/>
      <c r="ID59" s="238"/>
      <c r="IE59" s="238"/>
      <c r="IF59" s="238"/>
      <c r="IG59" s="238"/>
      <c r="IH59" s="238"/>
      <c r="II59" s="238"/>
      <c r="IJ59" s="221"/>
      <c r="IK59" s="221"/>
      <c r="IL59" s="221"/>
      <c r="IM59" s="221"/>
      <c r="IN59" s="221"/>
      <c r="IO59" s="221"/>
      <c r="IP59" s="221"/>
      <c r="IQ59" s="221"/>
      <c r="IR59" s="221"/>
      <c r="IS59" s="221"/>
      <c r="IT59" s="221"/>
      <c r="IU59" s="221"/>
      <c r="IV59" s="221"/>
    </row>
    <row r="60" spans="1:256" ht="15.75" x14ac:dyDescent="0.25">
      <c r="A60" s="153">
        <v>401</v>
      </c>
      <c r="B60" s="237" t="s">
        <v>130</v>
      </c>
      <c r="C60" s="222" t="s">
        <v>299</v>
      </c>
      <c r="D60" s="177" t="s">
        <v>298</v>
      </c>
      <c r="E60" s="178" t="s">
        <v>269</v>
      </c>
      <c r="F60" s="179">
        <v>1</v>
      </c>
      <c r="G60" s="180">
        <v>7</v>
      </c>
      <c r="H60" s="181">
        <v>1</v>
      </c>
      <c r="I60" s="182"/>
      <c r="J60" s="155"/>
      <c r="K60" s="191"/>
      <c r="L60" s="157">
        <f t="shared" ref="L60:L67" si="228">M60*30</f>
        <v>270</v>
      </c>
      <c r="M60" s="176">
        <v>9</v>
      </c>
      <c r="N60" s="184">
        <v>20</v>
      </c>
      <c r="O60" s="161"/>
      <c r="P60" s="161"/>
      <c r="Q60" s="161"/>
      <c r="R60" s="161"/>
      <c r="S60" s="161"/>
      <c r="T60" s="161"/>
      <c r="U60" s="161"/>
      <c r="V60" s="185"/>
      <c r="W60" s="184"/>
      <c r="X60" s="161"/>
      <c r="Y60" s="161">
        <v>24</v>
      </c>
      <c r="Z60" s="161"/>
      <c r="AA60" s="161" t="s">
        <v>270</v>
      </c>
      <c r="AB60" s="161"/>
      <c r="AC60" s="161"/>
      <c r="AD60" s="156"/>
      <c r="AE60" s="187"/>
      <c r="AF60" s="182"/>
      <c r="AG60" s="161"/>
      <c r="AH60" s="161"/>
      <c r="AI60" s="161"/>
      <c r="AJ60" s="161"/>
      <c r="AK60" s="161"/>
      <c r="AL60" s="161"/>
      <c r="AM60" s="161"/>
      <c r="AN60" s="161"/>
      <c r="AO60" s="156"/>
      <c r="AP60" s="188"/>
      <c r="AQ60" s="189"/>
      <c r="AR60" s="162">
        <f t="shared" ref="AR60:AR67" si="229">N60</f>
        <v>20</v>
      </c>
      <c r="AS60" s="163">
        <f t="shared" ref="AS60:AS67" si="230">O60*H60</f>
        <v>0</v>
      </c>
      <c r="AT60" s="163">
        <f t="shared" ref="AT60:AT67" si="231">P60*H60</f>
        <v>0</v>
      </c>
      <c r="AU60" s="163">
        <f>2*H60</f>
        <v>2</v>
      </c>
      <c r="AV60" s="163"/>
      <c r="AW60" s="163"/>
      <c r="AX60" s="163"/>
      <c r="AY60" s="163">
        <f t="shared" ref="AY60:AY67" si="232">IF($T60="КП",ROUND($G60*$AE60,0))+IF($T60="КР",ROUND($G60*$AE60,0))</f>
        <v>0</v>
      </c>
      <c r="AZ60" s="163">
        <f t="shared" ref="AZ60:AZ67" si="233">ROUND(IF($S60="залік",2*$H60),0)</f>
        <v>0</v>
      </c>
      <c r="BA60" s="163"/>
      <c r="BB60" s="164"/>
      <c r="BC60" s="164"/>
      <c r="BD60" s="164"/>
      <c r="BE60" s="164"/>
      <c r="BF60" s="165">
        <f t="shared" ref="BF60:BF67" si="234">SUM(AR60:BB60)</f>
        <v>22</v>
      </c>
      <c r="BG60" s="166">
        <f t="shared" ref="BG60:BG67" si="235">AR60+AS60+AT60+AV60+AZ60+BA60</f>
        <v>20</v>
      </c>
      <c r="BH60" s="167"/>
      <c r="BI60" s="162">
        <f t="shared" ref="BI60:BI67" si="236">W60</f>
        <v>0</v>
      </c>
      <c r="BJ60" s="163">
        <f t="shared" ref="BJ60:BJ67" si="237">X60*H60</f>
        <v>0</v>
      </c>
      <c r="BK60" s="163">
        <f t="shared" ref="BK60:BK67" si="238">Y60*H60</f>
        <v>24</v>
      </c>
      <c r="BL60" s="163"/>
      <c r="BM60" s="163"/>
      <c r="BN60" s="163">
        <f t="shared" ref="BN60:BN67" si="239">IF(AD60="к.р.",ROUND(G60*0.33,0),0)</f>
        <v>0</v>
      </c>
      <c r="BO60" s="163"/>
      <c r="BP60" s="163"/>
      <c r="BQ60" s="163">
        <f t="shared" ref="BQ60:BQ67" si="240">IF($AC60="КП",ROUND($G60*$AE60,0))+IF($AC60="КР",ROUND($G60*$AE60,0))</f>
        <v>0</v>
      </c>
      <c r="BR60" s="163">
        <f t="shared" ref="BR60:BR67" si="241">ROUND(IF($AB60="залік",2*$H60),0)</f>
        <v>0</v>
      </c>
      <c r="BS60" s="163">
        <f t="shared" ref="BS60:BS67" si="242">ROUND(IF($AA60="Екз",0.33*$G60),0)+ROUND(IF($R60="Екз",0.33*$G60),0)</f>
        <v>2</v>
      </c>
      <c r="BT60" s="163"/>
      <c r="BU60" s="163"/>
      <c r="BV60" s="163">
        <f t="shared" ref="BV60:BV66" si="243">ROUND(IF($AA60="ДІ",3*$I60*4),0)+ROUND(IF($AC60="ДР",0.5*$G60*4),0)</f>
        <v>0</v>
      </c>
      <c r="BW60" s="163"/>
      <c r="BX60" s="168"/>
      <c r="BY60" s="165">
        <f t="shared" ref="BY60:BY67" si="244">SUM(BI60:BX60)</f>
        <v>26</v>
      </c>
      <c r="BZ60" s="166">
        <f t="shared" ref="BZ60:BZ67" si="245">BI60+BJ60+BK60+BM60+BR60+BS60+BV60</f>
        <v>26</v>
      </c>
      <c r="HT60" s="250"/>
      <c r="HU60" s="250"/>
      <c r="HV60" s="250"/>
      <c r="HW60" s="250"/>
      <c r="HX60" s="250"/>
      <c r="HY60" s="250"/>
      <c r="HZ60" s="250"/>
      <c r="IA60" s="250"/>
      <c r="IB60" s="250"/>
      <c r="IC60" s="250"/>
      <c r="ID60" s="250"/>
      <c r="IE60" s="250"/>
      <c r="IF60" s="250"/>
      <c r="IG60" s="250"/>
      <c r="IH60" s="250"/>
      <c r="II60" s="250"/>
    </row>
    <row r="61" spans="1:256" ht="15.75" x14ac:dyDescent="0.25">
      <c r="A61" s="153">
        <v>401</v>
      </c>
      <c r="B61" s="236" t="s">
        <v>130</v>
      </c>
      <c r="C61" s="222" t="s">
        <v>300</v>
      </c>
      <c r="D61" s="177" t="s">
        <v>298</v>
      </c>
      <c r="E61" s="178" t="s">
        <v>269</v>
      </c>
      <c r="F61" s="179">
        <v>1</v>
      </c>
      <c r="G61" s="180">
        <v>7</v>
      </c>
      <c r="H61" s="181">
        <v>1</v>
      </c>
      <c r="I61" s="182"/>
      <c r="J61" s="155"/>
      <c r="K61" s="191"/>
      <c r="L61" s="157">
        <f t="shared" si="228"/>
        <v>210</v>
      </c>
      <c r="M61" s="176">
        <v>7</v>
      </c>
      <c r="N61" s="184">
        <v>16</v>
      </c>
      <c r="O61" s="161"/>
      <c r="P61" s="161"/>
      <c r="Q61" s="161"/>
      <c r="R61" s="161"/>
      <c r="S61" s="161"/>
      <c r="T61" s="161"/>
      <c r="U61" s="161"/>
      <c r="V61" s="185"/>
      <c r="W61" s="184"/>
      <c r="X61" s="161"/>
      <c r="Y61" s="161">
        <v>20</v>
      </c>
      <c r="Z61" s="161"/>
      <c r="AA61" s="161" t="s">
        <v>270</v>
      </c>
      <c r="AB61" s="161"/>
      <c r="AC61" s="161"/>
      <c r="AD61" s="156"/>
      <c r="AE61" s="187"/>
      <c r="AF61" s="182"/>
      <c r="AG61" s="161"/>
      <c r="AH61" s="161"/>
      <c r="AI61" s="161"/>
      <c r="AJ61" s="161"/>
      <c r="AK61" s="161"/>
      <c r="AL61" s="161"/>
      <c r="AM61" s="161"/>
      <c r="AN61" s="161"/>
      <c r="AO61" s="156"/>
      <c r="AP61" s="188"/>
      <c r="AQ61" s="189"/>
      <c r="AR61" s="162">
        <f t="shared" si="229"/>
        <v>16</v>
      </c>
      <c r="AS61" s="163">
        <f t="shared" si="230"/>
        <v>0</v>
      </c>
      <c r="AT61" s="163">
        <f t="shared" si="231"/>
        <v>0</v>
      </c>
      <c r="AU61" s="163">
        <f>2*H61</f>
        <v>2</v>
      </c>
      <c r="AV61" s="163"/>
      <c r="AW61" s="163"/>
      <c r="AX61" s="163"/>
      <c r="AY61" s="163">
        <f t="shared" si="232"/>
        <v>0</v>
      </c>
      <c r="AZ61" s="163">
        <f t="shared" si="233"/>
        <v>0</v>
      </c>
      <c r="BA61" s="163"/>
      <c r="BB61" s="164"/>
      <c r="BC61" s="164"/>
      <c r="BD61" s="164"/>
      <c r="BE61" s="164"/>
      <c r="BF61" s="165">
        <f t="shared" si="234"/>
        <v>18</v>
      </c>
      <c r="BG61" s="166">
        <f t="shared" si="235"/>
        <v>16</v>
      </c>
      <c r="BH61" s="167"/>
      <c r="BI61" s="162">
        <f t="shared" si="236"/>
        <v>0</v>
      </c>
      <c r="BJ61" s="163">
        <f t="shared" si="237"/>
        <v>0</v>
      </c>
      <c r="BK61" s="163">
        <f t="shared" si="238"/>
        <v>20</v>
      </c>
      <c r="BL61" s="163"/>
      <c r="BM61" s="163"/>
      <c r="BN61" s="163">
        <f t="shared" si="239"/>
        <v>0</v>
      </c>
      <c r="BO61" s="163"/>
      <c r="BP61" s="163"/>
      <c r="BQ61" s="163">
        <f t="shared" si="240"/>
        <v>0</v>
      </c>
      <c r="BR61" s="163">
        <f t="shared" si="241"/>
        <v>0</v>
      </c>
      <c r="BS61" s="163">
        <f t="shared" si="242"/>
        <v>2</v>
      </c>
      <c r="BT61" s="163"/>
      <c r="BU61" s="163"/>
      <c r="BV61" s="163">
        <f t="shared" si="243"/>
        <v>0</v>
      </c>
      <c r="BW61" s="163"/>
      <c r="BX61" s="168"/>
      <c r="BY61" s="165">
        <f t="shared" si="244"/>
        <v>22</v>
      </c>
      <c r="BZ61" s="166">
        <f t="shared" si="245"/>
        <v>22</v>
      </c>
      <c r="HT61" s="250"/>
      <c r="HU61" s="250"/>
      <c r="HV61" s="250"/>
      <c r="HW61" s="250"/>
      <c r="HX61" s="250"/>
      <c r="HY61" s="250"/>
      <c r="HZ61" s="250"/>
      <c r="IA61" s="250"/>
      <c r="IB61" s="250"/>
      <c r="IC61" s="250"/>
      <c r="ID61" s="250"/>
      <c r="IE61" s="250"/>
      <c r="IF61" s="250"/>
      <c r="IG61" s="250"/>
      <c r="IH61" s="250"/>
      <c r="II61" s="250"/>
    </row>
    <row r="62" spans="1:256" ht="15.75" x14ac:dyDescent="0.25">
      <c r="A62" s="153">
        <v>401</v>
      </c>
      <c r="B62" s="236" t="s">
        <v>130</v>
      </c>
      <c r="C62" s="194" t="s">
        <v>278</v>
      </c>
      <c r="D62" s="177" t="s">
        <v>298</v>
      </c>
      <c r="E62" s="178" t="s">
        <v>269</v>
      </c>
      <c r="F62" s="179">
        <v>1</v>
      </c>
      <c r="G62" s="180">
        <v>7</v>
      </c>
      <c r="H62" s="181">
        <v>1</v>
      </c>
      <c r="I62" s="182"/>
      <c r="J62" s="155"/>
      <c r="K62" s="191"/>
      <c r="L62" s="157">
        <f t="shared" si="228"/>
        <v>30</v>
      </c>
      <c r="M62" s="176">
        <v>1</v>
      </c>
      <c r="N62" s="184"/>
      <c r="O62" s="161"/>
      <c r="P62" s="161"/>
      <c r="Q62" s="161"/>
      <c r="R62" s="161"/>
      <c r="S62" s="161"/>
      <c r="T62" s="161"/>
      <c r="U62" s="161"/>
      <c r="V62" s="185"/>
      <c r="W62" s="184"/>
      <c r="X62" s="161"/>
      <c r="Y62" s="161"/>
      <c r="Z62" s="161"/>
      <c r="AA62" s="161"/>
      <c r="AB62" s="161"/>
      <c r="AC62" s="161" t="s">
        <v>163</v>
      </c>
      <c r="AD62" s="156"/>
      <c r="AE62" s="187">
        <v>3</v>
      </c>
      <c r="AF62" s="182"/>
      <c r="AG62" s="161"/>
      <c r="AH62" s="161"/>
      <c r="AI62" s="161"/>
      <c r="AJ62" s="161"/>
      <c r="AK62" s="161"/>
      <c r="AL62" s="161"/>
      <c r="AM62" s="161"/>
      <c r="AN62" s="161"/>
      <c r="AO62" s="156"/>
      <c r="AP62" s="188"/>
      <c r="AQ62" s="189"/>
      <c r="AR62" s="162">
        <f t="shared" si="229"/>
        <v>0</v>
      </c>
      <c r="AS62" s="163">
        <f t="shared" si="230"/>
        <v>0</v>
      </c>
      <c r="AT62" s="163">
        <f t="shared" si="231"/>
        <v>0</v>
      </c>
      <c r="AU62" s="163"/>
      <c r="AV62" s="163"/>
      <c r="AW62" s="163"/>
      <c r="AX62" s="163"/>
      <c r="AY62" s="163">
        <f t="shared" si="232"/>
        <v>0</v>
      </c>
      <c r="AZ62" s="163">
        <f t="shared" si="233"/>
        <v>0</v>
      </c>
      <c r="BA62" s="163"/>
      <c r="BB62" s="164"/>
      <c r="BC62" s="164"/>
      <c r="BD62" s="164"/>
      <c r="BE62" s="164"/>
      <c r="BF62" s="165">
        <f t="shared" si="234"/>
        <v>0</v>
      </c>
      <c r="BG62" s="166">
        <f t="shared" si="235"/>
        <v>0</v>
      </c>
      <c r="BH62" s="167"/>
      <c r="BI62" s="162">
        <f t="shared" si="236"/>
        <v>0</v>
      </c>
      <c r="BJ62" s="163">
        <f t="shared" si="237"/>
        <v>0</v>
      </c>
      <c r="BK62" s="163">
        <f t="shared" si="238"/>
        <v>0</v>
      </c>
      <c r="BL62" s="163"/>
      <c r="BM62" s="163"/>
      <c r="BN62" s="163">
        <f t="shared" si="239"/>
        <v>0</v>
      </c>
      <c r="BO62" s="163"/>
      <c r="BP62" s="163"/>
      <c r="BQ62" s="163">
        <f t="shared" si="240"/>
        <v>21</v>
      </c>
      <c r="BR62" s="163">
        <f t="shared" si="241"/>
        <v>0</v>
      </c>
      <c r="BS62" s="163">
        <f t="shared" si="242"/>
        <v>0</v>
      </c>
      <c r="BT62" s="163"/>
      <c r="BU62" s="163"/>
      <c r="BV62" s="163">
        <f t="shared" si="243"/>
        <v>0</v>
      </c>
      <c r="BW62" s="163"/>
      <c r="BX62" s="168"/>
      <c r="BY62" s="165">
        <f t="shared" si="244"/>
        <v>21</v>
      </c>
      <c r="BZ62" s="166">
        <f t="shared" si="245"/>
        <v>0</v>
      </c>
    </row>
    <row r="63" spans="1:256" ht="31.5" x14ac:dyDescent="0.25">
      <c r="A63" s="153">
        <v>401</v>
      </c>
      <c r="B63" s="236" t="s">
        <v>130</v>
      </c>
      <c r="C63" s="194" t="s">
        <v>301</v>
      </c>
      <c r="D63" s="177" t="s">
        <v>298</v>
      </c>
      <c r="E63" s="178" t="s">
        <v>269</v>
      </c>
      <c r="F63" s="179">
        <v>1</v>
      </c>
      <c r="G63" s="180">
        <v>7</v>
      </c>
      <c r="H63" s="181">
        <v>1</v>
      </c>
      <c r="I63" s="182"/>
      <c r="J63" s="155"/>
      <c r="K63" s="156"/>
      <c r="L63" s="157">
        <f t="shared" si="228"/>
        <v>210</v>
      </c>
      <c r="M63" s="176">
        <v>7</v>
      </c>
      <c r="N63" s="184">
        <v>16</v>
      </c>
      <c r="O63" s="161"/>
      <c r="P63" s="161"/>
      <c r="Q63" s="161"/>
      <c r="R63" s="161"/>
      <c r="S63" s="161"/>
      <c r="T63" s="161"/>
      <c r="U63" s="161"/>
      <c r="V63" s="185"/>
      <c r="W63" s="184"/>
      <c r="X63" s="161">
        <v>12</v>
      </c>
      <c r="Y63" s="161"/>
      <c r="Z63" s="161"/>
      <c r="AA63" s="161"/>
      <c r="AB63" s="161" t="s">
        <v>116</v>
      </c>
      <c r="AC63" s="161"/>
      <c r="AD63" s="156"/>
      <c r="AE63" s="187"/>
      <c r="AF63" s="182"/>
      <c r="AG63" s="161"/>
      <c r="AH63" s="161"/>
      <c r="AI63" s="161"/>
      <c r="AJ63" s="161"/>
      <c r="AK63" s="161"/>
      <c r="AL63" s="161"/>
      <c r="AM63" s="161"/>
      <c r="AN63" s="161"/>
      <c r="AO63" s="156"/>
      <c r="AP63" s="188"/>
      <c r="AQ63" s="189"/>
      <c r="AR63" s="162">
        <f t="shared" si="229"/>
        <v>16</v>
      </c>
      <c r="AS63" s="163">
        <f t="shared" si="230"/>
        <v>0</v>
      </c>
      <c r="AT63" s="163">
        <f t="shared" si="231"/>
        <v>0</v>
      </c>
      <c r="AU63" s="163">
        <f>2*H63</f>
        <v>2</v>
      </c>
      <c r="AV63" s="163"/>
      <c r="AW63" s="163"/>
      <c r="AX63" s="163"/>
      <c r="AY63" s="163">
        <f t="shared" si="232"/>
        <v>0</v>
      </c>
      <c r="AZ63" s="163">
        <f t="shared" si="233"/>
        <v>0</v>
      </c>
      <c r="BA63" s="163"/>
      <c r="BB63" s="164"/>
      <c r="BC63" s="164"/>
      <c r="BD63" s="164"/>
      <c r="BE63" s="164"/>
      <c r="BF63" s="165">
        <f t="shared" si="234"/>
        <v>18</v>
      </c>
      <c r="BG63" s="166">
        <f t="shared" si="235"/>
        <v>16</v>
      </c>
      <c r="BH63" s="167"/>
      <c r="BI63" s="162">
        <f t="shared" si="236"/>
        <v>0</v>
      </c>
      <c r="BJ63" s="163">
        <f t="shared" si="237"/>
        <v>12</v>
      </c>
      <c r="BK63" s="163">
        <f t="shared" si="238"/>
        <v>0</v>
      </c>
      <c r="BL63" s="163"/>
      <c r="BM63" s="163"/>
      <c r="BN63" s="163">
        <f t="shared" si="239"/>
        <v>0</v>
      </c>
      <c r="BO63" s="163"/>
      <c r="BP63" s="163"/>
      <c r="BQ63" s="163">
        <f t="shared" si="240"/>
        <v>0</v>
      </c>
      <c r="BR63" s="163">
        <f t="shared" si="241"/>
        <v>2</v>
      </c>
      <c r="BS63" s="163">
        <f t="shared" si="242"/>
        <v>0</v>
      </c>
      <c r="BT63" s="163"/>
      <c r="BU63" s="163"/>
      <c r="BV63" s="163">
        <f t="shared" si="243"/>
        <v>0</v>
      </c>
      <c r="BW63" s="163"/>
      <c r="BX63" s="168"/>
      <c r="BY63" s="165">
        <f t="shared" si="244"/>
        <v>14</v>
      </c>
      <c r="BZ63" s="166">
        <f t="shared" si="245"/>
        <v>14</v>
      </c>
    </row>
    <row r="64" spans="1:256" ht="31.5" x14ac:dyDescent="0.25">
      <c r="A64" s="153">
        <v>401</v>
      </c>
      <c r="B64" s="236" t="s">
        <v>130</v>
      </c>
      <c r="C64" s="194" t="s">
        <v>184</v>
      </c>
      <c r="D64" s="177" t="s">
        <v>298</v>
      </c>
      <c r="E64" s="178" t="s">
        <v>269</v>
      </c>
      <c r="F64" s="179">
        <v>1</v>
      </c>
      <c r="G64" s="180">
        <v>7</v>
      </c>
      <c r="H64" s="181">
        <v>1</v>
      </c>
      <c r="I64" s="182"/>
      <c r="J64" s="155"/>
      <c r="K64" s="156"/>
      <c r="L64" s="157">
        <f t="shared" si="228"/>
        <v>210</v>
      </c>
      <c r="M64" s="176">
        <v>7</v>
      </c>
      <c r="N64" s="184">
        <v>12</v>
      </c>
      <c r="O64" s="161"/>
      <c r="P64" s="161"/>
      <c r="Q64" s="161"/>
      <c r="R64" s="161"/>
      <c r="S64" s="161"/>
      <c r="T64" s="161"/>
      <c r="U64" s="161"/>
      <c r="V64" s="185"/>
      <c r="W64" s="184"/>
      <c r="X64" s="161"/>
      <c r="Y64" s="161">
        <v>16</v>
      </c>
      <c r="Z64" s="161"/>
      <c r="AA64" s="161"/>
      <c r="AB64" s="161" t="s">
        <v>116</v>
      </c>
      <c r="AC64" s="161"/>
      <c r="AD64" s="156"/>
      <c r="AE64" s="187"/>
      <c r="AF64" s="182"/>
      <c r="AG64" s="161"/>
      <c r="AH64" s="161"/>
      <c r="AI64" s="161"/>
      <c r="AJ64" s="161"/>
      <c r="AK64" s="161"/>
      <c r="AL64" s="161"/>
      <c r="AM64" s="161"/>
      <c r="AN64" s="161"/>
      <c r="AO64" s="156"/>
      <c r="AP64" s="188"/>
      <c r="AQ64" s="189"/>
      <c r="AR64" s="162">
        <f t="shared" si="229"/>
        <v>12</v>
      </c>
      <c r="AS64" s="163">
        <f t="shared" si="230"/>
        <v>0</v>
      </c>
      <c r="AT64" s="163">
        <f t="shared" si="231"/>
        <v>0</v>
      </c>
      <c r="AU64" s="163">
        <f>2*H64</f>
        <v>2</v>
      </c>
      <c r="AV64" s="163"/>
      <c r="AW64" s="163"/>
      <c r="AX64" s="163"/>
      <c r="AY64" s="163">
        <f t="shared" si="232"/>
        <v>0</v>
      </c>
      <c r="AZ64" s="163">
        <f t="shared" si="233"/>
        <v>0</v>
      </c>
      <c r="BA64" s="163"/>
      <c r="BB64" s="164"/>
      <c r="BC64" s="164"/>
      <c r="BD64" s="164"/>
      <c r="BE64" s="164"/>
      <c r="BF64" s="165">
        <f t="shared" si="234"/>
        <v>14</v>
      </c>
      <c r="BG64" s="166">
        <f t="shared" si="235"/>
        <v>12</v>
      </c>
      <c r="BH64" s="167"/>
      <c r="BI64" s="162">
        <f t="shared" si="236"/>
        <v>0</v>
      </c>
      <c r="BJ64" s="163">
        <f t="shared" si="237"/>
        <v>0</v>
      </c>
      <c r="BK64" s="163">
        <f t="shared" si="238"/>
        <v>16</v>
      </c>
      <c r="BL64" s="163"/>
      <c r="BM64" s="163"/>
      <c r="BN64" s="163">
        <f t="shared" si="239"/>
        <v>0</v>
      </c>
      <c r="BO64" s="163"/>
      <c r="BP64" s="163"/>
      <c r="BQ64" s="163">
        <f t="shared" si="240"/>
        <v>0</v>
      </c>
      <c r="BR64" s="163">
        <f t="shared" si="241"/>
        <v>2</v>
      </c>
      <c r="BS64" s="163">
        <f t="shared" si="242"/>
        <v>0</v>
      </c>
      <c r="BT64" s="163"/>
      <c r="BU64" s="163"/>
      <c r="BV64" s="163">
        <f t="shared" si="243"/>
        <v>0</v>
      </c>
      <c r="BW64" s="163"/>
      <c r="BX64" s="168"/>
      <c r="BY64" s="165">
        <f t="shared" si="244"/>
        <v>18</v>
      </c>
      <c r="BZ64" s="166">
        <f t="shared" si="245"/>
        <v>18</v>
      </c>
    </row>
    <row r="65" spans="1:256" ht="31.5" x14ac:dyDescent="0.25">
      <c r="A65" s="153">
        <v>401</v>
      </c>
      <c r="B65" s="236" t="s">
        <v>130</v>
      </c>
      <c r="C65" s="245" t="s">
        <v>302</v>
      </c>
      <c r="D65" s="177" t="s">
        <v>298</v>
      </c>
      <c r="E65" s="178" t="s">
        <v>269</v>
      </c>
      <c r="F65" s="179">
        <v>1</v>
      </c>
      <c r="G65" s="180">
        <v>7</v>
      </c>
      <c r="H65" s="181">
        <v>1</v>
      </c>
      <c r="I65" s="182"/>
      <c r="J65" s="155"/>
      <c r="K65" s="156"/>
      <c r="L65" s="157">
        <f t="shared" si="228"/>
        <v>210</v>
      </c>
      <c r="M65" s="176">
        <v>7</v>
      </c>
      <c r="N65" s="184">
        <v>12</v>
      </c>
      <c r="O65" s="161"/>
      <c r="P65" s="161"/>
      <c r="Q65" s="161"/>
      <c r="R65" s="161"/>
      <c r="S65" s="161"/>
      <c r="T65" s="161"/>
      <c r="U65" s="161"/>
      <c r="V65" s="185"/>
      <c r="W65" s="184"/>
      <c r="X65" s="161"/>
      <c r="Y65" s="161">
        <v>16</v>
      </c>
      <c r="Z65" s="161"/>
      <c r="AA65" s="161"/>
      <c r="AB65" s="161" t="s">
        <v>116</v>
      </c>
      <c r="AC65" s="161"/>
      <c r="AD65" s="156"/>
      <c r="AE65" s="187"/>
      <c r="AF65" s="182"/>
      <c r="AG65" s="161"/>
      <c r="AH65" s="161"/>
      <c r="AI65" s="161"/>
      <c r="AJ65" s="161"/>
      <c r="AK65" s="161"/>
      <c r="AL65" s="161"/>
      <c r="AM65" s="161"/>
      <c r="AN65" s="161"/>
      <c r="AO65" s="156"/>
      <c r="AP65" s="188"/>
      <c r="AQ65" s="189"/>
      <c r="AR65" s="162">
        <f t="shared" si="229"/>
        <v>12</v>
      </c>
      <c r="AS65" s="163">
        <f t="shared" si="230"/>
        <v>0</v>
      </c>
      <c r="AT65" s="163">
        <f t="shared" si="231"/>
        <v>0</v>
      </c>
      <c r="AU65" s="163">
        <f>2*H65</f>
        <v>2</v>
      </c>
      <c r="AV65" s="163"/>
      <c r="AW65" s="163"/>
      <c r="AX65" s="163"/>
      <c r="AY65" s="163">
        <f t="shared" si="232"/>
        <v>0</v>
      </c>
      <c r="AZ65" s="163">
        <f t="shared" si="233"/>
        <v>0</v>
      </c>
      <c r="BA65" s="163"/>
      <c r="BB65" s="164"/>
      <c r="BC65" s="164"/>
      <c r="BD65" s="164"/>
      <c r="BE65" s="164"/>
      <c r="BF65" s="165">
        <f t="shared" si="234"/>
        <v>14</v>
      </c>
      <c r="BG65" s="166">
        <f t="shared" si="235"/>
        <v>12</v>
      </c>
      <c r="BH65" s="167"/>
      <c r="BI65" s="162">
        <f t="shared" si="236"/>
        <v>0</v>
      </c>
      <c r="BJ65" s="163">
        <f t="shared" si="237"/>
        <v>0</v>
      </c>
      <c r="BK65" s="163">
        <f t="shared" si="238"/>
        <v>16</v>
      </c>
      <c r="BL65" s="163"/>
      <c r="BM65" s="163"/>
      <c r="BN65" s="163">
        <f t="shared" si="239"/>
        <v>0</v>
      </c>
      <c r="BO65" s="163"/>
      <c r="BP65" s="163"/>
      <c r="BQ65" s="163">
        <f t="shared" si="240"/>
        <v>0</v>
      </c>
      <c r="BR65" s="163">
        <f t="shared" si="241"/>
        <v>2</v>
      </c>
      <c r="BS65" s="163">
        <f t="shared" si="242"/>
        <v>0</v>
      </c>
      <c r="BT65" s="163"/>
      <c r="BU65" s="163"/>
      <c r="BV65" s="163">
        <f t="shared" si="243"/>
        <v>0</v>
      </c>
      <c r="BW65" s="163"/>
      <c r="BX65" s="168"/>
      <c r="BY65" s="165">
        <f t="shared" si="244"/>
        <v>18</v>
      </c>
      <c r="BZ65" s="166">
        <f t="shared" si="245"/>
        <v>18</v>
      </c>
    </row>
    <row r="66" spans="1:256" ht="31.5" x14ac:dyDescent="0.25">
      <c r="A66" s="153">
        <v>401</v>
      </c>
      <c r="B66" s="259" t="s">
        <v>130</v>
      </c>
      <c r="C66" s="194" t="s">
        <v>303</v>
      </c>
      <c r="D66" s="177" t="s">
        <v>298</v>
      </c>
      <c r="E66" s="178" t="s">
        <v>269</v>
      </c>
      <c r="F66" s="179">
        <v>1</v>
      </c>
      <c r="G66" s="180">
        <v>7</v>
      </c>
      <c r="H66" s="181">
        <v>1</v>
      </c>
      <c r="I66" s="182"/>
      <c r="J66" s="155"/>
      <c r="K66" s="156"/>
      <c r="L66" s="157">
        <f t="shared" si="228"/>
        <v>210</v>
      </c>
      <c r="M66" s="176">
        <v>7</v>
      </c>
      <c r="N66" s="184">
        <v>12</v>
      </c>
      <c r="O66" s="161"/>
      <c r="P66" s="161"/>
      <c r="Q66" s="161"/>
      <c r="R66" s="161"/>
      <c r="S66" s="161"/>
      <c r="T66" s="161"/>
      <c r="U66" s="161"/>
      <c r="V66" s="185"/>
      <c r="W66" s="184"/>
      <c r="X66" s="161"/>
      <c r="Y66" s="161">
        <v>16</v>
      </c>
      <c r="Z66" s="161"/>
      <c r="AA66" s="161"/>
      <c r="AB66" s="161" t="s">
        <v>116</v>
      </c>
      <c r="AC66" s="161"/>
      <c r="AD66" s="156"/>
      <c r="AE66" s="187"/>
      <c r="AF66" s="182"/>
      <c r="AG66" s="161"/>
      <c r="AH66" s="161"/>
      <c r="AI66" s="161"/>
      <c r="AJ66" s="161"/>
      <c r="AK66" s="161"/>
      <c r="AL66" s="161"/>
      <c r="AM66" s="161"/>
      <c r="AN66" s="161"/>
      <c r="AO66" s="156"/>
      <c r="AP66" s="188"/>
      <c r="AQ66" s="189"/>
      <c r="AR66" s="162">
        <f t="shared" si="229"/>
        <v>12</v>
      </c>
      <c r="AS66" s="163">
        <f t="shared" si="230"/>
        <v>0</v>
      </c>
      <c r="AT66" s="163">
        <f t="shared" si="231"/>
        <v>0</v>
      </c>
      <c r="AU66" s="163">
        <f>2*H66</f>
        <v>2</v>
      </c>
      <c r="AV66" s="163"/>
      <c r="AW66" s="163"/>
      <c r="AX66" s="163"/>
      <c r="AY66" s="163">
        <f t="shared" si="232"/>
        <v>0</v>
      </c>
      <c r="AZ66" s="163">
        <f t="shared" si="233"/>
        <v>0</v>
      </c>
      <c r="BA66" s="163"/>
      <c r="BB66" s="164"/>
      <c r="BC66" s="164"/>
      <c r="BD66" s="164"/>
      <c r="BE66" s="164"/>
      <c r="BF66" s="165">
        <f t="shared" si="234"/>
        <v>14</v>
      </c>
      <c r="BG66" s="166">
        <f t="shared" si="235"/>
        <v>12</v>
      </c>
      <c r="BH66" s="167"/>
      <c r="BI66" s="162">
        <f t="shared" si="236"/>
        <v>0</v>
      </c>
      <c r="BJ66" s="163">
        <f t="shared" si="237"/>
        <v>0</v>
      </c>
      <c r="BK66" s="163">
        <f t="shared" si="238"/>
        <v>16</v>
      </c>
      <c r="BL66" s="163"/>
      <c r="BM66" s="163"/>
      <c r="BN66" s="163">
        <f t="shared" si="239"/>
        <v>0</v>
      </c>
      <c r="BO66" s="163"/>
      <c r="BP66" s="163"/>
      <c r="BQ66" s="163">
        <f t="shared" si="240"/>
        <v>0</v>
      </c>
      <c r="BR66" s="163">
        <f t="shared" si="241"/>
        <v>2</v>
      </c>
      <c r="BS66" s="163">
        <f t="shared" si="242"/>
        <v>0</v>
      </c>
      <c r="BT66" s="163"/>
      <c r="BU66" s="163"/>
      <c r="BV66" s="163">
        <f t="shared" si="243"/>
        <v>0</v>
      </c>
      <c r="BW66" s="163"/>
      <c r="BX66" s="168"/>
      <c r="BY66" s="165">
        <f t="shared" si="244"/>
        <v>18</v>
      </c>
      <c r="BZ66" s="166">
        <f t="shared" si="245"/>
        <v>18</v>
      </c>
    </row>
    <row r="67" spans="1:256" ht="15.75" x14ac:dyDescent="0.25">
      <c r="A67" s="153">
        <v>401</v>
      </c>
      <c r="B67" s="241" t="s">
        <v>130</v>
      </c>
      <c r="C67" s="202" t="s">
        <v>275</v>
      </c>
      <c r="D67" s="203" t="s">
        <v>298</v>
      </c>
      <c r="E67" s="204" t="s">
        <v>269</v>
      </c>
      <c r="F67" s="205">
        <v>1</v>
      </c>
      <c r="G67" s="206">
        <v>7</v>
      </c>
      <c r="H67" s="207">
        <v>1</v>
      </c>
      <c r="I67" s="208">
        <v>1</v>
      </c>
      <c r="J67" s="229"/>
      <c r="K67" s="230"/>
      <c r="L67" s="209">
        <f t="shared" si="228"/>
        <v>90</v>
      </c>
      <c r="M67" s="210">
        <v>3</v>
      </c>
      <c r="N67" s="211"/>
      <c r="O67" s="206"/>
      <c r="P67" s="206"/>
      <c r="Q67" s="206"/>
      <c r="R67" s="206"/>
      <c r="S67" s="206"/>
      <c r="T67" s="206"/>
      <c r="U67" s="206"/>
      <c r="V67" s="207"/>
      <c r="W67" s="211"/>
      <c r="X67" s="206"/>
      <c r="Y67" s="206"/>
      <c r="Z67" s="206"/>
      <c r="AA67" s="206" t="s">
        <v>273</v>
      </c>
      <c r="AB67" s="206"/>
      <c r="AC67" s="206"/>
      <c r="AD67" s="212"/>
      <c r="AE67" s="213">
        <v>4</v>
      </c>
      <c r="AF67" s="214"/>
      <c r="AG67" s="215"/>
      <c r="AH67" s="215"/>
      <c r="AI67" s="215"/>
      <c r="AJ67" s="215"/>
      <c r="AK67" s="215"/>
      <c r="AL67" s="215"/>
      <c r="AM67" s="215"/>
      <c r="AN67" s="215"/>
      <c r="AO67" s="216"/>
      <c r="AP67" s="188"/>
      <c r="AQ67" s="189"/>
      <c r="AR67" s="217">
        <f t="shared" si="229"/>
        <v>0</v>
      </c>
      <c r="AS67" s="218">
        <f t="shared" si="230"/>
        <v>0</v>
      </c>
      <c r="AT67" s="218">
        <f t="shared" si="231"/>
        <v>0</v>
      </c>
      <c r="AU67" s="218">
        <f>IF(SUM(AR67:AT67)&gt;0,4*H67,0)</f>
        <v>0</v>
      </c>
      <c r="AV67" s="218">
        <f>IF($AA67="Екз",2*$I67)+IF($R67="Екз",2*$I67)</f>
        <v>0</v>
      </c>
      <c r="AW67" s="218"/>
      <c r="AX67" s="218"/>
      <c r="AY67" s="218">
        <f t="shared" si="232"/>
        <v>0</v>
      </c>
      <c r="AZ67" s="218">
        <f t="shared" si="233"/>
        <v>0</v>
      </c>
      <c r="BA67" s="218">
        <f>ROUND(IF($R67="Екз",0.33*$G67),0)</f>
        <v>0</v>
      </c>
      <c r="BB67" s="219"/>
      <c r="BC67" s="219"/>
      <c r="BD67" s="219"/>
      <c r="BE67" s="219"/>
      <c r="BF67" s="217">
        <f t="shared" si="234"/>
        <v>0</v>
      </c>
      <c r="BG67" s="220">
        <f t="shared" si="235"/>
        <v>0</v>
      </c>
      <c r="BH67" s="167"/>
      <c r="BI67" s="217">
        <f t="shared" si="236"/>
        <v>0</v>
      </c>
      <c r="BJ67" s="218">
        <f t="shared" si="237"/>
        <v>0</v>
      </c>
      <c r="BK67" s="218">
        <f t="shared" si="238"/>
        <v>0</v>
      </c>
      <c r="BL67" s="218"/>
      <c r="BM67" s="218">
        <f>IF($AA67="ДІ",2*$I67*$AE67)</f>
        <v>8</v>
      </c>
      <c r="BN67" s="218">
        <f t="shared" si="239"/>
        <v>0</v>
      </c>
      <c r="BO67" s="218"/>
      <c r="BP67" s="218"/>
      <c r="BQ67" s="218">
        <f t="shared" si="240"/>
        <v>0</v>
      </c>
      <c r="BR67" s="218">
        <f t="shared" si="241"/>
        <v>0</v>
      </c>
      <c r="BS67" s="218">
        <f t="shared" si="242"/>
        <v>0</v>
      </c>
      <c r="BT67" s="218"/>
      <c r="BU67" s="218"/>
      <c r="BV67" s="218">
        <f>ROUND(IF($AA67="ДІ",3*$I67*4),0)</f>
        <v>12</v>
      </c>
      <c r="BW67" s="218">
        <f>ROUND(IF($AA67="ДІ",0.5*$G67),0)</f>
        <v>4</v>
      </c>
      <c r="BX67" s="220"/>
      <c r="BY67" s="217">
        <f t="shared" si="244"/>
        <v>24</v>
      </c>
      <c r="BZ67" s="220">
        <f t="shared" si="245"/>
        <v>20</v>
      </c>
      <c r="GP67" s="221"/>
      <c r="GQ67" s="221"/>
      <c r="GR67" s="221"/>
      <c r="GS67" s="221"/>
      <c r="GT67" s="221"/>
      <c r="GU67" s="221"/>
      <c r="GV67" s="221"/>
      <c r="GW67" s="221"/>
      <c r="GX67" s="221"/>
      <c r="GY67" s="221"/>
      <c r="GZ67" s="221"/>
      <c r="HA67" s="221"/>
      <c r="HB67" s="221"/>
      <c r="HC67" s="221"/>
      <c r="HD67" s="221"/>
      <c r="HE67" s="221"/>
      <c r="HF67" s="221"/>
      <c r="HG67" s="221"/>
      <c r="HH67" s="221"/>
      <c r="HI67" s="221"/>
      <c r="HJ67" s="221"/>
      <c r="HK67" s="221"/>
      <c r="HL67" s="221"/>
      <c r="HM67" s="221"/>
      <c r="HN67" s="221"/>
      <c r="HO67" s="221"/>
      <c r="HP67" s="221"/>
      <c r="HQ67" s="221"/>
      <c r="HR67" s="221"/>
      <c r="HS67" s="221"/>
      <c r="HT67" s="238"/>
      <c r="HU67" s="238"/>
      <c r="HV67" s="238"/>
      <c r="HW67" s="238"/>
      <c r="HX67" s="238"/>
      <c r="HY67" s="238"/>
      <c r="HZ67" s="238"/>
      <c r="IA67" s="238"/>
      <c r="IB67" s="238"/>
      <c r="IC67" s="238"/>
      <c r="ID67" s="238"/>
      <c r="IE67" s="238"/>
      <c r="IF67" s="238"/>
      <c r="IG67" s="238"/>
      <c r="IH67" s="238"/>
      <c r="II67" s="238"/>
      <c r="IJ67" s="221"/>
      <c r="IK67" s="221"/>
      <c r="IL67" s="221"/>
      <c r="IM67" s="221"/>
      <c r="IN67" s="221"/>
      <c r="IO67" s="221"/>
      <c r="IP67" s="221"/>
      <c r="IQ67" s="221"/>
      <c r="IR67" s="221"/>
      <c r="IS67" s="221"/>
      <c r="IT67" s="221"/>
      <c r="IU67" s="221"/>
      <c r="IV67" s="221"/>
    </row>
    <row r="68" spans="1:256" ht="15.75" x14ac:dyDescent="0.25">
      <c r="A68" s="153">
        <v>401</v>
      </c>
      <c r="B68" s="190" t="s">
        <v>130</v>
      </c>
      <c r="C68" s="228" t="s">
        <v>152</v>
      </c>
      <c r="D68" s="177" t="s">
        <v>304</v>
      </c>
      <c r="E68" s="178" t="s">
        <v>269</v>
      </c>
      <c r="F68" s="179">
        <v>2</v>
      </c>
      <c r="G68" s="180">
        <v>9</v>
      </c>
      <c r="H68" s="181">
        <v>1</v>
      </c>
      <c r="I68" s="182"/>
      <c r="J68" s="155"/>
      <c r="K68" s="191"/>
      <c r="L68" s="157">
        <f t="shared" ref="L68" si="246">M68*30</f>
        <v>150</v>
      </c>
      <c r="M68" s="176">
        <v>5</v>
      </c>
      <c r="N68" s="184">
        <v>24</v>
      </c>
      <c r="O68" s="161"/>
      <c r="P68" s="161"/>
      <c r="Q68" s="161"/>
      <c r="R68" s="161"/>
      <c r="S68" s="161"/>
      <c r="T68" s="161"/>
      <c r="U68" s="161"/>
      <c r="V68" s="185"/>
      <c r="W68" s="184"/>
      <c r="X68" s="161">
        <v>24</v>
      </c>
      <c r="Y68" s="161"/>
      <c r="Z68" s="161"/>
      <c r="AA68" s="161"/>
      <c r="AB68" s="161" t="s">
        <v>116</v>
      </c>
      <c r="AC68" s="161"/>
      <c r="AD68" s="156"/>
      <c r="AE68" s="187"/>
      <c r="AF68" s="182"/>
      <c r="AG68" s="161"/>
      <c r="AH68" s="161"/>
      <c r="AI68" s="161"/>
      <c r="AJ68" s="161"/>
      <c r="AK68" s="161"/>
      <c r="AL68" s="161"/>
      <c r="AM68" s="161"/>
      <c r="AN68" s="161"/>
      <c r="AO68" s="156"/>
      <c r="AP68" s="188"/>
      <c r="AQ68" s="189"/>
      <c r="AR68" s="162">
        <f t="shared" ref="AR68" si="247">N68</f>
        <v>24</v>
      </c>
      <c r="AS68" s="163">
        <f t="shared" ref="AS68" si="248">O68*H68</f>
        <v>0</v>
      </c>
      <c r="AT68" s="163">
        <f t="shared" ref="AT68" si="249">P68*H68</f>
        <v>0</v>
      </c>
      <c r="AU68" s="163">
        <f>2*H68</f>
        <v>2</v>
      </c>
      <c r="AV68" s="163"/>
      <c r="AW68" s="163"/>
      <c r="AX68" s="163"/>
      <c r="AY68" s="163">
        <f t="shared" ref="AY68" si="250">IF($T68="КП",ROUND($G68*$AE68,0))+IF($T68="КР",ROUND($G68*$AE68,0))</f>
        <v>0</v>
      </c>
      <c r="AZ68" s="163">
        <f t="shared" ref="AZ68" si="251">ROUND(IF($S68="залік",2*$H68),0)</f>
        <v>0</v>
      </c>
      <c r="BA68" s="163"/>
      <c r="BB68" s="164"/>
      <c r="BC68" s="164"/>
      <c r="BD68" s="164"/>
      <c r="BE68" s="164"/>
      <c r="BF68" s="165">
        <f t="shared" ref="BF68" si="252">SUM(AR68:BB68)</f>
        <v>26</v>
      </c>
      <c r="BG68" s="166">
        <f t="shared" ref="BG68" si="253">AR68+AS68+AT68+AV68+AZ68+BA68</f>
        <v>24</v>
      </c>
      <c r="BH68" s="167"/>
      <c r="BI68" s="162">
        <f t="shared" ref="BI68" si="254">W68</f>
        <v>0</v>
      </c>
      <c r="BJ68" s="163">
        <f t="shared" ref="BJ68" si="255">X68*H68</f>
        <v>24</v>
      </c>
      <c r="BK68" s="163">
        <f t="shared" ref="BK68" si="256">Y68*H68</f>
        <v>0</v>
      </c>
      <c r="BL68" s="163"/>
      <c r="BM68" s="163"/>
      <c r="BN68" s="163">
        <f t="shared" ref="BN68" si="257">IF(AD68="к.р.",ROUND(G68*0.33,0),0)</f>
        <v>0</v>
      </c>
      <c r="BO68" s="163"/>
      <c r="BP68" s="163"/>
      <c r="BQ68" s="163">
        <f t="shared" ref="BQ68" si="258">IF($AC68="КП",ROUND($G68*$AE68,0))+IF($AC68="КР",ROUND($G68*$AE68,0))</f>
        <v>0</v>
      </c>
      <c r="BR68" s="163">
        <f t="shared" ref="BR68" si="259">ROUND(IF($AB68="залік",2*$H68),0)</f>
        <v>2</v>
      </c>
      <c r="BS68" s="163">
        <f>ROUND(IF($AA68="Екз",0.33*$G68),0)+ROUND(IF($R68="Екз",0.33*$G68),0)</f>
        <v>0</v>
      </c>
      <c r="BT68" s="163"/>
      <c r="BU68" s="163"/>
      <c r="BV68" s="163">
        <f t="shared" ref="BV68" si="260">ROUND(IF($AA68="ДІ",3*$I68*4),0)+ROUND(IF($AC68="ДР",0.5*$G68*4),0)</f>
        <v>0</v>
      </c>
      <c r="BW68" s="163"/>
      <c r="BX68" s="168"/>
      <c r="BY68" s="165">
        <f t="shared" ref="BY68" si="261">SUM(BI68:BX68)</f>
        <v>26</v>
      </c>
      <c r="BZ68" s="166">
        <f t="shared" ref="BZ68" si="262">BI68+BJ68+BK68+BM68+BR68+BS68+BV68</f>
        <v>26</v>
      </c>
      <c r="GP68" s="221"/>
      <c r="GQ68" s="221"/>
      <c r="GR68" s="221"/>
      <c r="GS68" s="221"/>
      <c r="GT68" s="221"/>
      <c r="GU68" s="221"/>
      <c r="GV68" s="221"/>
      <c r="GW68" s="221"/>
      <c r="GX68" s="221"/>
      <c r="GY68" s="221"/>
      <c r="GZ68" s="221"/>
      <c r="HA68" s="221"/>
      <c r="HB68" s="221"/>
      <c r="HC68" s="221"/>
      <c r="HD68" s="221"/>
      <c r="HE68" s="221"/>
      <c r="HF68" s="221"/>
      <c r="HG68" s="221"/>
      <c r="HH68" s="221"/>
      <c r="HI68" s="221"/>
      <c r="HJ68" s="221"/>
      <c r="HK68" s="221"/>
      <c r="HL68" s="221"/>
      <c r="HM68" s="221"/>
      <c r="HN68" s="221"/>
      <c r="HO68" s="221"/>
      <c r="HP68" s="221"/>
      <c r="HQ68" s="221"/>
      <c r="HR68" s="221"/>
      <c r="HS68" s="221"/>
      <c r="HT68" s="238"/>
      <c r="HU68" s="238"/>
      <c r="HV68" s="238"/>
      <c r="HW68" s="238"/>
      <c r="HX68" s="238"/>
      <c r="HY68" s="238"/>
      <c r="HZ68" s="238"/>
      <c r="IA68" s="238"/>
      <c r="IB68" s="238"/>
      <c r="IC68" s="238"/>
      <c r="ID68" s="238"/>
      <c r="IE68" s="238"/>
      <c r="IF68" s="238"/>
      <c r="IG68" s="238"/>
      <c r="IH68" s="238"/>
      <c r="II68" s="238"/>
      <c r="IJ68" s="221"/>
      <c r="IK68" s="221"/>
      <c r="IL68" s="221"/>
      <c r="IM68" s="221"/>
      <c r="IN68" s="221"/>
      <c r="IO68" s="221"/>
      <c r="IP68" s="221"/>
      <c r="IQ68" s="221"/>
      <c r="IR68" s="221"/>
      <c r="IS68" s="221"/>
      <c r="IT68" s="221"/>
      <c r="IU68" s="221"/>
      <c r="IV68" s="221"/>
    </row>
    <row r="69" spans="1:256" ht="15.75" x14ac:dyDescent="0.25">
      <c r="A69" s="153">
        <v>401</v>
      </c>
      <c r="B69" s="190" t="s">
        <v>130</v>
      </c>
      <c r="C69" s="228" t="s">
        <v>142</v>
      </c>
      <c r="D69" s="177" t="s">
        <v>305</v>
      </c>
      <c r="E69" s="178" t="s">
        <v>269</v>
      </c>
      <c r="F69" s="179">
        <v>2</v>
      </c>
      <c r="G69" s="180">
        <v>22</v>
      </c>
      <c r="H69" s="181">
        <v>1</v>
      </c>
      <c r="I69" s="182"/>
      <c r="J69" s="155"/>
      <c r="K69" s="156"/>
      <c r="L69" s="157">
        <f t="shared" ref="L69" si="263">M69*30</f>
        <v>150</v>
      </c>
      <c r="M69" s="176">
        <v>5</v>
      </c>
      <c r="N69" s="201">
        <v>24</v>
      </c>
      <c r="O69" s="161"/>
      <c r="P69" s="161"/>
      <c r="Q69" s="161"/>
      <c r="R69" s="161"/>
      <c r="S69" s="161"/>
      <c r="T69" s="161"/>
      <c r="U69" s="161"/>
      <c r="V69" s="185"/>
      <c r="W69" s="184"/>
      <c r="X69" s="161">
        <v>24</v>
      </c>
      <c r="Y69" s="161"/>
      <c r="Z69" s="161"/>
      <c r="AA69" s="161"/>
      <c r="AB69" s="161" t="s">
        <v>116</v>
      </c>
      <c r="AC69" s="161"/>
      <c r="AD69" s="156"/>
      <c r="AE69" s="187"/>
      <c r="AF69" s="182"/>
      <c r="AG69" s="161"/>
      <c r="AH69" s="161"/>
      <c r="AI69" s="161"/>
      <c r="AJ69" s="161"/>
      <c r="AK69" s="161"/>
      <c r="AL69" s="161"/>
      <c r="AM69" s="161"/>
      <c r="AN69" s="161"/>
      <c r="AO69" s="156"/>
      <c r="AP69" s="188"/>
      <c r="AQ69" s="189"/>
      <c r="AR69" s="162">
        <f t="shared" ref="AR69" si="264">N69</f>
        <v>24</v>
      </c>
      <c r="AS69" s="163">
        <f t="shared" ref="AS69" si="265">O69*H69</f>
        <v>0</v>
      </c>
      <c r="AT69" s="163">
        <f t="shared" ref="AT69" si="266">P69*H69</f>
        <v>0</v>
      </c>
      <c r="AU69" s="163">
        <f>2*H69</f>
        <v>2</v>
      </c>
      <c r="AV69" s="163"/>
      <c r="AW69" s="163"/>
      <c r="AX69" s="163"/>
      <c r="AY69" s="163">
        <f t="shared" ref="AY69" si="267">IF($T69="КП",ROUND($G69*$AE69,0))+IF($T69="КР",ROUND($G69*$AE69,0))</f>
        <v>0</v>
      </c>
      <c r="AZ69" s="163">
        <f t="shared" ref="AZ69" si="268">ROUND(IF($S69="залік",2*$H69),0)</f>
        <v>0</v>
      </c>
      <c r="BA69" s="163">
        <f>ROUND(IF($AA69="Екз",0.33*$G69),0)+ROUND(IF($R69="Екз",0.33*$G69),0)</f>
        <v>0</v>
      </c>
      <c r="BB69" s="163"/>
      <c r="BC69" s="163"/>
      <c r="BD69" s="163"/>
      <c r="BE69" s="163"/>
      <c r="BF69" s="165">
        <f t="shared" ref="BF69" si="269">SUM(AR69:BB69)</f>
        <v>26</v>
      </c>
      <c r="BG69" s="166">
        <f t="shared" ref="BG69" si="270">AR69+AS69+AT69+AV69+AZ69+BA69</f>
        <v>24</v>
      </c>
      <c r="BH69" s="167"/>
      <c r="BI69" s="162">
        <f t="shared" ref="BI69" si="271">W69</f>
        <v>0</v>
      </c>
      <c r="BJ69" s="163">
        <f t="shared" ref="BJ69" si="272">X69*H69</f>
        <v>24</v>
      </c>
      <c r="BK69" s="163">
        <f t="shared" ref="BK69" si="273">Y69*H69</f>
        <v>0</v>
      </c>
      <c r="BL69" s="163"/>
      <c r="BM69" s="163"/>
      <c r="BN69" s="163">
        <f t="shared" ref="BN69" si="274">IF(AD69="к.р.",ROUND(G69*0.33,0),0)</f>
        <v>0</v>
      </c>
      <c r="BO69" s="163"/>
      <c r="BP69" s="163"/>
      <c r="BQ69" s="163">
        <f t="shared" ref="BQ69" si="275">IF($AC69="КП",ROUND($G69*$AE69,0))+IF($AC69="КР",ROUND($G69*$AE69,0))</f>
        <v>0</v>
      </c>
      <c r="BR69" s="163">
        <f>ROUND(IF($AB69="залік",2*$H69),0)</f>
        <v>2</v>
      </c>
      <c r="BS69" s="163">
        <f>ROUND(IF($AA69="Екз",0.33*$G69),0)+ROUND(IF($R69="Екз",0.33*$G69),0)</f>
        <v>0</v>
      </c>
      <c r="BT69" s="163"/>
      <c r="BU69" s="163"/>
      <c r="BV69" s="163">
        <f t="shared" ref="BV69" si="276">ROUND(IF($AA69="ДІ",3*$I69*4),0)+ROUND(IF($AC69="ДР",0.5*$G69*4),0)</f>
        <v>0</v>
      </c>
      <c r="BW69" s="163"/>
      <c r="BX69" s="168"/>
      <c r="BY69" s="165">
        <f t="shared" ref="BY69" si="277">SUM(BI69:BX69)</f>
        <v>26</v>
      </c>
      <c r="BZ69" s="166">
        <f t="shared" ref="BZ69" si="278">BI69+BJ69+BK69+BM69+BR69+BS69+BV69</f>
        <v>26</v>
      </c>
    </row>
    <row r="70" spans="1:256" s="221" customFormat="1" ht="15.75" x14ac:dyDescent="0.2">
      <c r="A70" s="153">
        <v>401</v>
      </c>
      <c r="B70" s="260" t="s">
        <v>130</v>
      </c>
      <c r="C70" s="169" t="s">
        <v>198</v>
      </c>
      <c r="D70" s="177" t="s">
        <v>306</v>
      </c>
      <c r="E70" s="178" t="s">
        <v>269</v>
      </c>
      <c r="F70" s="179">
        <v>1</v>
      </c>
      <c r="G70" s="180">
        <v>13</v>
      </c>
      <c r="H70" s="181">
        <v>1</v>
      </c>
      <c r="I70" s="182"/>
      <c r="J70" s="155"/>
      <c r="K70" s="156"/>
      <c r="L70" s="157">
        <f t="shared" ref="L70:L71" si="279">M70*30</f>
        <v>90</v>
      </c>
      <c r="M70" s="174">
        <v>3</v>
      </c>
      <c r="N70" s="159">
        <v>12</v>
      </c>
      <c r="O70" s="161"/>
      <c r="P70" s="161"/>
      <c r="Q70" s="161"/>
      <c r="R70" s="161"/>
      <c r="S70" s="161"/>
      <c r="T70" s="161"/>
      <c r="U70" s="161"/>
      <c r="V70" s="185"/>
      <c r="W70" s="184"/>
      <c r="X70" s="225"/>
      <c r="Y70" s="161"/>
      <c r="Z70" s="161"/>
      <c r="AA70" s="160"/>
      <c r="AB70" s="161"/>
      <c r="AC70" s="161"/>
      <c r="AD70" s="156"/>
      <c r="AE70" s="187"/>
      <c r="AF70" s="182"/>
      <c r="AG70" s="161"/>
      <c r="AH70" s="161"/>
      <c r="AI70" s="161"/>
      <c r="AJ70" s="161"/>
      <c r="AK70" s="161"/>
      <c r="AL70" s="161"/>
      <c r="AM70" s="161"/>
      <c r="AN70" s="161"/>
      <c r="AO70" s="156"/>
      <c r="AP70" s="188"/>
      <c r="AQ70" s="189"/>
      <c r="AR70" s="162">
        <f t="shared" ref="AR70:AR71" si="280">N70</f>
        <v>12</v>
      </c>
      <c r="AS70" s="163">
        <f t="shared" ref="AS70:AS71" si="281">O70*H70</f>
        <v>0</v>
      </c>
      <c r="AT70" s="163">
        <f t="shared" ref="AT70:AT71" si="282">P70*H70</f>
        <v>0</v>
      </c>
      <c r="AU70" s="163">
        <f t="shared" ref="AU70" si="283">2*H70</f>
        <v>2</v>
      </c>
      <c r="AV70" s="163"/>
      <c r="AW70" s="163"/>
      <c r="AX70" s="163"/>
      <c r="AY70" s="163">
        <f t="shared" ref="AY70:AY71" si="284">IF($T70="КП",ROUND($G70*$AE70,0))+IF($T70="КР",ROUND($G70*$AE70,0))</f>
        <v>0</v>
      </c>
      <c r="AZ70" s="163">
        <f t="shared" ref="AZ70:AZ71" si="285">ROUND(IF($S70="залік",2*$H70),0)</f>
        <v>0</v>
      </c>
      <c r="BA70" s="163"/>
      <c r="BB70" s="164"/>
      <c r="BC70" s="164"/>
      <c r="BD70" s="164"/>
      <c r="BE70" s="164"/>
      <c r="BF70" s="165">
        <f t="shared" ref="BF70:BF71" si="286">SUM(AR70:BB70)</f>
        <v>14</v>
      </c>
      <c r="BG70" s="166">
        <f t="shared" ref="BG70:BG71" si="287">AR70+AS70+AT70+AV70+AZ70+BA70</f>
        <v>12</v>
      </c>
      <c r="BH70" s="167"/>
      <c r="BI70" s="162">
        <f t="shared" ref="BI70:BI71" si="288">W70</f>
        <v>0</v>
      </c>
      <c r="BJ70" s="163">
        <f t="shared" ref="BJ70:BJ71" si="289">X70*H70</f>
        <v>0</v>
      </c>
      <c r="BK70" s="163">
        <f t="shared" ref="BK70:BK71" si="290">Y70*H70</f>
        <v>0</v>
      </c>
      <c r="BL70" s="163"/>
      <c r="BM70" s="163"/>
      <c r="BN70" s="163">
        <f t="shared" ref="BN70:BN71" si="291">IF(AD70="к.р.",ROUND(G70*0.33,0),0)</f>
        <v>0</v>
      </c>
      <c r="BO70" s="163"/>
      <c r="BP70" s="163"/>
      <c r="BQ70" s="163">
        <f t="shared" ref="BQ70:BQ71" si="292">IF($AC70="КП",ROUND($G70*$AE70,0))+IF($AC70="КР",ROUND($G70*$AE70,0))</f>
        <v>0</v>
      </c>
      <c r="BR70" s="163">
        <f t="shared" ref="BR70:BR71" si="293">ROUND(IF($AB70="залік",2*$H70),0)</f>
        <v>0</v>
      </c>
      <c r="BS70" s="163">
        <f t="shared" ref="BS70:BS71" si="294">ROUND(IF($AA70="Екз",0.33*$G70),0)+ROUND(IF($R70="Екз",0.33*$G70),0)</f>
        <v>0</v>
      </c>
      <c r="BT70" s="163"/>
      <c r="BU70" s="163"/>
      <c r="BV70" s="163">
        <f t="shared" ref="BV70:BV71" si="295">ROUND(IF($AA70="ДІ",3*$I70*4),0)+ROUND(IF($AC70="ДР",0.5*$G70*4),0)</f>
        <v>0</v>
      </c>
      <c r="BW70" s="163"/>
      <c r="BX70" s="168"/>
      <c r="BY70" s="165">
        <f t="shared" ref="BY70:BY71" si="296">SUM(BI70:BX70)</f>
        <v>0</v>
      </c>
      <c r="BZ70" s="166">
        <f t="shared" ref="BZ70:BZ71" si="297">BI70+BJ70+BK70+BM70+BR70+BS70+BV70</f>
        <v>0</v>
      </c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HT70" s="238"/>
      <c r="HU70" s="238"/>
      <c r="HV70" s="238"/>
      <c r="HW70" s="238"/>
      <c r="HX70" s="238"/>
      <c r="HY70" s="238"/>
      <c r="HZ70" s="238"/>
      <c r="IA70" s="238"/>
      <c r="IB70" s="238"/>
      <c r="IC70" s="238"/>
      <c r="ID70" s="238"/>
      <c r="IE70" s="238"/>
      <c r="IF70" s="238"/>
      <c r="IG70" s="238"/>
      <c r="IH70" s="238"/>
      <c r="II70" s="238"/>
    </row>
    <row r="71" spans="1:256" s="221" customFormat="1" ht="15.75" x14ac:dyDescent="0.2">
      <c r="A71" s="153">
        <v>401</v>
      </c>
      <c r="B71" s="262" t="s">
        <v>130</v>
      </c>
      <c r="C71" s="154" t="s">
        <v>126</v>
      </c>
      <c r="D71" s="177" t="s">
        <v>306</v>
      </c>
      <c r="E71" s="178" t="s">
        <v>269</v>
      </c>
      <c r="F71" s="179">
        <v>1</v>
      </c>
      <c r="G71" s="180">
        <v>13</v>
      </c>
      <c r="H71" s="181">
        <v>1</v>
      </c>
      <c r="I71" s="182"/>
      <c r="J71" s="155"/>
      <c r="K71" s="156"/>
      <c r="L71" s="157">
        <f t="shared" si="279"/>
        <v>90</v>
      </c>
      <c r="M71" s="261">
        <v>3</v>
      </c>
      <c r="N71" s="171">
        <v>16</v>
      </c>
      <c r="O71" s="161"/>
      <c r="P71" s="161"/>
      <c r="Q71" s="161"/>
      <c r="R71" s="161"/>
      <c r="S71" s="161"/>
      <c r="T71" s="161"/>
      <c r="U71" s="161"/>
      <c r="V71" s="185"/>
      <c r="W71" s="184"/>
      <c r="X71" s="227"/>
      <c r="Y71" s="161"/>
      <c r="Z71" s="161"/>
      <c r="AA71" s="172" t="s">
        <v>270</v>
      </c>
      <c r="AB71" s="161"/>
      <c r="AC71" s="161"/>
      <c r="AD71" s="156"/>
      <c r="AE71" s="187"/>
      <c r="AF71" s="182"/>
      <c r="AG71" s="161"/>
      <c r="AH71" s="161"/>
      <c r="AI71" s="161"/>
      <c r="AJ71" s="161"/>
      <c r="AK71" s="161"/>
      <c r="AL71" s="161"/>
      <c r="AM71" s="161"/>
      <c r="AN71" s="161"/>
      <c r="AO71" s="156"/>
      <c r="AP71" s="188"/>
      <c r="AQ71" s="189"/>
      <c r="AR71" s="162">
        <f t="shared" si="280"/>
        <v>16</v>
      </c>
      <c r="AS71" s="163">
        <f t="shared" si="281"/>
        <v>0</v>
      </c>
      <c r="AT71" s="163">
        <f t="shared" si="282"/>
        <v>0</v>
      </c>
      <c r="AU71" s="163">
        <v>1</v>
      </c>
      <c r="AV71" s="163"/>
      <c r="AW71" s="163"/>
      <c r="AX71" s="163"/>
      <c r="AY71" s="163">
        <f t="shared" si="284"/>
        <v>0</v>
      </c>
      <c r="AZ71" s="163">
        <f t="shared" si="285"/>
        <v>0</v>
      </c>
      <c r="BA71" s="163"/>
      <c r="BB71" s="164"/>
      <c r="BC71" s="164"/>
      <c r="BD71" s="164"/>
      <c r="BE71" s="164"/>
      <c r="BF71" s="165">
        <f t="shared" si="286"/>
        <v>17</v>
      </c>
      <c r="BG71" s="166">
        <f t="shared" si="287"/>
        <v>16</v>
      </c>
      <c r="BH71" s="167"/>
      <c r="BI71" s="162">
        <f t="shared" si="288"/>
        <v>0</v>
      </c>
      <c r="BJ71" s="163">
        <f t="shared" si="289"/>
        <v>0</v>
      </c>
      <c r="BK71" s="163">
        <f t="shared" si="290"/>
        <v>0</v>
      </c>
      <c r="BL71" s="163"/>
      <c r="BM71" s="163"/>
      <c r="BN71" s="163">
        <f t="shared" si="291"/>
        <v>0</v>
      </c>
      <c r="BO71" s="163"/>
      <c r="BP71" s="163"/>
      <c r="BQ71" s="163">
        <f t="shared" si="292"/>
        <v>0</v>
      </c>
      <c r="BR71" s="163">
        <f t="shared" si="293"/>
        <v>0</v>
      </c>
      <c r="BS71" s="163">
        <f t="shared" si="294"/>
        <v>4</v>
      </c>
      <c r="BT71" s="163"/>
      <c r="BU71" s="163"/>
      <c r="BV71" s="163">
        <f t="shared" si="295"/>
        <v>0</v>
      </c>
      <c r="BW71" s="163"/>
      <c r="BX71" s="168"/>
      <c r="BY71" s="165">
        <f t="shared" si="296"/>
        <v>4</v>
      </c>
      <c r="BZ71" s="166">
        <f t="shared" si="297"/>
        <v>4</v>
      </c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HT71" s="238"/>
      <c r="HU71" s="238"/>
      <c r="HV71" s="238"/>
      <c r="HW71" s="238"/>
      <c r="HX71" s="238"/>
      <c r="HY71" s="238"/>
      <c r="HZ71" s="238"/>
      <c r="IA71" s="238"/>
      <c r="IB71" s="238"/>
      <c r="IC71" s="238"/>
      <c r="ID71" s="238"/>
      <c r="IE71" s="238"/>
      <c r="IF71" s="238"/>
      <c r="IG71" s="238"/>
      <c r="IH71" s="238"/>
      <c r="II71" s="238"/>
    </row>
    <row r="72" spans="1:256" ht="31.5" x14ac:dyDescent="0.25">
      <c r="A72" s="153">
        <v>401</v>
      </c>
      <c r="B72" s="244" t="s">
        <v>130</v>
      </c>
      <c r="C72" s="222" t="s">
        <v>280</v>
      </c>
      <c r="D72" s="177" t="s">
        <v>279</v>
      </c>
      <c r="E72" s="178" t="s">
        <v>307</v>
      </c>
      <c r="F72" s="179">
        <v>1</v>
      </c>
      <c r="G72" s="180">
        <v>19</v>
      </c>
      <c r="H72" s="181">
        <v>1</v>
      </c>
      <c r="I72" s="182"/>
      <c r="J72" s="155"/>
      <c r="K72" s="156"/>
      <c r="L72" s="157">
        <f t="shared" ref="L72" si="298">M72*30</f>
        <v>180</v>
      </c>
      <c r="M72" s="176">
        <v>6</v>
      </c>
      <c r="N72" s="184">
        <v>8</v>
      </c>
      <c r="O72" s="161"/>
      <c r="P72" s="161"/>
      <c r="Q72" s="161"/>
      <c r="R72" s="161"/>
      <c r="S72" s="161"/>
      <c r="T72" s="161"/>
      <c r="U72" s="161"/>
      <c r="V72" s="185"/>
      <c r="W72" s="184"/>
      <c r="X72" s="161">
        <v>8</v>
      </c>
      <c r="Y72" s="161"/>
      <c r="Z72" s="161"/>
      <c r="AA72" s="161"/>
      <c r="AB72" s="161" t="s">
        <v>116</v>
      </c>
      <c r="AC72" s="161"/>
      <c r="AD72" s="156"/>
      <c r="AE72" s="187"/>
      <c r="AF72" s="182"/>
      <c r="AG72" s="161"/>
      <c r="AH72" s="161"/>
      <c r="AI72" s="161"/>
      <c r="AJ72" s="161"/>
      <c r="AK72" s="161"/>
      <c r="AL72" s="161"/>
      <c r="AM72" s="161"/>
      <c r="AN72" s="161"/>
      <c r="AO72" s="156"/>
      <c r="AP72" s="188"/>
      <c r="AQ72" s="189"/>
      <c r="AR72" s="162">
        <f t="shared" ref="AR72" si="299">N72</f>
        <v>8</v>
      </c>
      <c r="AS72" s="163">
        <f t="shared" ref="AS72" si="300">O72*H72</f>
        <v>0</v>
      </c>
      <c r="AT72" s="163">
        <f t="shared" ref="AT72" si="301">P72*H72</f>
        <v>0</v>
      </c>
      <c r="AU72" s="163">
        <f t="shared" ref="AU72" si="302">2*H72</f>
        <v>2</v>
      </c>
      <c r="AV72" s="163"/>
      <c r="AW72" s="163"/>
      <c r="AX72" s="163"/>
      <c r="AY72" s="163">
        <f t="shared" ref="AY72" si="303">IF($T72="КП",ROUND($G72*$AE72,0))+IF($T72="КР",ROUND($G72*$AE72,0))</f>
        <v>0</v>
      </c>
      <c r="AZ72" s="163">
        <f t="shared" ref="AZ72" si="304">ROUND(IF($S72="залік",2*$H72),0)</f>
        <v>0</v>
      </c>
      <c r="BA72" s="163"/>
      <c r="BB72" s="164">
        <f t="shared" ref="BB72" si="305">ROUND(IF($R72="Екз",0.5*$G72),0)</f>
        <v>0</v>
      </c>
      <c r="BC72" s="164"/>
      <c r="BD72" s="164"/>
      <c r="BE72" s="164"/>
      <c r="BF72" s="165">
        <f t="shared" ref="BF72" si="306">SUM(AR72:BB72)</f>
        <v>10</v>
      </c>
      <c r="BG72" s="166">
        <f t="shared" ref="BG72" si="307">AR72+AS72+AT72+AV72+AZ72+BA72</f>
        <v>8</v>
      </c>
      <c r="BH72" s="167"/>
      <c r="BI72" s="162">
        <f t="shared" ref="BI72" si="308">W72</f>
        <v>0</v>
      </c>
      <c r="BJ72" s="163">
        <f t="shared" ref="BJ72" si="309">X72*H72</f>
        <v>8</v>
      </c>
      <c r="BK72" s="163">
        <f t="shared" ref="BK72" si="310">Y72*H72</f>
        <v>0</v>
      </c>
      <c r="BL72" s="163"/>
      <c r="BM72" s="163">
        <f t="shared" ref="BM72" si="311">ROUND(IF($AA72="Екз",2*$H72),0)+ROUND(IF($R72="Екз",2*$H72),0)</f>
        <v>0</v>
      </c>
      <c r="BN72" s="163">
        <f t="shared" ref="BN72" si="312">IF(AD72="к.р.",ROUND(G72*0.33,0),0)</f>
        <v>0</v>
      </c>
      <c r="BO72" s="163"/>
      <c r="BP72" s="163"/>
      <c r="BQ72" s="163">
        <f t="shared" ref="BQ72" si="313">IF($AC72="КП",ROUND($G72*$AE72,0))+IF($AC72="КР",ROUND($G72*$AE72,0))</f>
        <v>0</v>
      </c>
      <c r="BR72" s="163">
        <f t="shared" ref="BR72" si="314">ROUND(IF($AB72="залік",2*$H72),0)</f>
        <v>2</v>
      </c>
      <c r="BS72" s="163"/>
      <c r="BT72" s="163">
        <f t="shared" ref="BT72" si="315">ROUND(IF($AA72="Екз",0.25*$G72),0)+ROUND(IF($R72="Екз",0.25*$G72),0)</f>
        <v>0</v>
      </c>
      <c r="BU72" s="163"/>
      <c r="BV72" s="163">
        <f t="shared" ref="BV72" si="316">ROUND(IF($AA72="ДІ",3*$I72*4),0)+ROUND(IF($AC72="ДР",0.5*$G72*4),0)</f>
        <v>0</v>
      </c>
      <c r="BW72" s="163"/>
      <c r="BX72" s="168"/>
      <c r="BY72" s="165">
        <f t="shared" ref="BY72" si="317">SUM(BI72:BX72)</f>
        <v>10</v>
      </c>
      <c r="BZ72" s="166">
        <f t="shared" ref="BZ72" si="318">BI72+BJ72+BK72+BM72+BR72+BS72+BV72</f>
        <v>10</v>
      </c>
    </row>
    <row r="73" spans="1:256" ht="31.5" x14ac:dyDescent="0.25">
      <c r="A73" s="153">
        <v>401</v>
      </c>
      <c r="B73" s="244" t="s">
        <v>130</v>
      </c>
      <c r="C73" s="222" t="s">
        <v>280</v>
      </c>
      <c r="D73" s="177" t="s">
        <v>279</v>
      </c>
      <c r="E73" s="178" t="s">
        <v>308</v>
      </c>
      <c r="F73" s="179">
        <v>1</v>
      </c>
      <c r="G73" s="180">
        <v>15</v>
      </c>
      <c r="H73" s="181">
        <v>1</v>
      </c>
      <c r="I73" s="182"/>
      <c r="J73" s="155"/>
      <c r="K73" s="156"/>
      <c r="L73" s="157">
        <f t="shared" ref="L73" si="319">M73*30</f>
        <v>180</v>
      </c>
      <c r="M73" s="176">
        <v>6</v>
      </c>
      <c r="N73" s="184">
        <v>8</v>
      </c>
      <c r="O73" s="161"/>
      <c r="P73" s="161"/>
      <c r="Q73" s="161"/>
      <c r="R73" s="161"/>
      <c r="S73" s="161"/>
      <c r="T73" s="161"/>
      <c r="U73" s="161"/>
      <c r="V73" s="185"/>
      <c r="W73" s="184"/>
      <c r="X73" s="161">
        <v>8</v>
      </c>
      <c r="Y73" s="161"/>
      <c r="Z73" s="161"/>
      <c r="AA73" s="161"/>
      <c r="AB73" s="161" t="s">
        <v>116</v>
      </c>
      <c r="AC73" s="161"/>
      <c r="AD73" s="156"/>
      <c r="AE73" s="187"/>
      <c r="AF73" s="182"/>
      <c r="AG73" s="161"/>
      <c r="AH73" s="161"/>
      <c r="AI73" s="161"/>
      <c r="AJ73" s="161"/>
      <c r="AK73" s="161"/>
      <c r="AL73" s="161"/>
      <c r="AM73" s="161"/>
      <c r="AN73" s="161"/>
      <c r="AO73" s="156"/>
      <c r="AP73" s="188"/>
      <c r="AQ73" s="189"/>
      <c r="AR73" s="162">
        <f t="shared" ref="AR73" si="320">N73</f>
        <v>8</v>
      </c>
      <c r="AS73" s="163">
        <f t="shared" ref="AS73" si="321">O73*H73</f>
        <v>0</v>
      </c>
      <c r="AT73" s="163">
        <f t="shared" ref="AT73" si="322">P73*H73</f>
        <v>0</v>
      </c>
      <c r="AU73" s="163">
        <f t="shared" ref="AU73" si="323">2*H73</f>
        <v>2</v>
      </c>
      <c r="AV73" s="163"/>
      <c r="AW73" s="163"/>
      <c r="AX73" s="163"/>
      <c r="AY73" s="163">
        <f t="shared" ref="AY73" si="324">IF($T73="КП",ROUND($G73*$AE73,0))+IF($T73="КР",ROUND($G73*$AE73,0))</f>
        <v>0</v>
      </c>
      <c r="AZ73" s="163">
        <f t="shared" ref="AZ73" si="325">ROUND(IF($S73="залік",2*$H73),0)</f>
        <v>0</v>
      </c>
      <c r="BA73" s="163"/>
      <c r="BB73" s="164">
        <f t="shared" ref="BB73" si="326">ROUND(IF($R73="Екз",0.5*$G73),0)</f>
        <v>0</v>
      </c>
      <c r="BC73" s="164"/>
      <c r="BD73" s="164"/>
      <c r="BE73" s="164"/>
      <c r="BF73" s="165">
        <f t="shared" ref="BF73" si="327">SUM(AR73:BB73)</f>
        <v>10</v>
      </c>
      <c r="BG73" s="166">
        <f t="shared" ref="BG73" si="328">AR73+AS73+AT73+AV73+AZ73+BA73</f>
        <v>8</v>
      </c>
      <c r="BH73" s="167"/>
      <c r="BI73" s="162">
        <f t="shared" ref="BI73" si="329">W73</f>
        <v>0</v>
      </c>
      <c r="BJ73" s="163">
        <f t="shared" ref="BJ73" si="330">X73*H73</f>
        <v>8</v>
      </c>
      <c r="BK73" s="163">
        <f t="shared" ref="BK73" si="331">Y73*H73</f>
        <v>0</v>
      </c>
      <c r="BL73" s="163"/>
      <c r="BM73" s="163">
        <f t="shared" ref="BM73" si="332">ROUND(IF($AA73="Екз",2*$H73),0)+ROUND(IF($R73="Екз",2*$H73),0)</f>
        <v>0</v>
      </c>
      <c r="BN73" s="163">
        <f t="shared" ref="BN73" si="333">IF(AD73="к.р.",ROUND(G73*0.33,0),0)</f>
        <v>0</v>
      </c>
      <c r="BO73" s="163"/>
      <c r="BP73" s="163"/>
      <c r="BQ73" s="163">
        <f t="shared" ref="BQ73" si="334">IF($AC73="КП",ROUND($G73*$AE73,0))+IF($AC73="КР",ROUND($G73*$AE73,0))</f>
        <v>0</v>
      </c>
      <c r="BR73" s="163">
        <f t="shared" ref="BR73" si="335">ROUND(IF($AB73="залік",2*$H73),0)</f>
        <v>2</v>
      </c>
      <c r="BS73" s="163"/>
      <c r="BT73" s="163">
        <f t="shared" ref="BT73" si="336">ROUND(IF($AA73="Екз",0.25*$G73),0)+ROUND(IF($R73="Екз",0.25*$G73),0)</f>
        <v>0</v>
      </c>
      <c r="BU73" s="163"/>
      <c r="BV73" s="163">
        <f t="shared" ref="BV73" si="337">ROUND(IF($AA73="ДІ",3*$I73*4),0)+ROUND(IF($AC73="ДР",0.5*$G73*4),0)</f>
        <v>0</v>
      </c>
      <c r="BW73" s="163"/>
      <c r="BX73" s="168"/>
      <c r="BY73" s="165">
        <f t="shared" ref="BY73" si="338">SUM(BI73:BX73)</f>
        <v>10</v>
      </c>
      <c r="BZ73" s="166">
        <f t="shared" ref="BZ73" si="339">BI73+BJ73+BK73+BM73+BR73+BS73+BV73</f>
        <v>10</v>
      </c>
    </row>
    <row r="74" spans="1:256" ht="15.75" x14ac:dyDescent="0.2">
      <c r="C74" s="267"/>
      <c r="D74" s="89"/>
      <c r="E74" s="90"/>
      <c r="F74" s="91"/>
      <c r="G74" s="89"/>
      <c r="H74" s="89"/>
      <c r="K74" s="89"/>
      <c r="L74" s="89"/>
      <c r="M74" s="148"/>
      <c r="BF74" s="89">
        <f>SUM(BF7:BF73)</f>
        <v>1003</v>
      </c>
      <c r="BG74" s="89">
        <f>SUM(BG7:BG73)</f>
        <v>880</v>
      </c>
      <c r="BH74" s="89"/>
      <c r="BY74" s="89">
        <f>SUM(BY7:BY73)</f>
        <v>1182</v>
      </c>
      <c r="BZ74" s="89">
        <f>SUM(BZ7:BZ73)</f>
        <v>1067</v>
      </c>
    </row>
    <row r="75" spans="1:256" x14ac:dyDescent="0.2">
      <c r="C75" s="88"/>
      <c r="D75" s="89"/>
      <c r="E75" s="90"/>
      <c r="F75" s="91"/>
      <c r="G75" s="89"/>
      <c r="H75" s="89"/>
      <c r="K75" s="89"/>
      <c r="L75" s="89"/>
      <c r="M75" s="148"/>
      <c r="BH75" s="89"/>
    </row>
    <row r="76" spans="1:256" x14ac:dyDescent="0.2">
      <c r="C76" s="88"/>
      <c r="D76" s="89"/>
      <c r="E76" s="90"/>
      <c r="F76" s="91"/>
      <c r="G76" s="89"/>
      <c r="H76" s="89"/>
      <c r="K76" s="89"/>
      <c r="L76" s="89"/>
      <c r="M76" s="148"/>
      <c r="BH76" s="89"/>
    </row>
    <row r="77" spans="1:256" x14ac:dyDescent="0.2">
      <c r="C77" s="88"/>
      <c r="D77" s="89"/>
      <c r="E77" s="90"/>
      <c r="F77" s="91"/>
      <c r="G77" s="89"/>
      <c r="H77" s="89"/>
      <c r="K77" s="89"/>
      <c r="L77" s="89"/>
      <c r="M77" s="148"/>
      <c r="BH77" s="89"/>
    </row>
    <row r="78" spans="1:256" x14ac:dyDescent="0.2">
      <c r="C78" s="88"/>
      <c r="D78" s="89"/>
      <c r="E78" s="90"/>
      <c r="F78" s="91"/>
      <c r="G78" s="89"/>
      <c r="H78" s="89"/>
      <c r="K78" s="89"/>
      <c r="L78" s="89"/>
      <c r="M78" s="148"/>
      <c r="BH78" s="89"/>
    </row>
    <row r="79" spans="1:256" x14ac:dyDescent="0.2">
      <c r="C79" s="88"/>
      <c r="D79" s="89"/>
      <c r="E79" s="90"/>
      <c r="F79" s="91"/>
      <c r="G79" s="89"/>
      <c r="H79" s="89"/>
      <c r="K79" s="89"/>
      <c r="L79" s="89"/>
      <c r="M79" s="148"/>
      <c r="BH79" s="89"/>
    </row>
    <row r="80" spans="1:256" s="89" customFormat="1" x14ac:dyDescent="0.2">
      <c r="A80" s="263"/>
      <c r="B80" s="264"/>
      <c r="C80" s="88"/>
      <c r="E80" s="90"/>
      <c r="F80" s="91"/>
      <c r="M80" s="148"/>
      <c r="N80" s="145"/>
      <c r="T80" s="102"/>
      <c r="U80" s="265"/>
      <c r="V80" s="266"/>
      <c r="AD80" s="91"/>
      <c r="AE80" s="95"/>
      <c r="AF80" s="96"/>
      <c r="AG80" s="96"/>
      <c r="AH80" s="96"/>
      <c r="AI80" s="96"/>
      <c r="AJ80" s="96"/>
      <c r="AK80" s="96"/>
      <c r="AL80" s="96"/>
      <c r="AM80" s="96"/>
      <c r="AN80" s="97"/>
      <c r="AO80" s="98"/>
      <c r="HT80" s="101"/>
      <c r="HU80" s="101"/>
      <c r="HV80" s="101"/>
      <c r="HW80" s="101"/>
      <c r="HX80" s="101"/>
      <c r="HY80" s="101"/>
      <c r="HZ80" s="101"/>
      <c r="IA80" s="101"/>
      <c r="IB80" s="101"/>
      <c r="IC80" s="101"/>
      <c r="ID80" s="101"/>
      <c r="IE80" s="101"/>
      <c r="IF80" s="101"/>
      <c r="IG80" s="101"/>
      <c r="IH80" s="101"/>
      <c r="II80" s="101"/>
      <c r="IJ80" s="101"/>
      <c r="IK80" s="101"/>
      <c r="IL80" s="101"/>
      <c r="IM80" s="101"/>
      <c r="IN80" s="101"/>
      <c r="IO80" s="101"/>
      <c r="IP80" s="101"/>
      <c r="IQ80" s="101"/>
      <c r="IR80" s="101"/>
      <c r="IS80" s="101"/>
      <c r="IT80" s="101"/>
      <c r="IU80" s="101"/>
      <c r="IV80" s="101"/>
    </row>
    <row r="81" spans="1:256" s="89" customFormat="1" x14ac:dyDescent="0.2">
      <c r="A81" s="263"/>
      <c r="B81" s="264"/>
      <c r="C81" s="88"/>
      <c r="E81" s="90"/>
      <c r="F81" s="91"/>
      <c r="M81" s="148"/>
      <c r="N81" s="145"/>
      <c r="T81" s="102"/>
      <c r="U81" s="265"/>
      <c r="V81" s="266"/>
      <c r="AD81" s="91"/>
      <c r="AE81" s="95"/>
      <c r="AF81" s="96"/>
      <c r="AG81" s="96"/>
      <c r="AH81" s="96"/>
      <c r="AI81" s="96"/>
      <c r="AJ81" s="96"/>
      <c r="AK81" s="96"/>
      <c r="AL81" s="96"/>
      <c r="AM81" s="96"/>
      <c r="AN81" s="97"/>
      <c r="AO81" s="98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HT81" s="101"/>
      <c r="HU81" s="101"/>
      <c r="HV81" s="101"/>
      <c r="HW81" s="101"/>
      <c r="HX81" s="101"/>
      <c r="HY81" s="101"/>
      <c r="HZ81" s="101"/>
      <c r="IA81" s="101"/>
      <c r="IB81" s="101"/>
      <c r="IC81" s="101"/>
      <c r="ID81" s="101"/>
      <c r="IE81" s="101"/>
      <c r="IF81" s="101"/>
      <c r="IG81" s="101"/>
      <c r="IH81" s="101"/>
      <c r="II81" s="101"/>
      <c r="IJ81" s="101"/>
      <c r="IK81" s="101"/>
      <c r="IL81" s="101"/>
      <c r="IM81" s="101"/>
      <c r="IN81" s="101"/>
      <c r="IO81" s="101"/>
      <c r="IP81" s="101"/>
      <c r="IQ81" s="101"/>
      <c r="IR81" s="101"/>
      <c r="IS81" s="101"/>
      <c r="IT81" s="101"/>
      <c r="IU81" s="101"/>
      <c r="IV81" s="101"/>
    </row>
    <row r="82" spans="1:256" s="89" customFormat="1" x14ac:dyDescent="0.2">
      <c r="A82" s="263"/>
      <c r="B82" s="264"/>
      <c r="C82" s="88"/>
      <c r="E82" s="90"/>
      <c r="F82" s="91"/>
      <c r="M82" s="148"/>
      <c r="N82" s="145"/>
      <c r="T82" s="102"/>
      <c r="U82" s="265"/>
      <c r="V82" s="266"/>
      <c r="AD82" s="91"/>
      <c r="AE82" s="95"/>
      <c r="AF82" s="96"/>
      <c r="AG82" s="96"/>
      <c r="AH82" s="96"/>
      <c r="AI82" s="96"/>
      <c r="AJ82" s="96"/>
      <c r="AK82" s="96"/>
      <c r="AL82" s="96"/>
      <c r="AM82" s="96"/>
      <c r="AN82" s="97"/>
      <c r="AO82" s="98"/>
      <c r="HT82" s="101"/>
      <c r="HU82" s="101"/>
      <c r="HV82" s="101"/>
      <c r="HW82" s="101"/>
      <c r="HX82" s="101"/>
      <c r="HY82" s="101"/>
      <c r="HZ82" s="101"/>
      <c r="IA82" s="101"/>
      <c r="IB82" s="101"/>
      <c r="IC82" s="101"/>
      <c r="ID82" s="101"/>
      <c r="IE82" s="101"/>
      <c r="IF82" s="101"/>
      <c r="IG82" s="101"/>
      <c r="IH82" s="101"/>
      <c r="II82" s="101"/>
      <c r="IJ82" s="101"/>
      <c r="IK82" s="101"/>
      <c r="IL82" s="101"/>
      <c r="IM82" s="101"/>
      <c r="IN82" s="101"/>
      <c r="IO82" s="101"/>
      <c r="IP82" s="101"/>
      <c r="IQ82" s="101"/>
      <c r="IR82" s="101"/>
      <c r="IS82" s="101"/>
      <c r="IT82" s="101"/>
      <c r="IU82" s="101"/>
      <c r="IV82" s="101"/>
    </row>
    <row r="83" spans="1:256" s="89" customFormat="1" x14ac:dyDescent="0.2">
      <c r="A83" s="263"/>
      <c r="B83" s="264"/>
      <c r="C83" s="88"/>
      <c r="E83" s="90"/>
      <c r="F83" s="91"/>
      <c r="M83" s="148"/>
      <c r="N83" s="145"/>
      <c r="T83" s="102"/>
      <c r="U83" s="265"/>
      <c r="V83" s="266"/>
      <c r="AD83" s="91"/>
      <c r="AE83" s="95"/>
      <c r="AF83" s="96"/>
      <c r="AG83" s="96"/>
      <c r="AH83" s="96"/>
      <c r="AI83" s="96"/>
      <c r="AJ83" s="96"/>
      <c r="AK83" s="96"/>
      <c r="AL83" s="96"/>
      <c r="AM83" s="96"/>
      <c r="AN83" s="97"/>
      <c r="AO83" s="98"/>
      <c r="HT83" s="101"/>
      <c r="HU83" s="101"/>
      <c r="HV83" s="101"/>
      <c r="HW83" s="101"/>
      <c r="HX83" s="101"/>
      <c r="HY83" s="101"/>
      <c r="HZ83" s="101"/>
      <c r="IA83" s="101"/>
      <c r="IB83" s="101"/>
      <c r="IC83" s="101"/>
      <c r="ID83" s="101"/>
      <c r="IE83" s="101"/>
      <c r="IF83" s="101"/>
      <c r="IG83" s="101"/>
      <c r="IH83" s="101"/>
      <c r="II83" s="101"/>
      <c r="IJ83" s="101"/>
      <c r="IK83" s="101"/>
      <c r="IL83" s="101"/>
      <c r="IM83" s="101"/>
      <c r="IN83" s="101"/>
      <c r="IO83" s="101"/>
      <c r="IP83" s="101"/>
      <c r="IQ83" s="101"/>
      <c r="IR83" s="101"/>
      <c r="IS83" s="101"/>
      <c r="IT83" s="101"/>
      <c r="IU83" s="101"/>
      <c r="IV83" s="101"/>
    </row>
    <row r="84" spans="1:256" s="89" customFormat="1" x14ac:dyDescent="0.2">
      <c r="A84" s="263"/>
      <c r="B84" s="264"/>
      <c r="C84" s="88"/>
      <c r="E84" s="90"/>
      <c r="F84" s="91"/>
      <c r="M84" s="148"/>
      <c r="N84" s="145"/>
      <c r="T84" s="102"/>
      <c r="U84" s="265"/>
      <c r="V84" s="266"/>
      <c r="AD84" s="91"/>
      <c r="AE84" s="95"/>
      <c r="AF84" s="96"/>
      <c r="AG84" s="96"/>
      <c r="AH84" s="96"/>
      <c r="AI84" s="96"/>
      <c r="AJ84" s="96"/>
      <c r="AK84" s="96"/>
      <c r="AL84" s="96"/>
      <c r="AM84" s="96"/>
      <c r="AN84" s="97"/>
      <c r="AO84" s="98"/>
      <c r="HT84" s="101"/>
      <c r="HU84" s="101"/>
      <c r="HV84" s="101"/>
      <c r="HW84" s="101"/>
      <c r="HX84" s="101"/>
      <c r="HY84" s="101"/>
      <c r="HZ84" s="101"/>
      <c r="IA84" s="101"/>
      <c r="IB84" s="101"/>
      <c r="IC84" s="101"/>
      <c r="ID84" s="101"/>
      <c r="IE84" s="101"/>
      <c r="IF84" s="101"/>
      <c r="IG84" s="101"/>
      <c r="IH84" s="101"/>
      <c r="II84" s="101"/>
      <c r="IJ84" s="101"/>
      <c r="IK84" s="101"/>
      <c r="IL84" s="101"/>
      <c r="IM84" s="101"/>
      <c r="IN84" s="101"/>
      <c r="IO84" s="101"/>
      <c r="IP84" s="101"/>
      <c r="IQ84" s="101"/>
      <c r="IR84" s="101"/>
      <c r="IS84" s="101"/>
      <c r="IT84" s="101"/>
      <c r="IU84" s="101"/>
      <c r="IV84" s="101"/>
    </row>
    <row r="85" spans="1:256" s="89" customFormat="1" x14ac:dyDescent="0.2">
      <c r="A85" s="263"/>
      <c r="B85" s="264"/>
      <c r="C85" s="88"/>
      <c r="E85" s="90"/>
      <c r="F85" s="91"/>
      <c r="M85" s="148"/>
      <c r="N85" s="145"/>
      <c r="T85" s="102"/>
      <c r="U85" s="265"/>
      <c r="V85" s="266"/>
      <c r="AD85" s="91"/>
      <c r="AE85" s="95"/>
      <c r="AF85" s="96"/>
      <c r="AG85" s="96"/>
      <c r="AH85" s="96"/>
      <c r="AI85" s="96"/>
      <c r="AJ85" s="96"/>
      <c r="AK85" s="96"/>
      <c r="AL85" s="96"/>
      <c r="AM85" s="96"/>
      <c r="AN85" s="97"/>
      <c r="AO85" s="98"/>
      <c r="HT85" s="101"/>
      <c r="HU85" s="101"/>
      <c r="HV85" s="101"/>
      <c r="HW85" s="101"/>
      <c r="HX85" s="101"/>
      <c r="HY85" s="101"/>
      <c r="HZ85" s="101"/>
      <c r="IA85" s="101"/>
      <c r="IB85" s="101"/>
      <c r="IC85" s="101"/>
      <c r="ID85" s="101"/>
      <c r="IE85" s="101"/>
      <c r="IF85" s="101"/>
      <c r="IG85" s="101"/>
      <c r="IH85" s="101"/>
      <c r="II85" s="101"/>
      <c r="IJ85" s="101"/>
      <c r="IK85" s="101"/>
      <c r="IL85" s="101"/>
      <c r="IM85" s="101"/>
      <c r="IN85" s="101"/>
      <c r="IO85" s="101"/>
      <c r="IP85" s="101"/>
      <c r="IQ85" s="101"/>
      <c r="IR85" s="101"/>
      <c r="IS85" s="101"/>
      <c r="IT85" s="101"/>
      <c r="IU85" s="101"/>
      <c r="IV85" s="101"/>
    </row>
    <row r="86" spans="1:256" s="89" customFormat="1" x14ac:dyDescent="0.2">
      <c r="A86" s="263"/>
      <c r="B86" s="264"/>
      <c r="C86" s="88"/>
      <c r="E86" s="90"/>
      <c r="F86" s="91"/>
      <c r="M86" s="148"/>
      <c r="N86" s="145"/>
      <c r="T86" s="102"/>
      <c r="U86" s="265"/>
      <c r="V86" s="266"/>
      <c r="AD86" s="91"/>
      <c r="AE86" s="95"/>
      <c r="AF86" s="96"/>
      <c r="AG86" s="96"/>
      <c r="AH86" s="96"/>
      <c r="AI86" s="96"/>
      <c r="AJ86" s="96"/>
      <c r="AK86" s="96"/>
      <c r="AL86" s="96"/>
      <c r="AM86" s="96"/>
      <c r="AN86" s="97"/>
      <c r="AO86" s="98"/>
      <c r="HT86" s="101"/>
      <c r="HU86" s="101"/>
      <c r="HV86" s="101"/>
      <c r="HW86" s="101"/>
      <c r="HX86" s="101"/>
      <c r="HY86" s="101"/>
      <c r="HZ86" s="101"/>
      <c r="IA86" s="101"/>
      <c r="IB86" s="101"/>
      <c r="IC86" s="101"/>
      <c r="ID86" s="101"/>
      <c r="IE86" s="101"/>
      <c r="IF86" s="101"/>
      <c r="IG86" s="101"/>
      <c r="IH86" s="101"/>
      <c r="II86" s="101"/>
      <c r="IJ86" s="101"/>
      <c r="IK86" s="101"/>
      <c r="IL86" s="101"/>
      <c r="IM86" s="101"/>
      <c r="IN86" s="101"/>
      <c r="IO86" s="101"/>
      <c r="IP86" s="101"/>
      <c r="IQ86" s="101"/>
      <c r="IR86" s="101"/>
      <c r="IS86" s="101"/>
      <c r="IT86" s="101"/>
      <c r="IU86" s="101"/>
      <c r="IV86" s="101"/>
    </row>
    <row r="87" spans="1:256" s="89" customFormat="1" x14ac:dyDescent="0.2">
      <c r="A87" s="263"/>
      <c r="B87" s="264"/>
      <c r="C87" s="88"/>
      <c r="E87" s="90"/>
      <c r="F87" s="91"/>
      <c r="M87" s="148"/>
      <c r="N87" s="145"/>
      <c r="T87" s="102"/>
      <c r="U87" s="265"/>
      <c r="V87" s="266"/>
      <c r="AD87" s="91"/>
      <c r="AE87" s="95"/>
      <c r="AF87" s="96"/>
      <c r="AG87" s="96"/>
      <c r="AH87" s="96"/>
      <c r="AI87" s="96"/>
      <c r="AJ87" s="96"/>
      <c r="AK87" s="96"/>
      <c r="AL87" s="96"/>
      <c r="AM87" s="96"/>
      <c r="AN87" s="97"/>
      <c r="AO87" s="98"/>
      <c r="HT87" s="101"/>
      <c r="HU87" s="101"/>
      <c r="HV87" s="101"/>
      <c r="HW87" s="101"/>
      <c r="HX87" s="101"/>
      <c r="HY87" s="101"/>
      <c r="HZ87" s="101"/>
      <c r="IA87" s="101"/>
      <c r="IB87" s="101"/>
      <c r="IC87" s="101"/>
      <c r="ID87" s="101"/>
      <c r="IE87" s="101"/>
      <c r="IF87" s="101"/>
      <c r="IG87" s="101"/>
      <c r="IH87" s="101"/>
      <c r="II87" s="101"/>
      <c r="IJ87" s="101"/>
      <c r="IK87" s="101"/>
      <c r="IL87" s="101"/>
      <c r="IM87" s="101"/>
      <c r="IN87" s="101"/>
      <c r="IO87" s="101"/>
      <c r="IP87" s="101"/>
      <c r="IQ87" s="101"/>
      <c r="IR87" s="101"/>
      <c r="IS87" s="101"/>
      <c r="IT87" s="101"/>
      <c r="IU87" s="101"/>
      <c r="IV87" s="101"/>
    </row>
    <row r="88" spans="1:256" s="89" customFormat="1" x14ac:dyDescent="0.2">
      <c r="A88" s="263"/>
      <c r="B88" s="264"/>
      <c r="C88" s="88"/>
      <c r="E88" s="90"/>
      <c r="F88" s="91"/>
      <c r="M88" s="148"/>
      <c r="N88" s="145"/>
      <c r="T88" s="102"/>
      <c r="U88" s="265"/>
      <c r="V88" s="266"/>
      <c r="AD88" s="91"/>
      <c r="AE88" s="95"/>
      <c r="AF88" s="96"/>
      <c r="AG88" s="96"/>
      <c r="AH88" s="96"/>
      <c r="AI88" s="96"/>
      <c r="AJ88" s="96"/>
      <c r="AK88" s="96"/>
      <c r="AL88" s="96"/>
      <c r="AM88" s="96"/>
      <c r="AN88" s="97"/>
      <c r="AO88" s="98"/>
      <c r="HT88" s="101"/>
      <c r="HU88" s="101"/>
      <c r="HV88" s="101"/>
      <c r="HW88" s="101"/>
      <c r="HX88" s="101"/>
      <c r="HY88" s="101"/>
      <c r="HZ88" s="101"/>
      <c r="IA88" s="101"/>
      <c r="IB88" s="101"/>
      <c r="IC88" s="101"/>
      <c r="ID88" s="101"/>
      <c r="IE88" s="101"/>
      <c r="IF88" s="101"/>
      <c r="IG88" s="101"/>
      <c r="IH88" s="101"/>
      <c r="II88" s="101"/>
      <c r="IJ88" s="101"/>
      <c r="IK88" s="101"/>
      <c r="IL88" s="101"/>
      <c r="IM88" s="101"/>
      <c r="IN88" s="101"/>
      <c r="IO88" s="101"/>
      <c r="IP88" s="101"/>
      <c r="IQ88" s="101"/>
      <c r="IR88" s="101"/>
      <c r="IS88" s="101"/>
      <c r="IT88" s="101"/>
      <c r="IU88" s="101"/>
      <c r="IV88" s="101"/>
    </row>
    <row r="89" spans="1:256" s="89" customFormat="1" x14ac:dyDescent="0.2">
      <c r="A89" s="263"/>
      <c r="B89" s="264"/>
      <c r="C89" s="88"/>
      <c r="E89" s="90"/>
      <c r="F89" s="91"/>
      <c r="M89" s="148"/>
      <c r="N89" s="145"/>
      <c r="T89" s="102"/>
      <c r="U89" s="265"/>
      <c r="V89" s="266"/>
      <c r="AD89" s="91"/>
      <c r="AE89" s="95"/>
      <c r="AF89" s="96"/>
      <c r="AG89" s="96"/>
      <c r="AH89" s="96"/>
      <c r="AI89" s="96"/>
      <c r="AJ89" s="96"/>
      <c r="AK89" s="96"/>
      <c r="AL89" s="96"/>
      <c r="AM89" s="96"/>
      <c r="AN89" s="97"/>
      <c r="AO89" s="98"/>
      <c r="HT89" s="101"/>
      <c r="HU89" s="101"/>
      <c r="HV89" s="101"/>
      <c r="HW89" s="101"/>
      <c r="HX89" s="101"/>
      <c r="HY89" s="101"/>
      <c r="HZ89" s="101"/>
      <c r="IA89" s="101"/>
      <c r="IB89" s="101"/>
      <c r="IC89" s="101"/>
      <c r="ID89" s="101"/>
      <c r="IE89" s="101"/>
      <c r="IF89" s="101"/>
      <c r="IG89" s="101"/>
      <c r="IH89" s="101"/>
      <c r="II89" s="101"/>
      <c r="IJ89" s="101"/>
      <c r="IK89" s="101"/>
      <c r="IL89" s="101"/>
      <c r="IM89" s="101"/>
      <c r="IN89" s="101"/>
      <c r="IO89" s="101"/>
      <c r="IP89" s="101"/>
      <c r="IQ89" s="101"/>
      <c r="IR89" s="101"/>
      <c r="IS89" s="101"/>
      <c r="IT89" s="101"/>
      <c r="IU89" s="101"/>
      <c r="IV89" s="101"/>
    </row>
    <row r="90" spans="1:256" s="89" customFormat="1" x14ac:dyDescent="0.2">
      <c r="A90" s="263"/>
      <c r="B90" s="264"/>
      <c r="C90" s="88"/>
      <c r="E90" s="90"/>
      <c r="F90" s="91"/>
      <c r="M90" s="148"/>
      <c r="N90" s="145"/>
      <c r="T90" s="102"/>
      <c r="U90" s="265"/>
      <c r="V90" s="266"/>
      <c r="AD90" s="91"/>
      <c r="AE90" s="95"/>
      <c r="AF90" s="96"/>
      <c r="AG90" s="96"/>
      <c r="AH90" s="96"/>
      <c r="AI90" s="96"/>
      <c r="AJ90" s="96"/>
      <c r="AK90" s="96"/>
      <c r="AL90" s="96"/>
      <c r="AM90" s="96"/>
      <c r="AN90" s="97"/>
      <c r="AO90" s="98"/>
      <c r="HT90" s="101"/>
      <c r="HU90" s="101"/>
      <c r="HV90" s="101"/>
      <c r="HW90" s="101"/>
      <c r="HX90" s="101"/>
      <c r="HY90" s="101"/>
      <c r="HZ90" s="101"/>
      <c r="IA90" s="101"/>
      <c r="IB90" s="101"/>
      <c r="IC90" s="101"/>
      <c r="ID90" s="101"/>
      <c r="IE90" s="101"/>
      <c r="IF90" s="101"/>
      <c r="IG90" s="101"/>
      <c r="IH90" s="101"/>
      <c r="II90" s="101"/>
      <c r="IJ90" s="101"/>
      <c r="IK90" s="101"/>
      <c r="IL90" s="101"/>
      <c r="IM90" s="101"/>
      <c r="IN90" s="101"/>
      <c r="IO90" s="101"/>
      <c r="IP90" s="101"/>
      <c r="IQ90" s="101"/>
      <c r="IR90" s="101"/>
      <c r="IS90" s="101"/>
      <c r="IT90" s="101"/>
      <c r="IU90" s="101"/>
      <c r="IV90" s="101"/>
    </row>
    <row r="91" spans="1:256" s="89" customFormat="1" x14ac:dyDescent="0.2">
      <c r="A91" s="263"/>
      <c r="B91" s="264"/>
      <c r="C91" s="88"/>
      <c r="E91" s="90"/>
      <c r="F91" s="91"/>
      <c r="M91" s="148"/>
      <c r="N91" s="145"/>
      <c r="T91" s="102"/>
      <c r="U91" s="265"/>
      <c r="V91" s="266"/>
      <c r="AD91" s="91"/>
      <c r="AE91" s="95"/>
      <c r="AF91" s="96"/>
      <c r="AG91" s="96"/>
      <c r="AH91" s="96"/>
      <c r="AI91" s="96"/>
      <c r="AJ91" s="96"/>
      <c r="AK91" s="96"/>
      <c r="AL91" s="96"/>
      <c r="AM91" s="96"/>
      <c r="AN91" s="97"/>
      <c r="AO91" s="98"/>
      <c r="HT91" s="101"/>
      <c r="HU91" s="101"/>
      <c r="HV91" s="101"/>
      <c r="HW91" s="101"/>
      <c r="HX91" s="101"/>
      <c r="HY91" s="101"/>
      <c r="HZ91" s="101"/>
      <c r="IA91" s="101"/>
      <c r="IB91" s="101"/>
      <c r="IC91" s="101"/>
      <c r="ID91" s="101"/>
      <c r="IE91" s="101"/>
      <c r="IF91" s="101"/>
      <c r="IG91" s="101"/>
      <c r="IH91" s="101"/>
      <c r="II91" s="101"/>
      <c r="IJ91" s="101"/>
      <c r="IK91" s="101"/>
      <c r="IL91" s="101"/>
      <c r="IM91" s="101"/>
      <c r="IN91" s="101"/>
      <c r="IO91" s="101"/>
      <c r="IP91" s="101"/>
      <c r="IQ91" s="101"/>
      <c r="IR91" s="101"/>
      <c r="IS91" s="101"/>
      <c r="IT91" s="101"/>
      <c r="IU91" s="101"/>
      <c r="IV91" s="101"/>
    </row>
    <row r="92" spans="1:256" s="89" customFormat="1" x14ac:dyDescent="0.2">
      <c r="A92" s="263"/>
      <c r="B92" s="264"/>
      <c r="C92" s="88"/>
      <c r="E92" s="90"/>
      <c r="F92" s="91"/>
      <c r="M92" s="148"/>
      <c r="N92" s="145"/>
      <c r="T92" s="102"/>
      <c r="U92" s="265"/>
      <c r="V92" s="266"/>
      <c r="AD92" s="91"/>
      <c r="AE92" s="95"/>
      <c r="AF92" s="96"/>
      <c r="AG92" s="96"/>
      <c r="AH92" s="96"/>
      <c r="AI92" s="96"/>
      <c r="AJ92" s="96"/>
      <c r="AK92" s="96"/>
      <c r="AL92" s="96"/>
      <c r="AM92" s="96"/>
      <c r="AN92" s="97"/>
      <c r="AO92" s="98"/>
      <c r="HT92" s="101"/>
      <c r="HU92" s="101"/>
      <c r="HV92" s="101"/>
      <c r="HW92" s="101"/>
      <c r="HX92" s="101"/>
      <c r="HY92" s="101"/>
      <c r="HZ92" s="101"/>
      <c r="IA92" s="101"/>
      <c r="IB92" s="101"/>
      <c r="IC92" s="101"/>
      <c r="ID92" s="101"/>
      <c r="IE92" s="101"/>
      <c r="IF92" s="101"/>
      <c r="IG92" s="101"/>
      <c r="IH92" s="101"/>
      <c r="II92" s="101"/>
      <c r="IJ92" s="101"/>
      <c r="IK92" s="101"/>
      <c r="IL92" s="101"/>
      <c r="IM92" s="101"/>
      <c r="IN92" s="101"/>
      <c r="IO92" s="101"/>
      <c r="IP92" s="101"/>
      <c r="IQ92" s="101"/>
      <c r="IR92" s="101"/>
      <c r="IS92" s="101"/>
      <c r="IT92" s="101"/>
      <c r="IU92" s="101"/>
      <c r="IV92" s="101"/>
    </row>
    <row r="93" spans="1:256" s="89" customFormat="1" x14ac:dyDescent="0.2">
      <c r="A93" s="263"/>
      <c r="B93" s="264"/>
      <c r="C93" s="88"/>
      <c r="E93" s="90"/>
      <c r="F93" s="91"/>
      <c r="M93" s="148"/>
      <c r="N93" s="145"/>
      <c r="T93" s="102"/>
      <c r="U93" s="265"/>
      <c r="V93" s="266"/>
      <c r="AD93" s="91"/>
      <c r="AE93" s="95"/>
      <c r="AF93" s="96"/>
      <c r="AG93" s="96"/>
      <c r="AH93" s="96"/>
      <c r="AI93" s="96"/>
      <c r="AJ93" s="96"/>
      <c r="AK93" s="96"/>
      <c r="AL93" s="96"/>
      <c r="AM93" s="96"/>
      <c r="AN93" s="97"/>
      <c r="AO93" s="98"/>
      <c r="HT93" s="101"/>
      <c r="HU93" s="101"/>
      <c r="HV93" s="101"/>
      <c r="HW93" s="101"/>
      <c r="HX93" s="101"/>
      <c r="HY93" s="101"/>
      <c r="HZ93" s="101"/>
      <c r="IA93" s="101"/>
      <c r="IB93" s="101"/>
      <c r="IC93" s="101"/>
      <c r="ID93" s="101"/>
      <c r="IE93" s="101"/>
      <c r="IF93" s="101"/>
      <c r="IG93" s="101"/>
      <c r="IH93" s="101"/>
      <c r="II93" s="101"/>
      <c r="IJ93" s="101"/>
      <c r="IK93" s="101"/>
      <c r="IL93" s="101"/>
      <c r="IM93" s="101"/>
      <c r="IN93" s="101"/>
      <c r="IO93" s="101"/>
      <c r="IP93" s="101"/>
      <c r="IQ93" s="101"/>
      <c r="IR93" s="101"/>
      <c r="IS93" s="101"/>
      <c r="IT93" s="101"/>
      <c r="IU93" s="101"/>
      <c r="IV93" s="101"/>
    </row>
    <row r="94" spans="1:256" s="89" customFormat="1" x14ac:dyDescent="0.2">
      <c r="A94" s="263"/>
      <c r="B94" s="264"/>
      <c r="C94" s="88"/>
      <c r="E94" s="90"/>
      <c r="F94" s="91"/>
      <c r="M94" s="148"/>
      <c r="N94" s="145"/>
      <c r="T94" s="102"/>
      <c r="U94" s="265"/>
      <c r="V94" s="266"/>
      <c r="AD94" s="91"/>
      <c r="AE94" s="95"/>
      <c r="AF94" s="96"/>
      <c r="AG94" s="96"/>
      <c r="AH94" s="96"/>
      <c r="AI94" s="96"/>
      <c r="AJ94" s="96"/>
      <c r="AK94" s="96"/>
      <c r="AL94" s="96"/>
      <c r="AM94" s="96"/>
      <c r="AN94" s="97"/>
      <c r="AO94" s="98"/>
      <c r="HT94" s="101"/>
      <c r="HU94" s="101"/>
      <c r="HV94" s="101"/>
      <c r="HW94" s="101"/>
      <c r="HX94" s="101"/>
      <c r="HY94" s="101"/>
      <c r="HZ94" s="101"/>
      <c r="IA94" s="101"/>
      <c r="IB94" s="101"/>
      <c r="IC94" s="101"/>
      <c r="ID94" s="101"/>
      <c r="IE94" s="101"/>
      <c r="IF94" s="101"/>
      <c r="IG94" s="101"/>
      <c r="IH94" s="101"/>
      <c r="II94" s="101"/>
      <c r="IJ94" s="101"/>
      <c r="IK94" s="101"/>
      <c r="IL94" s="101"/>
      <c r="IM94" s="101"/>
      <c r="IN94" s="101"/>
      <c r="IO94" s="101"/>
      <c r="IP94" s="101"/>
      <c r="IQ94" s="101"/>
      <c r="IR94" s="101"/>
      <c r="IS94" s="101"/>
      <c r="IT94" s="101"/>
      <c r="IU94" s="101"/>
      <c r="IV94" s="101"/>
    </row>
    <row r="95" spans="1:256" s="89" customFormat="1" x14ac:dyDescent="0.2">
      <c r="A95" s="263"/>
      <c r="B95" s="264"/>
      <c r="C95" s="88"/>
      <c r="E95" s="90"/>
      <c r="F95" s="91"/>
      <c r="M95" s="148"/>
      <c r="N95" s="145"/>
      <c r="T95" s="102"/>
      <c r="U95" s="265"/>
      <c r="V95" s="266"/>
      <c r="AD95" s="91"/>
      <c r="AE95" s="95"/>
      <c r="AF95" s="96"/>
      <c r="AG95" s="96"/>
      <c r="AH95" s="96"/>
      <c r="AI95" s="96"/>
      <c r="AJ95" s="96"/>
      <c r="AK95" s="96"/>
      <c r="AL95" s="96"/>
      <c r="AM95" s="96"/>
      <c r="AN95" s="97"/>
      <c r="AO95" s="98"/>
      <c r="HT95" s="101"/>
      <c r="HU95" s="101"/>
      <c r="HV95" s="101"/>
      <c r="HW95" s="101"/>
      <c r="HX95" s="101"/>
      <c r="HY95" s="101"/>
      <c r="HZ95" s="101"/>
      <c r="IA95" s="101"/>
      <c r="IB95" s="101"/>
      <c r="IC95" s="101"/>
      <c r="ID95" s="101"/>
      <c r="IE95" s="101"/>
      <c r="IF95" s="101"/>
      <c r="IG95" s="101"/>
      <c r="IH95" s="101"/>
      <c r="II95" s="101"/>
      <c r="IJ95" s="101"/>
      <c r="IK95" s="101"/>
      <c r="IL95" s="101"/>
      <c r="IM95" s="101"/>
      <c r="IN95" s="101"/>
      <c r="IO95" s="101"/>
      <c r="IP95" s="101"/>
      <c r="IQ95" s="101"/>
      <c r="IR95" s="101"/>
      <c r="IS95" s="101"/>
      <c r="IT95" s="101"/>
      <c r="IU95" s="101"/>
      <c r="IV95" s="101"/>
    </row>
    <row r="96" spans="1:256" s="89" customFormat="1" x14ac:dyDescent="0.2">
      <c r="A96" s="263"/>
      <c r="B96" s="264"/>
      <c r="C96" s="88"/>
      <c r="E96" s="90"/>
      <c r="F96" s="91"/>
      <c r="M96" s="148"/>
      <c r="N96" s="145"/>
      <c r="T96" s="102"/>
      <c r="U96" s="265"/>
      <c r="V96" s="266"/>
      <c r="AD96" s="91"/>
      <c r="AE96" s="95"/>
      <c r="AF96" s="96"/>
      <c r="AG96" s="96"/>
      <c r="AH96" s="96"/>
      <c r="AI96" s="96"/>
      <c r="AJ96" s="96"/>
      <c r="AK96" s="96"/>
      <c r="AL96" s="96"/>
      <c r="AM96" s="96"/>
      <c r="AN96" s="97"/>
      <c r="AO96" s="98"/>
      <c r="HT96" s="101"/>
      <c r="HU96" s="101"/>
      <c r="HV96" s="101"/>
      <c r="HW96" s="101"/>
      <c r="HX96" s="101"/>
      <c r="HY96" s="101"/>
      <c r="HZ96" s="101"/>
      <c r="IA96" s="101"/>
      <c r="IB96" s="101"/>
      <c r="IC96" s="101"/>
      <c r="ID96" s="101"/>
      <c r="IE96" s="101"/>
      <c r="IF96" s="101"/>
      <c r="IG96" s="101"/>
      <c r="IH96" s="101"/>
      <c r="II96" s="101"/>
      <c r="IJ96" s="101"/>
      <c r="IK96" s="101"/>
      <c r="IL96" s="101"/>
      <c r="IM96" s="101"/>
      <c r="IN96" s="101"/>
      <c r="IO96" s="101"/>
      <c r="IP96" s="101"/>
      <c r="IQ96" s="101"/>
      <c r="IR96" s="101"/>
      <c r="IS96" s="101"/>
      <c r="IT96" s="101"/>
      <c r="IU96" s="101"/>
      <c r="IV96" s="101"/>
    </row>
    <row r="97" spans="1:256" s="89" customFormat="1" x14ac:dyDescent="0.2">
      <c r="A97" s="263"/>
      <c r="B97" s="264"/>
      <c r="C97" s="88"/>
      <c r="E97" s="90"/>
      <c r="F97" s="91"/>
      <c r="M97" s="148"/>
      <c r="N97" s="145"/>
      <c r="T97" s="102"/>
      <c r="U97" s="265"/>
      <c r="V97" s="266"/>
      <c r="AD97" s="91"/>
      <c r="AE97" s="95"/>
      <c r="AF97" s="96"/>
      <c r="AG97" s="96"/>
      <c r="AH97" s="96"/>
      <c r="AI97" s="96"/>
      <c r="AJ97" s="96"/>
      <c r="AK97" s="96"/>
      <c r="AL97" s="96"/>
      <c r="AM97" s="96"/>
      <c r="AN97" s="97"/>
      <c r="AO97" s="98"/>
      <c r="HT97" s="101"/>
      <c r="HU97" s="101"/>
      <c r="HV97" s="101"/>
      <c r="HW97" s="101"/>
      <c r="HX97" s="101"/>
      <c r="HY97" s="101"/>
      <c r="HZ97" s="101"/>
      <c r="IA97" s="101"/>
      <c r="IB97" s="101"/>
      <c r="IC97" s="101"/>
      <c r="ID97" s="101"/>
      <c r="IE97" s="101"/>
      <c r="IF97" s="101"/>
      <c r="IG97" s="101"/>
      <c r="IH97" s="101"/>
      <c r="II97" s="101"/>
      <c r="IJ97" s="101"/>
      <c r="IK97" s="101"/>
      <c r="IL97" s="101"/>
      <c r="IM97" s="101"/>
      <c r="IN97" s="101"/>
      <c r="IO97" s="101"/>
      <c r="IP97" s="101"/>
      <c r="IQ97" s="101"/>
      <c r="IR97" s="101"/>
      <c r="IS97" s="101"/>
      <c r="IT97" s="101"/>
      <c r="IU97" s="101"/>
      <c r="IV97" s="101"/>
    </row>
    <row r="98" spans="1:256" s="89" customFormat="1" x14ac:dyDescent="0.2">
      <c r="A98" s="263"/>
      <c r="B98" s="264"/>
      <c r="C98" s="88"/>
      <c r="E98" s="90"/>
      <c r="F98" s="91"/>
      <c r="M98" s="148"/>
      <c r="N98" s="145"/>
      <c r="T98" s="102"/>
      <c r="U98" s="265"/>
      <c r="V98" s="266"/>
      <c r="AD98" s="91"/>
      <c r="AE98" s="95"/>
      <c r="AF98" s="96"/>
      <c r="AG98" s="96"/>
      <c r="AH98" s="96"/>
      <c r="AI98" s="96"/>
      <c r="AJ98" s="96"/>
      <c r="AK98" s="96"/>
      <c r="AL98" s="96"/>
      <c r="AM98" s="96"/>
      <c r="AN98" s="97"/>
      <c r="AO98" s="98"/>
      <c r="HT98" s="101"/>
      <c r="HU98" s="101"/>
      <c r="HV98" s="101"/>
      <c r="HW98" s="101"/>
      <c r="HX98" s="101"/>
      <c r="HY98" s="101"/>
      <c r="HZ98" s="101"/>
      <c r="IA98" s="101"/>
      <c r="IB98" s="101"/>
      <c r="IC98" s="101"/>
      <c r="ID98" s="101"/>
      <c r="IE98" s="101"/>
      <c r="IF98" s="101"/>
      <c r="IG98" s="101"/>
      <c r="IH98" s="101"/>
      <c r="II98" s="101"/>
      <c r="IJ98" s="101"/>
      <c r="IK98" s="101"/>
      <c r="IL98" s="101"/>
      <c r="IM98" s="101"/>
      <c r="IN98" s="101"/>
      <c r="IO98" s="101"/>
      <c r="IP98" s="101"/>
      <c r="IQ98" s="101"/>
      <c r="IR98" s="101"/>
      <c r="IS98" s="101"/>
      <c r="IT98" s="101"/>
      <c r="IU98" s="101"/>
      <c r="IV98" s="101"/>
    </row>
    <row r="99" spans="1:256" s="89" customFormat="1" x14ac:dyDescent="0.2">
      <c r="A99" s="263"/>
      <c r="B99" s="264"/>
      <c r="C99" s="88"/>
      <c r="E99" s="90"/>
      <c r="F99" s="91"/>
      <c r="M99" s="148"/>
      <c r="N99" s="145"/>
      <c r="T99" s="102"/>
      <c r="U99" s="265"/>
      <c r="V99" s="266"/>
      <c r="AD99" s="91"/>
      <c r="AE99" s="95"/>
      <c r="AF99" s="96"/>
      <c r="AG99" s="96"/>
      <c r="AH99" s="96"/>
      <c r="AI99" s="96"/>
      <c r="AJ99" s="96"/>
      <c r="AK99" s="96"/>
      <c r="AL99" s="96"/>
      <c r="AM99" s="96"/>
      <c r="AN99" s="97"/>
      <c r="AO99" s="98"/>
      <c r="HT99" s="101"/>
      <c r="HU99" s="101"/>
      <c r="HV99" s="101"/>
      <c r="HW99" s="101"/>
      <c r="HX99" s="101"/>
      <c r="HY99" s="101"/>
      <c r="HZ99" s="101"/>
      <c r="IA99" s="101"/>
      <c r="IB99" s="101"/>
      <c r="IC99" s="101"/>
      <c r="ID99" s="101"/>
      <c r="IE99" s="101"/>
      <c r="IF99" s="101"/>
      <c r="IG99" s="101"/>
      <c r="IH99" s="101"/>
      <c r="II99" s="101"/>
      <c r="IJ99" s="101"/>
      <c r="IK99" s="101"/>
      <c r="IL99" s="101"/>
      <c r="IM99" s="101"/>
      <c r="IN99" s="101"/>
      <c r="IO99" s="101"/>
      <c r="IP99" s="101"/>
      <c r="IQ99" s="101"/>
      <c r="IR99" s="101"/>
      <c r="IS99" s="101"/>
      <c r="IT99" s="101"/>
      <c r="IU99" s="101"/>
      <c r="IV99" s="101"/>
    </row>
    <row r="100" spans="1:256" s="89" customFormat="1" x14ac:dyDescent="0.2">
      <c r="A100" s="263"/>
      <c r="B100" s="264"/>
      <c r="C100" s="88"/>
      <c r="E100" s="90"/>
      <c r="F100" s="91"/>
      <c r="M100" s="148"/>
      <c r="N100" s="145"/>
      <c r="T100" s="102"/>
      <c r="U100" s="265"/>
      <c r="V100" s="266"/>
      <c r="AD100" s="91"/>
      <c r="AE100" s="95"/>
      <c r="AF100" s="96"/>
      <c r="AG100" s="96"/>
      <c r="AH100" s="96"/>
      <c r="AI100" s="96"/>
      <c r="AJ100" s="96"/>
      <c r="AK100" s="96"/>
      <c r="AL100" s="96"/>
      <c r="AM100" s="96"/>
      <c r="AN100" s="97"/>
      <c r="AO100" s="98"/>
      <c r="HT100" s="101"/>
      <c r="HU100" s="101"/>
      <c r="HV100" s="101"/>
      <c r="HW100" s="101"/>
      <c r="HX100" s="101"/>
      <c r="HY100" s="101"/>
      <c r="HZ100" s="101"/>
      <c r="IA100" s="101"/>
      <c r="IB100" s="101"/>
      <c r="IC100" s="101"/>
      <c r="ID100" s="101"/>
      <c r="IE100" s="101"/>
      <c r="IF100" s="101"/>
      <c r="IG100" s="101"/>
      <c r="IH100" s="101"/>
      <c r="II100" s="101"/>
      <c r="IJ100" s="101"/>
      <c r="IK100" s="101"/>
      <c r="IL100" s="101"/>
      <c r="IM100" s="101"/>
      <c r="IN100" s="101"/>
      <c r="IO100" s="101"/>
      <c r="IP100" s="101"/>
      <c r="IQ100" s="101"/>
      <c r="IR100" s="101"/>
      <c r="IS100" s="101"/>
      <c r="IT100" s="101"/>
      <c r="IU100" s="101"/>
      <c r="IV100" s="101"/>
    </row>
    <row r="101" spans="1:256" s="89" customFormat="1" x14ac:dyDescent="0.2">
      <c r="A101" s="263"/>
      <c r="B101" s="264"/>
      <c r="C101" s="88"/>
      <c r="E101" s="90"/>
      <c r="F101" s="91"/>
      <c r="M101" s="148"/>
      <c r="N101" s="145"/>
      <c r="T101" s="102"/>
      <c r="U101" s="265"/>
      <c r="V101" s="266"/>
      <c r="AD101" s="91"/>
      <c r="AE101" s="95"/>
      <c r="AF101" s="96"/>
      <c r="AG101" s="96"/>
      <c r="AH101" s="96"/>
      <c r="AI101" s="96"/>
      <c r="AJ101" s="96"/>
      <c r="AK101" s="96"/>
      <c r="AL101" s="96"/>
      <c r="AM101" s="96"/>
      <c r="AN101" s="97"/>
      <c r="AO101" s="98"/>
      <c r="HT101" s="101"/>
      <c r="HU101" s="101"/>
      <c r="HV101" s="101"/>
      <c r="HW101" s="101"/>
      <c r="HX101" s="101"/>
      <c r="HY101" s="101"/>
      <c r="HZ101" s="101"/>
      <c r="IA101" s="101"/>
      <c r="IB101" s="101"/>
      <c r="IC101" s="101"/>
      <c r="ID101" s="101"/>
      <c r="IE101" s="101"/>
      <c r="IF101" s="101"/>
      <c r="IG101" s="101"/>
      <c r="IH101" s="101"/>
      <c r="II101" s="101"/>
      <c r="IJ101" s="101"/>
      <c r="IK101" s="101"/>
      <c r="IL101" s="101"/>
      <c r="IM101" s="101"/>
      <c r="IN101" s="101"/>
      <c r="IO101" s="101"/>
      <c r="IP101" s="101"/>
      <c r="IQ101" s="101"/>
      <c r="IR101" s="101"/>
      <c r="IS101" s="101"/>
      <c r="IT101" s="101"/>
      <c r="IU101" s="101"/>
      <c r="IV101" s="101"/>
    </row>
    <row r="102" spans="1:256" s="89" customFormat="1" x14ac:dyDescent="0.2">
      <c r="A102" s="263"/>
      <c r="B102" s="264"/>
      <c r="C102" s="88"/>
      <c r="E102" s="90"/>
      <c r="F102" s="91"/>
      <c r="M102" s="148"/>
      <c r="N102" s="145"/>
      <c r="T102" s="102"/>
      <c r="U102" s="265"/>
      <c r="V102" s="266"/>
      <c r="AD102" s="91"/>
      <c r="AE102" s="95"/>
      <c r="AF102" s="96"/>
      <c r="AG102" s="96"/>
      <c r="AH102" s="96"/>
      <c r="AI102" s="96"/>
      <c r="AJ102" s="96"/>
      <c r="AK102" s="96"/>
      <c r="AL102" s="96"/>
      <c r="AM102" s="96"/>
      <c r="AN102" s="97"/>
      <c r="AO102" s="98"/>
      <c r="HT102" s="101"/>
      <c r="HU102" s="101"/>
      <c r="HV102" s="101"/>
      <c r="HW102" s="101"/>
      <c r="HX102" s="101"/>
      <c r="HY102" s="101"/>
      <c r="HZ102" s="101"/>
      <c r="IA102" s="101"/>
      <c r="IB102" s="101"/>
      <c r="IC102" s="101"/>
      <c r="ID102" s="101"/>
      <c r="IE102" s="101"/>
      <c r="IF102" s="101"/>
      <c r="IG102" s="101"/>
      <c r="IH102" s="101"/>
      <c r="II102" s="101"/>
      <c r="IJ102" s="101"/>
      <c r="IK102" s="101"/>
      <c r="IL102" s="101"/>
      <c r="IM102" s="101"/>
      <c r="IN102" s="101"/>
      <c r="IO102" s="101"/>
      <c r="IP102" s="101"/>
      <c r="IQ102" s="101"/>
      <c r="IR102" s="101"/>
      <c r="IS102" s="101"/>
      <c r="IT102" s="101"/>
      <c r="IU102" s="101"/>
      <c r="IV102" s="101"/>
    </row>
    <row r="103" spans="1:256" s="89" customFormat="1" x14ac:dyDescent="0.2">
      <c r="A103" s="263"/>
      <c r="B103" s="264"/>
      <c r="C103" s="88"/>
      <c r="E103" s="90"/>
      <c r="F103" s="91"/>
      <c r="M103" s="148"/>
      <c r="N103" s="145"/>
      <c r="T103" s="102"/>
      <c r="U103" s="265"/>
      <c r="V103" s="266"/>
      <c r="AD103" s="91"/>
      <c r="AE103" s="95"/>
      <c r="AF103" s="96"/>
      <c r="AG103" s="96"/>
      <c r="AH103" s="96"/>
      <c r="AI103" s="96"/>
      <c r="AJ103" s="96"/>
      <c r="AK103" s="96"/>
      <c r="AL103" s="96"/>
      <c r="AM103" s="96"/>
      <c r="AN103" s="97"/>
      <c r="AO103" s="98"/>
      <c r="HT103" s="101"/>
      <c r="HU103" s="101"/>
      <c r="HV103" s="101"/>
      <c r="HW103" s="101"/>
      <c r="HX103" s="101"/>
      <c r="HY103" s="101"/>
      <c r="HZ103" s="101"/>
      <c r="IA103" s="101"/>
      <c r="IB103" s="101"/>
      <c r="IC103" s="101"/>
      <c r="ID103" s="101"/>
      <c r="IE103" s="101"/>
      <c r="IF103" s="101"/>
      <c r="IG103" s="101"/>
      <c r="IH103" s="101"/>
      <c r="II103" s="101"/>
      <c r="IJ103" s="101"/>
      <c r="IK103" s="101"/>
      <c r="IL103" s="101"/>
      <c r="IM103" s="101"/>
      <c r="IN103" s="101"/>
      <c r="IO103" s="101"/>
      <c r="IP103" s="101"/>
      <c r="IQ103" s="101"/>
      <c r="IR103" s="101"/>
      <c r="IS103" s="101"/>
      <c r="IT103" s="101"/>
      <c r="IU103" s="101"/>
      <c r="IV103" s="101"/>
    </row>
    <row r="104" spans="1:256" s="89" customFormat="1" x14ac:dyDescent="0.2">
      <c r="A104" s="263"/>
      <c r="B104" s="264"/>
      <c r="C104" s="88"/>
      <c r="E104" s="90"/>
      <c r="F104" s="91"/>
      <c r="M104" s="148"/>
      <c r="N104" s="145"/>
      <c r="T104" s="102"/>
      <c r="U104" s="265"/>
      <c r="V104" s="266"/>
      <c r="AD104" s="91"/>
      <c r="AE104" s="95"/>
      <c r="AF104" s="96"/>
      <c r="AG104" s="96"/>
      <c r="AH104" s="96"/>
      <c r="AI104" s="96"/>
      <c r="AJ104" s="96"/>
      <c r="AK104" s="96"/>
      <c r="AL104" s="96"/>
      <c r="AM104" s="96"/>
      <c r="AN104" s="97"/>
      <c r="AO104" s="98"/>
      <c r="HT104" s="101"/>
      <c r="HU104" s="101"/>
      <c r="HV104" s="101"/>
      <c r="HW104" s="101"/>
      <c r="HX104" s="101"/>
      <c r="HY104" s="101"/>
      <c r="HZ104" s="101"/>
      <c r="IA104" s="101"/>
      <c r="IB104" s="101"/>
      <c r="IC104" s="101"/>
      <c r="ID104" s="101"/>
      <c r="IE104" s="101"/>
      <c r="IF104" s="101"/>
      <c r="IG104" s="101"/>
      <c r="IH104" s="101"/>
      <c r="II104" s="101"/>
      <c r="IJ104" s="101"/>
      <c r="IK104" s="101"/>
      <c r="IL104" s="101"/>
      <c r="IM104" s="101"/>
      <c r="IN104" s="101"/>
      <c r="IO104" s="101"/>
      <c r="IP104" s="101"/>
      <c r="IQ104" s="101"/>
      <c r="IR104" s="101"/>
      <c r="IS104" s="101"/>
      <c r="IT104" s="101"/>
      <c r="IU104" s="101"/>
      <c r="IV104" s="101"/>
    </row>
    <row r="105" spans="1:256" s="89" customFormat="1" x14ac:dyDescent="0.2">
      <c r="A105" s="263"/>
      <c r="B105" s="264"/>
      <c r="C105" s="88"/>
      <c r="E105" s="90"/>
      <c r="F105" s="91"/>
      <c r="M105" s="148"/>
      <c r="N105" s="145"/>
      <c r="T105" s="102"/>
      <c r="U105" s="265"/>
      <c r="V105" s="266"/>
      <c r="AD105" s="91"/>
      <c r="AE105" s="95"/>
      <c r="AF105" s="96"/>
      <c r="AG105" s="96"/>
      <c r="AH105" s="96"/>
      <c r="AI105" s="96"/>
      <c r="AJ105" s="96"/>
      <c r="AK105" s="96"/>
      <c r="AL105" s="96"/>
      <c r="AM105" s="96"/>
      <c r="AN105" s="97"/>
      <c r="AO105" s="98"/>
      <c r="HT105" s="101"/>
      <c r="HU105" s="101"/>
      <c r="HV105" s="101"/>
      <c r="HW105" s="101"/>
      <c r="HX105" s="101"/>
      <c r="HY105" s="101"/>
      <c r="HZ105" s="101"/>
      <c r="IA105" s="101"/>
      <c r="IB105" s="101"/>
      <c r="IC105" s="101"/>
      <c r="ID105" s="101"/>
      <c r="IE105" s="101"/>
      <c r="IF105" s="101"/>
      <c r="IG105" s="101"/>
      <c r="IH105" s="101"/>
      <c r="II105" s="101"/>
      <c r="IJ105" s="101"/>
      <c r="IK105" s="101"/>
      <c r="IL105" s="101"/>
      <c r="IM105" s="101"/>
      <c r="IN105" s="101"/>
      <c r="IO105" s="101"/>
      <c r="IP105" s="101"/>
      <c r="IQ105" s="101"/>
      <c r="IR105" s="101"/>
      <c r="IS105" s="101"/>
      <c r="IT105" s="101"/>
      <c r="IU105" s="101"/>
      <c r="IV105" s="101"/>
    </row>
    <row r="106" spans="1:256" s="89" customFormat="1" x14ac:dyDescent="0.2">
      <c r="A106" s="263"/>
      <c r="B106" s="264"/>
      <c r="C106" s="88"/>
      <c r="E106" s="90"/>
      <c r="F106" s="91"/>
      <c r="M106" s="148"/>
      <c r="N106" s="145"/>
      <c r="T106" s="102"/>
      <c r="U106" s="265"/>
      <c r="V106" s="266"/>
      <c r="AD106" s="91"/>
      <c r="AE106" s="95"/>
      <c r="AF106" s="96"/>
      <c r="AG106" s="96"/>
      <c r="AH106" s="96"/>
      <c r="AI106" s="96"/>
      <c r="AJ106" s="96"/>
      <c r="AK106" s="96"/>
      <c r="AL106" s="96"/>
      <c r="AM106" s="96"/>
      <c r="AN106" s="97"/>
      <c r="AO106" s="98"/>
      <c r="HT106" s="101"/>
      <c r="HU106" s="101"/>
      <c r="HV106" s="101"/>
      <c r="HW106" s="101"/>
      <c r="HX106" s="101"/>
      <c r="HY106" s="101"/>
      <c r="HZ106" s="101"/>
      <c r="IA106" s="101"/>
      <c r="IB106" s="101"/>
      <c r="IC106" s="101"/>
      <c r="ID106" s="101"/>
      <c r="IE106" s="101"/>
      <c r="IF106" s="101"/>
      <c r="IG106" s="101"/>
      <c r="IH106" s="101"/>
      <c r="II106" s="101"/>
      <c r="IJ106" s="101"/>
      <c r="IK106" s="101"/>
      <c r="IL106" s="101"/>
      <c r="IM106" s="101"/>
      <c r="IN106" s="101"/>
      <c r="IO106" s="101"/>
      <c r="IP106" s="101"/>
      <c r="IQ106" s="101"/>
      <c r="IR106" s="101"/>
      <c r="IS106" s="101"/>
      <c r="IT106" s="101"/>
      <c r="IU106" s="101"/>
      <c r="IV106" s="101"/>
    </row>
    <row r="107" spans="1:256" s="89" customFormat="1" x14ac:dyDescent="0.2">
      <c r="A107" s="263"/>
      <c r="B107" s="264"/>
      <c r="C107" s="88"/>
      <c r="E107" s="90"/>
      <c r="F107" s="91"/>
      <c r="M107" s="148"/>
      <c r="N107" s="145"/>
      <c r="T107" s="102"/>
      <c r="U107" s="265"/>
      <c r="V107" s="266"/>
      <c r="AD107" s="91"/>
      <c r="AE107" s="95"/>
      <c r="AF107" s="96"/>
      <c r="AG107" s="96"/>
      <c r="AH107" s="96"/>
      <c r="AI107" s="96"/>
      <c r="AJ107" s="96"/>
      <c r="AK107" s="96"/>
      <c r="AL107" s="96"/>
      <c r="AM107" s="96"/>
      <c r="AN107" s="97"/>
      <c r="AO107" s="98"/>
      <c r="HT107" s="101"/>
      <c r="HU107" s="101"/>
      <c r="HV107" s="101"/>
      <c r="HW107" s="101"/>
      <c r="HX107" s="101"/>
      <c r="HY107" s="101"/>
      <c r="HZ107" s="101"/>
      <c r="IA107" s="101"/>
      <c r="IB107" s="101"/>
      <c r="IC107" s="101"/>
      <c r="ID107" s="101"/>
      <c r="IE107" s="101"/>
      <c r="IF107" s="101"/>
      <c r="IG107" s="101"/>
      <c r="IH107" s="101"/>
      <c r="II107" s="101"/>
      <c r="IJ107" s="101"/>
      <c r="IK107" s="101"/>
      <c r="IL107" s="101"/>
      <c r="IM107" s="101"/>
      <c r="IN107" s="101"/>
      <c r="IO107" s="101"/>
      <c r="IP107" s="101"/>
      <c r="IQ107" s="101"/>
      <c r="IR107" s="101"/>
      <c r="IS107" s="101"/>
      <c r="IT107" s="101"/>
      <c r="IU107" s="101"/>
      <c r="IV107" s="101"/>
    </row>
    <row r="108" spans="1:256" s="89" customFormat="1" x14ac:dyDescent="0.2">
      <c r="A108" s="263"/>
      <c r="B108" s="264"/>
      <c r="C108" s="88"/>
      <c r="E108" s="90"/>
      <c r="F108" s="91"/>
      <c r="M108" s="148"/>
      <c r="N108" s="145"/>
      <c r="T108" s="102"/>
      <c r="U108" s="265"/>
      <c r="V108" s="266"/>
      <c r="AD108" s="91"/>
      <c r="AE108" s="95"/>
      <c r="AF108" s="96"/>
      <c r="AG108" s="96"/>
      <c r="AH108" s="96"/>
      <c r="AI108" s="96"/>
      <c r="AJ108" s="96"/>
      <c r="AK108" s="96"/>
      <c r="AL108" s="96"/>
      <c r="AM108" s="96"/>
      <c r="AN108" s="97"/>
      <c r="AO108" s="98"/>
      <c r="HT108" s="101"/>
      <c r="HU108" s="101"/>
      <c r="HV108" s="101"/>
      <c r="HW108" s="101"/>
      <c r="HX108" s="101"/>
      <c r="HY108" s="101"/>
      <c r="HZ108" s="101"/>
      <c r="IA108" s="101"/>
      <c r="IB108" s="101"/>
      <c r="IC108" s="101"/>
      <c r="ID108" s="101"/>
      <c r="IE108" s="101"/>
      <c r="IF108" s="101"/>
      <c r="IG108" s="101"/>
      <c r="IH108" s="101"/>
      <c r="II108" s="101"/>
      <c r="IJ108" s="101"/>
      <c r="IK108" s="101"/>
      <c r="IL108" s="101"/>
      <c r="IM108" s="101"/>
      <c r="IN108" s="101"/>
      <c r="IO108" s="101"/>
      <c r="IP108" s="101"/>
      <c r="IQ108" s="101"/>
      <c r="IR108" s="101"/>
      <c r="IS108" s="101"/>
      <c r="IT108" s="101"/>
      <c r="IU108" s="101"/>
      <c r="IV108" s="101"/>
    </row>
    <row r="109" spans="1:256" s="89" customFormat="1" x14ac:dyDescent="0.2">
      <c r="A109" s="263"/>
      <c r="B109" s="264"/>
      <c r="C109" s="88"/>
      <c r="E109" s="90"/>
      <c r="F109" s="91"/>
      <c r="M109" s="148"/>
      <c r="N109" s="145"/>
      <c r="T109" s="102"/>
      <c r="U109" s="265"/>
      <c r="V109" s="266"/>
      <c r="AD109" s="91"/>
      <c r="AE109" s="95"/>
      <c r="AF109" s="96"/>
      <c r="AG109" s="96"/>
      <c r="AH109" s="96"/>
      <c r="AI109" s="96"/>
      <c r="AJ109" s="96"/>
      <c r="AK109" s="96"/>
      <c r="AL109" s="96"/>
      <c r="AM109" s="96"/>
      <c r="AN109" s="97"/>
      <c r="AO109" s="98"/>
      <c r="HT109" s="101"/>
      <c r="HU109" s="101"/>
      <c r="HV109" s="101"/>
      <c r="HW109" s="101"/>
      <c r="HX109" s="101"/>
      <c r="HY109" s="101"/>
      <c r="HZ109" s="101"/>
      <c r="IA109" s="101"/>
      <c r="IB109" s="101"/>
      <c r="IC109" s="101"/>
      <c r="ID109" s="101"/>
      <c r="IE109" s="101"/>
      <c r="IF109" s="101"/>
      <c r="IG109" s="101"/>
      <c r="IH109" s="101"/>
      <c r="II109" s="101"/>
      <c r="IJ109" s="101"/>
      <c r="IK109" s="101"/>
      <c r="IL109" s="101"/>
      <c r="IM109" s="101"/>
      <c r="IN109" s="101"/>
      <c r="IO109" s="101"/>
      <c r="IP109" s="101"/>
      <c r="IQ109" s="101"/>
      <c r="IR109" s="101"/>
      <c r="IS109" s="101"/>
      <c r="IT109" s="101"/>
      <c r="IU109" s="101"/>
      <c r="IV109" s="101"/>
    </row>
    <row r="110" spans="1:256" s="89" customFormat="1" x14ac:dyDescent="0.2">
      <c r="A110" s="263"/>
      <c r="B110" s="264"/>
      <c r="C110" s="88"/>
      <c r="E110" s="90"/>
      <c r="F110" s="91"/>
      <c r="M110" s="148"/>
      <c r="N110" s="145"/>
      <c r="T110" s="102"/>
      <c r="U110" s="265"/>
      <c r="V110" s="266"/>
      <c r="AD110" s="91"/>
      <c r="AE110" s="95"/>
      <c r="AF110" s="96"/>
      <c r="AG110" s="96"/>
      <c r="AH110" s="96"/>
      <c r="AI110" s="96"/>
      <c r="AJ110" s="96"/>
      <c r="AK110" s="96"/>
      <c r="AL110" s="96"/>
      <c r="AM110" s="96"/>
      <c r="AN110" s="97"/>
      <c r="AO110" s="98"/>
      <c r="HT110" s="101"/>
      <c r="HU110" s="101"/>
      <c r="HV110" s="101"/>
      <c r="HW110" s="101"/>
      <c r="HX110" s="101"/>
      <c r="HY110" s="101"/>
      <c r="HZ110" s="101"/>
      <c r="IA110" s="101"/>
      <c r="IB110" s="101"/>
      <c r="IC110" s="101"/>
      <c r="ID110" s="101"/>
      <c r="IE110" s="101"/>
      <c r="IF110" s="101"/>
      <c r="IG110" s="101"/>
      <c r="IH110" s="101"/>
      <c r="II110" s="101"/>
      <c r="IJ110" s="101"/>
      <c r="IK110" s="101"/>
      <c r="IL110" s="101"/>
      <c r="IM110" s="101"/>
      <c r="IN110" s="101"/>
      <c r="IO110" s="101"/>
      <c r="IP110" s="101"/>
      <c r="IQ110" s="101"/>
      <c r="IR110" s="101"/>
      <c r="IS110" s="101"/>
      <c r="IT110" s="101"/>
      <c r="IU110" s="101"/>
      <c r="IV110" s="101"/>
    </row>
    <row r="111" spans="1:256" s="89" customFormat="1" x14ac:dyDescent="0.2">
      <c r="A111" s="263"/>
      <c r="B111" s="264"/>
      <c r="C111" s="88"/>
      <c r="E111" s="90"/>
      <c r="F111" s="91"/>
      <c r="M111" s="148"/>
      <c r="N111" s="145"/>
      <c r="T111" s="102"/>
      <c r="U111" s="265"/>
      <c r="V111" s="266"/>
      <c r="AD111" s="91"/>
      <c r="AE111" s="95"/>
      <c r="AF111" s="96"/>
      <c r="AG111" s="96"/>
      <c r="AH111" s="96"/>
      <c r="AI111" s="96"/>
      <c r="AJ111" s="96"/>
      <c r="AK111" s="96"/>
      <c r="AL111" s="96"/>
      <c r="AM111" s="96"/>
      <c r="AN111" s="97"/>
      <c r="AO111" s="98"/>
      <c r="HT111" s="101"/>
      <c r="HU111" s="101"/>
      <c r="HV111" s="101"/>
      <c r="HW111" s="101"/>
      <c r="HX111" s="101"/>
      <c r="HY111" s="101"/>
      <c r="HZ111" s="101"/>
      <c r="IA111" s="101"/>
      <c r="IB111" s="101"/>
      <c r="IC111" s="101"/>
      <c r="ID111" s="101"/>
      <c r="IE111" s="101"/>
      <c r="IF111" s="101"/>
      <c r="IG111" s="101"/>
      <c r="IH111" s="101"/>
      <c r="II111" s="101"/>
      <c r="IJ111" s="101"/>
      <c r="IK111" s="101"/>
      <c r="IL111" s="101"/>
      <c r="IM111" s="101"/>
      <c r="IN111" s="101"/>
      <c r="IO111" s="101"/>
      <c r="IP111" s="101"/>
      <c r="IQ111" s="101"/>
      <c r="IR111" s="101"/>
      <c r="IS111" s="101"/>
      <c r="IT111" s="101"/>
      <c r="IU111" s="101"/>
      <c r="IV111" s="101"/>
    </row>
    <row r="112" spans="1:256" s="89" customFormat="1" x14ac:dyDescent="0.2">
      <c r="A112" s="263"/>
      <c r="B112" s="264"/>
      <c r="C112" s="88"/>
      <c r="E112" s="90"/>
      <c r="F112" s="91"/>
      <c r="M112" s="148"/>
      <c r="N112" s="145"/>
      <c r="T112" s="102"/>
      <c r="U112" s="265"/>
      <c r="V112" s="266"/>
      <c r="AD112" s="91"/>
      <c r="AE112" s="95"/>
      <c r="AF112" s="96"/>
      <c r="AG112" s="96"/>
      <c r="AH112" s="96"/>
      <c r="AI112" s="96"/>
      <c r="AJ112" s="96"/>
      <c r="AK112" s="96"/>
      <c r="AL112" s="96"/>
      <c r="AM112" s="96"/>
      <c r="AN112" s="97"/>
      <c r="AO112" s="98"/>
      <c r="HT112" s="101"/>
      <c r="HU112" s="101"/>
      <c r="HV112" s="101"/>
      <c r="HW112" s="101"/>
      <c r="HX112" s="101"/>
      <c r="HY112" s="101"/>
      <c r="HZ112" s="101"/>
      <c r="IA112" s="101"/>
      <c r="IB112" s="101"/>
      <c r="IC112" s="101"/>
      <c r="ID112" s="101"/>
      <c r="IE112" s="101"/>
      <c r="IF112" s="101"/>
      <c r="IG112" s="101"/>
      <c r="IH112" s="101"/>
      <c r="II112" s="101"/>
      <c r="IJ112" s="101"/>
      <c r="IK112" s="101"/>
      <c r="IL112" s="101"/>
      <c r="IM112" s="101"/>
      <c r="IN112" s="101"/>
      <c r="IO112" s="101"/>
      <c r="IP112" s="101"/>
      <c r="IQ112" s="101"/>
      <c r="IR112" s="101"/>
      <c r="IS112" s="101"/>
      <c r="IT112" s="101"/>
      <c r="IU112" s="101"/>
      <c r="IV112" s="101"/>
    </row>
    <row r="113" spans="1:256" s="89" customFormat="1" x14ac:dyDescent="0.2">
      <c r="A113" s="263"/>
      <c r="B113" s="264"/>
      <c r="C113" s="88"/>
      <c r="E113" s="90"/>
      <c r="F113" s="91"/>
      <c r="M113" s="148"/>
      <c r="N113" s="145"/>
      <c r="T113" s="102"/>
      <c r="U113" s="265"/>
      <c r="V113" s="266"/>
      <c r="AD113" s="91"/>
      <c r="AE113" s="95"/>
      <c r="AF113" s="96"/>
      <c r="AG113" s="96"/>
      <c r="AH113" s="96"/>
      <c r="AI113" s="96"/>
      <c r="AJ113" s="96"/>
      <c r="AK113" s="96"/>
      <c r="AL113" s="96"/>
      <c r="AM113" s="96"/>
      <c r="AN113" s="97"/>
      <c r="AO113" s="98"/>
      <c r="HT113" s="101"/>
      <c r="HU113" s="101"/>
      <c r="HV113" s="101"/>
      <c r="HW113" s="101"/>
      <c r="HX113" s="101"/>
      <c r="HY113" s="101"/>
      <c r="HZ113" s="101"/>
      <c r="IA113" s="101"/>
      <c r="IB113" s="101"/>
      <c r="IC113" s="101"/>
      <c r="ID113" s="101"/>
      <c r="IE113" s="101"/>
      <c r="IF113" s="101"/>
      <c r="IG113" s="101"/>
      <c r="IH113" s="101"/>
      <c r="II113" s="101"/>
      <c r="IJ113" s="101"/>
      <c r="IK113" s="101"/>
      <c r="IL113" s="101"/>
      <c r="IM113" s="101"/>
      <c r="IN113" s="101"/>
      <c r="IO113" s="101"/>
      <c r="IP113" s="101"/>
      <c r="IQ113" s="101"/>
      <c r="IR113" s="101"/>
      <c r="IS113" s="101"/>
      <c r="IT113" s="101"/>
      <c r="IU113" s="101"/>
      <c r="IV113" s="101"/>
    </row>
    <row r="114" spans="1:256" s="89" customFormat="1" x14ac:dyDescent="0.2">
      <c r="A114" s="263"/>
      <c r="B114" s="264"/>
      <c r="C114" s="88"/>
      <c r="E114" s="90"/>
      <c r="F114" s="91"/>
      <c r="M114" s="148"/>
      <c r="N114" s="145"/>
      <c r="T114" s="102"/>
      <c r="U114" s="265"/>
      <c r="V114" s="266"/>
      <c r="AD114" s="91"/>
      <c r="AE114" s="95"/>
      <c r="AF114" s="96"/>
      <c r="AG114" s="96"/>
      <c r="AH114" s="96"/>
      <c r="AI114" s="96"/>
      <c r="AJ114" s="96"/>
      <c r="AK114" s="96"/>
      <c r="AL114" s="96"/>
      <c r="AM114" s="96"/>
      <c r="AN114" s="97"/>
      <c r="AO114" s="98"/>
      <c r="HT114" s="101"/>
      <c r="HU114" s="101"/>
      <c r="HV114" s="101"/>
      <c r="HW114" s="101"/>
      <c r="HX114" s="101"/>
      <c r="HY114" s="101"/>
      <c r="HZ114" s="101"/>
      <c r="IA114" s="101"/>
      <c r="IB114" s="101"/>
      <c r="IC114" s="101"/>
      <c r="ID114" s="101"/>
      <c r="IE114" s="101"/>
      <c r="IF114" s="101"/>
      <c r="IG114" s="101"/>
      <c r="IH114" s="101"/>
      <c r="II114" s="101"/>
      <c r="IJ114" s="101"/>
      <c r="IK114" s="101"/>
      <c r="IL114" s="101"/>
      <c r="IM114" s="101"/>
      <c r="IN114" s="101"/>
      <c r="IO114" s="101"/>
      <c r="IP114" s="101"/>
      <c r="IQ114" s="101"/>
      <c r="IR114" s="101"/>
      <c r="IS114" s="101"/>
      <c r="IT114" s="101"/>
      <c r="IU114" s="101"/>
      <c r="IV114" s="101"/>
    </row>
    <row r="115" spans="1:256" s="89" customFormat="1" x14ac:dyDescent="0.2">
      <c r="A115" s="263"/>
      <c r="B115" s="264"/>
      <c r="C115" s="88"/>
      <c r="E115" s="90"/>
      <c r="F115" s="91"/>
      <c r="M115" s="148"/>
      <c r="N115" s="145"/>
      <c r="T115" s="102"/>
      <c r="U115" s="265"/>
      <c r="V115" s="266"/>
      <c r="AD115" s="91"/>
      <c r="AE115" s="95"/>
      <c r="AF115" s="96"/>
      <c r="AG115" s="96"/>
      <c r="AH115" s="96"/>
      <c r="AI115" s="96"/>
      <c r="AJ115" s="96"/>
      <c r="AK115" s="96"/>
      <c r="AL115" s="96"/>
      <c r="AM115" s="96"/>
      <c r="AN115" s="97"/>
      <c r="AO115" s="98"/>
      <c r="HT115" s="101"/>
      <c r="HU115" s="101"/>
      <c r="HV115" s="101"/>
      <c r="HW115" s="101"/>
      <c r="HX115" s="101"/>
      <c r="HY115" s="101"/>
      <c r="HZ115" s="101"/>
      <c r="IA115" s="101"/>
      <c r="IB115" s="101"/>
      <c r="IC115" s="101"/>
      <c r="ID115" s="101"/>
      <c r="IE115" s="101"/>
      <c r="IF115" s="101"/>
      <c r="IG115" s="101"/>
      <c r="IH115" s="101"/>
      <c r="II115" s="101"/>
      <c r="IJ115" s="101"/>
      <c r="IK115" s="101"/>
      <c r="IL115" s="101"/>
      <c r="IM115" s="101"/>
      <c r="IN115" s="101"/>
      <c r="IO115" s="101"/>
      <c r="IP115" s="101"/>
      <c r="IQ115" s="101"/>
      <c r="IR115" s="101"/>
      <c r="IS115" s="101"/>
      <c r="IT115" s="101"/>
      <c r="IU115" s="101"/>
      <c r="IV115" s="101"/>
    </row>
    <row r="116" spans="1:256" s="89" customFormat="1" x14ac:dyDescent="0.2">
      <c r="A116" s="263"/>
      <c r="B116" s="264"/>
      <c r="C116" s="88"/>
      <c r="E116" s="90"/>
      <c r="F116" s="91"/>
      <c r="M116" s="148"/>
      <c r="N116" s="145"/>
      <c r="T116" s="102"/>
      <c r="U116" s="265"/>
      <c r="V116" s="266"/>
      <c r="AD116" s="91"/>
      <c r="AE116" s="95"/>
      <c r="AF116" s="96"/>
      <c r="AG116" s="96"/>
      <c r="AH116" s="96"/>
      <c r="AI116" s="96"/>
      <c r="AJ116" s="96"/>
      <c r="AK116" s="96"/>
      <c r="AL116" s="96"/>
      <c r="AM116" s="96"/>
      <c r="AN116" s="97"/>
      <c r="AO116" s="98"/>
      <c r="HT116" s="101"/>
      <c r="HU116" s="101"/>
      <c r="HV116" s="101"/>
      <c r="HW116" s="101"/>
      <c r="HX116" s="101"/>
      <c r="HY116" s="101"/>
      <c r="HZ116" s="101"/>
      <c r="IA116" s="101"/>
      <c r="IB116" s="101"/>
      <c r="IC116" s="101"/>
      <c r="ID116" s="101"/>
      <c r="IE116" s="101"/>
      <c r="IF116" s="101"/>
      <c r="IG116" s="101"/>
      <c r="IH116" s="101"/>
      <c r="II116" s="101"/>
      <c r="IJ116" s="101"/>
      <c r="IK116" s="101"/>
      <c r="IL116" s="101"/>
      <c r="IM116" s="101"/>
      <c r="IN116" s="101"/>
      <c r="IO116" s="101"/>
      <c r="IP116" s="101"/>
      <c r="IQ116" s="101"/>
      <c r="IR116" s="101"/>
      <c r="IS116" s="101"/>
      <c r="IT116" s="101"/>
      <c r="IU116" s="101"/>
      <c r="IV116" s="101"/>
    </row>
    <row r="117" spans="1:256" s="89" customFormat="1" x14ac:dyDescent="0.2">
      <c r="A117" s="263"/>
      <c r="B117" s="264"/>
      <c r="C117" s="88"/>
      <c r="E117" s="90"/>
      <c r="F117" s="91"/>
      <c r="M117" s="148"/>
      <c r="N117" s="145"/>
      <c r="T117" s="102"/>
      <c r="U117" s="265"/>
      <c r="V117" s="266"/>
      <c r="AD117" s="91"/>
      <c r="AE117" s="95"/>
      <c r="AF117" s="96"/>
      <c r="AG117" s="96"/>
      <c r="AH117" s="96"/>
      <c r="AI117" s="96"/>
      <c r="AJ117" s="96"/>
      <c r="AK117" s="96"/>
      <c r="AL117" s="96"/>
      <c r="AM117" s="96"/>
      <c r="AN117" s="97"/>
      <c r="AO117" s="98"/>
      <c r="HT117" s="101"/>
      <c r="HU117" s="101"/>
      <c r="HV117" s="101"/>
      <c r="HW117" s="101"/>
      <c r="HX117" s="101"/>
      <c r="HY117" s="101"/>
      <c r="HZ117" s="101"/>
      <c r="IA117" s="101"/>
      <c r="IB117" s="101"/>
      <c r="IC117" s="101"/>
      <c r="ID117" s="101"/>
      <c r="IE117" s="101"/>
      <c r="IF117" s="101"/>
      <c r="IG117" s="101"/>
      <c r="IH117" s="101"/>
      <c r="II117" s="101"/>
      <c r="IJ117" s="101"/>
      <c r="IK117" s="101"/>
      <c r="IL117" s="101"/>
      <c r="IM117" s="101"/>
      <c r="IN117" s="101"/>
      <c r="IO117" s="101"/>
      <c r="IP117" s="101"/>
      <c r="IQ117" s="101"/>
      <c r="IR117" s="101"/>
      <c r="IS117" s="101"/>
      <c r="IT117" s="101"/>
      <c r="IU117" s="101"/>
      <c r="IV117" s="101"/>
    </row>
    <row r="118" spans="1:256" s="89" customFormat="1" x14ac:dyDescent="0.2">
      <c r="A118" s="263"/>
      <c r="B118" s="264"/>
      <c r="C118" s="88"/>
      <c r="E118" s="90"/>
      <c r="F118" s="91"/>
      <c r="M118" s="148"/>
      <c r="N118" s="145"/>
      <c r="T118" s="102"/>
      <c r="U118" s="265"/>
      <c r="V118" s="266"/>
      <c r="AD118" s="91"/>
      <c r="AE118" s="95"/>
      <c r="AF118" s="96"/>
      <c r="AG118" s="96"/>
      <c r="AH118" s="96"/>
      <c r="AI118" s="96"/>
      <c r="AJ118" s="96"/>
      <c r="AK118" s="96"/>
      <c r="AL118" s="96"/>
      <c r="AM118" s="96"/>
      <c r="AN118" s="97"/>
      <c r="AO118" s="98"/>
      <c r="HT118" s="101"/>
      <c r="HU118" s="101"/>
      <c r="HV118" s="101"/>
      <c r="HW118" s="101"/>
      <c r="HX118" s="101"/>
      <c r="HY118" s="101"/>
      <c r="HZ118" s="101"/>
      <c r="IA118" s="101"/>
      <c r="IB118" s="101"/>
      <c r="IC118" s="101"/>
      <c r="ID118" s="101"/>
      <c r="IE118" s="101"/>
      <c r="IF118" s="101"/>
      <c r="IG118" s="101"/>
      <c r="IH118" s="101"/>
      <c r="II118" s="101"/>
      <c r="IJ118" s="101"/>
      <c r="IK118" s="101"/>
      <c r="IL118" s="101"/>
      <c r="IM118" s="101"/>
      <c r="IN118" s="101"/>
      <c r="IO118" s="101"/>
      <c r="IP118" s="101"/>
      <c r="IQ118" s="101"/>
      <c r="IR118" s="101"/>
      <c r="IS118" s="101"/>
      <c r="IT118" s="101"/>
      <c r="IU118" s="101"/>
      <c r="IV118" s="101"/>
    </row>
    <row r="119" spans="1:256" s="89" customFormat="1" x14ac:dyDescent="0.2">
      <c r="A119" s="263"/>
      <c r="B119" s="264"/>
      <c r="C119" s="88"/>
      <c r="E119" s="90"/>
      <c r="F119" s="91"/>
      <c r="M119" s="148"/>
      <c r="N119" s="145"/>
      <c r="T119" s="102"/>
      <c r="U119" s="265"/>
      <c r="V119" s="266"/>
      <c r="AD119" s="91"/>
      <c r="AE119" s="95"/>
      <c r="AF119" s="96"/>
      <c r="AG119" s="96"/>
      <c r="AH119" s="96"/>
      <c r="AI119" s="96"/>
      <c r="AJ119" s="96"/>
      <c r="AK119" s="96"/>
      <c r="AL119" s="96"/>
      <c r="AM119" s="96"/>
      <c r="AN119" s="97"/>
      <c r="AO119" s="98"/>
      <c r="HT119" s="101"/>
      <c r="HU119" s="101"/>
      <c r="HV119" s="101"/>
      <c r="HW119" s="101"/>
      <c r="HX119" s="101"/>
      <c r="HY119" s="101"/>
      <c r="HZ119" s="101"/>
      <c r="IA119" s="101"/>
      <c r="IB119" s="101"/>
      <c r="IC119" s="101"/>
      <c r="ID119" s="101"/>
      <c r="IE119" s="101"/>
      <c r="IF119" s="101"/>
      <c r="IG119" s="101"/>
      <c r="IH119" s="101"/>
      <c r="II119" s="101"/>
      <c r="IJ119" s="101"/>
      <c r="IK119" s="101"/>
      <c r="IL119" s="101"/>
      <c r="IM119" s="101"/>
      <c r="IN119" s="101"/>
      <c r="IO119" s="101"/>
      <c r="IP119" s="101"/>
      <c r="IQ119" s="101"/>
      <c r="IR119" s="101"/>
      <c r="IS119" s="101"/>
      <c r="IT119" s="101"/>
      <c r="IU119" s="101"/>
      <c r="IV119" s="101"/>
    </row>
    <row r="120" spans="1:256" s="89" customFormat="1" x14ac:dyDescent="0.2">
      <c r="A120" s="263"/>
      <c r="B120" s="264"/>
      <c r="C120" s="88"/>
      <c r="E120" s="90"/>
      <c r="F120" s="91"/>
      <c r="M120" s="148"/>
      <c r="N120" s="145"/>
      <c r="T120" s="102"/>
      <c r="U120" s="265"/>
      <c r="V120" s="266"/>
      <c r="AD120" s="91"/>
      <c r="AE120" s="95"/>
      <c r="AF120" s="96"/>
      <c r="AG120" s="96"/>
      <c r="AH120" s="96"/>
      <c r="AI120" s="96"/>
      <c r="AJ120" s="96"/>
      <c r="AK120" s="96"/>
      <c r="AL120" s="96"/>
      <c r="AM120" s="96"/>
      <c r="AN120" s="97"/>
      <c r="AO120" s="98"/>
      <c r="HT120" s="101"/>
      <c r="HU120" s="101"/>
      <c r="HV120" s="101"/>
      <c r="HW120" s="101"/>
      <c r="HX120" s="101"/>
      <c r="HY120" s="101"/>
      <c r="HZ120" s="101"/>
      <c r="IA120" s="101"/>
      <c r="IB120" s="101"/>
      <c r="IC120" s="101"/>
      <c r="ID120" s="101"/>
      <c r="IE120" s="101"/>
      <c r="IF120" s="101"/>
      <c r="IG120" s="101"/>
      <c r="IH120" s="101"/>
      <c r="II120" s="101"/>
      <c r="IJ120" s="101"/>
      <c r="IK120" s="101"/>
      <c r="IL120" s="101"/>
      <c r="IM120" s="101"/>
      <c r="IN120" s="101"/>
      <c r="IO120" s="101"/>
      <c r="IP120" s="101"/>
      <c r="IQ120" s="101"/>
      <c r="IR120" s="101"/>
      <c r="IS120" s="101"/>
      <c r="IT120" s="101"/>
      <c r="IU120" s="101"/>
      <c r="IV120" s="101"/>
    </row>
    <row r="121" spans="1:256" s="89" customFormat="1" x14ac:dyDescent="0.2">
      <c r="A121" s="263"/>
      <c r="B121" s="264"/>
      <c r="C121" s="88"/>
      <c r="E121" s="90"/>
      <c r="F121" s="91"/>
      <c r="M121" s="148"/>
      <c r="N121" s="145"/>
      <c r="T121" s="102"/>
      <c r="U121" s="265"/>
      <c r="V121" s="266"/>
      <c r="AD121" s="91"/>
      <c r="AE121" s="95"/>
      <c r="AF121" s="96"/>
      <c r="AG121" s="96"/>
      <c r="AH121" s="96"/>
      <c r="AI121" s="96"/>
      <c r="AJ121" s="96"/>
      <c r="AK121" s="96"/>
      <c r="AL121" s="96"/>
      <c r="AM121" s="96"/>
      <c r="AN121" s="97"/>
      <c r="AO121" s="98"/>
      <c r="HT121" s="101"/>
      <c r="HU121" s="101"/>
      <c r="HV121" s="101"/>
      <c r="HW121" s="101"/>
      <c r="HX121" s="101"/>
      <c r="HY121" s="101"/>
      <c r="HZ121" s="101"/>
      <c r="IA121" s="101"/>
      <c r="IB121" s="101"/>
      <c r="IC121" s="101"/>
      <c r="ID121" s="101"/>
      <c r="IE121" s="101"/>
      <c r="IF121" s="101"/>
      <c r="IG121" s="101"/>
      <c r="IH121" s="101"/>
      <c r="II121" s="101"/>
      <c r="IJ121" s="101"/>
      <c r="IK121" s="101"/>
      <c r="IL121" s="101"/>
      <c r="IM121" s="101"/>
      <c r="IN121" s="101"/>
      <c r="IO121" s="101"/>
      <c r="IP121" s="101"/>
      <c r="IQ121" s="101"/>
      <c r="IR121" s="101"/>
      <c r="IS121" s="101"/>
      <c r="IT121" s="101"/>
      <c r="IU121" s="101"/>
      <c r="IV121" s="101"/>
    </row>
    <row r="122" spans="1:256" s="89" customFormat="1" x14ac:dyDescent="0.2">
      <c r="A122" s="263"/>
      <c r="B122" s="264"/>
      <c r="C122" s="88"/>
      <c r="E122" s="90"/>
      <c r="F122" s="91"/>
      <c r="M122" s="148"/>
      <c r="N122" s="145"/>
      <c r="T122" s="102"/>
      <c r="U122" s="265"/>
      <c r="V122" s="266"/>
      <c r="AD122" s="91"/>
      <c r="AE122" s="95"/>
      <c r="AF122" s="96"/>
      <c r="AG122" s="96"/>
      <c r="AH122" s="96"/>
      <c r="AI122" s="96"/>
      <c r="AJ122" s="96"/>
      <c r="AK122" s="96"/>
      <c r="AL122" s="96"/>
      <c r="AM122" s="96"/>
      <c r="AN122" s="97"/>
      <c r="AO122" s="98"/>
      <c r="HT122" s="101"/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1"/>
      <c r="IJ122" s="101"/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  <c r="IU122" s="101"/>
      <c r="IV122" s="101"/>
    </row>
    <row r="123" spans="1:256" s="89" customFormat="1" x14ac:dyDescent="0.2">
      <c r="A123" s="263"/>
      <c r="B123" s="264"/>
      <c r="C123" s="88"/>
      <c r="E123" s="90"/>
      <c r="F123" s="91"/>
      <c r="M123" s="148"/>
      <c r="N123" s="145"/>
      <c r="T123" s="102"/>
      <c r="U123" s="265"/>
      <c r="V123" s="266"/>
      <c r="AD123" s="91"/>
      <c r="AE123" s="95"/>
      <c r="AF123" s="96"/>
      <c r="AG123" s="96"/>
      <c r="AH123" s="96"/>
      <c r="AI123" s="96"/>
      <c r="AJ123" s="96"/>
      <c r="AK123" s="96"/>
      <c r="AL123" s="96"/>
      <c r="AM123" s="96"/>
      <c r="AN123" s="97"/>
      <c r="AO123" s="98"/>
      <c r="HT123" s="101"/>
      <c r="HU123" s="101"/>
      <c r="HV123" s="101"/>
      <c r="HW123" s="101"/>
      <c r="HX123" s="101"/>
      <c r="HY123" s="101"/>
      <c r="HZ123" s="101"/>
      <c r="IA123" s="101"/>
      <c r="IB123" s="101"/>
      <c r="IC123" s="101"/>
      <c r="ID123" s="101"/>
      <c r="IE123" s="101"/>
      <c r="IF123" s="101"/>
      <c r="IG123" s="101"/>
      <c r="IH123" s="101"/>
      <c r="II123" s="101"/>
      <c r="IJ123" s="101"/>
      <c r="IK123" s="101"/>
      <c r="IL123" s="101"/>
      <c r="IM123" s="101"/>
      <c r="IN123" s="101"/>
      <c r="IO123" s="101"/>
      <c r="IP123" s="101"/>
      <c r="IQ123" s="101"/>
      <c r="IR123" s="101"/>
      <c r="IS123" s="101"/>
      <c r="IT123" s="101"/>
      <c r="IU123" s="101"/>
      <c r="IV123" s="101"/>
    </row>
    <row r="124" spans="1:256" s="89" customFormat="1" x14ac:dyDescent="0.2">
      <c r="A124" s="263"/>
      <c r="B124" s="264"/>
      <c r="C124" s="88"/>
      <c r="E124" s="90"/>
      <c r="F124" s="91"/>
      <c r="M124" s="148"/>
      <c r="N124" s="145"/>
      <c r="T124" s="102"/>
      <c r="U124" s="265"/>
      <c r="V124" s="266"/>
      <c r="AD124" s="91"/>
      <c r="AE124" s="95"/>
      <c r="AF124" s="96"/>
      <c r="AG124" s="96"/>
      <c r="AH124" s="96"/>
      <c r="AI124" s="96"/>
      <c r="AJ124" s="96"/>
      <c r="AK124" s="96"/>
      <c r="AL124" s="96"/>
      <c r="AM124" s="96"/>
      <c r="AN124" s="97"/>
      <c r="AO124" s="98"/>
      <c r="HT124" s="101"/>
      <c r="HU124" s="101"/>
      <c r="HV124" s="101"/>
      <c r="HW124" s="101"/>
      <c r="HX124" s="101"/>
      <c r="HY124" s="101"/>
      <c r="HZ124" s="101"/>
      <c r="IA124" s="101"/>
      <c r="IB124" s="101"/>
      <c r="IC124" s="101"/>
      <c r="ID124" s="101"/>
      <c r="IE124" s="101"/>
      <c r="IF124" s="101"/>
      <c r="IG124" s="101"/>
      <c r="IH124" s="101"/>
      <c r="II124" s="101"/>
      <c r="IJ124" s="101"/>
      <c r="IK124" s="101"/>
      <c r="IL124" s="101"/>
      <c r="IM124" s="101"/>
      <c r="IN124" s="101"/>
      <c r="IO124" s="101"/>
      <c r="IP124" s="101"/>
      <c r="IQ124" s="101"/>
      <c r="IR124" s="101"/>
      <c r="IS124" s="101"/>
      <c r="IT124" s="101"/>
      <c r="IU124" s="101"/>
      <c r="IV124" s="101"/>
    </row>
    <row r="125" spans="1:256" s="89" customFormat="1" x14ac:dyDescent="0.2">
      <c r="A125" s="263"/>
      <c r="B125" s="264"/>
      <c r="C125" s="88"/>
      <c r="E125" s="90"/>
      <c r="F125" s="91"/>
      <c r="M125" s="148"/>
      <c r="N125" s="145"/>
      <c r="T125" s="102"/>
      <c r="U125" s="265"/>
      <c r="V125" s="266"/>
      <c r="AD125" s="91"/>
      <c r="AE125" s="95"/>
      <c r="AF125" s="96"/>
      <c r="AG125" s="96"/>
      <c r="AH125" s="96"/>
      <c r="AI125" s="96"/>
      <c r="AJ125" s="96"/>
      <c r="AK125" s="96"/>
      <c r="AL125" s="96"/>
      <c r="AM125" s="96"/>
      <c r="AN125" s="97"/>
      <c r="AO125" s="98"/>
      <c r="HT125" s="101"/>
      <c r="HU125" s="101"/>
      <c r="HV125" s="101"/>
      <c r="HW125" s="101"/>
      <c r="HX125" s="101"/>
      <c r="HY125" s="101"/>
      <c r="HZ125" s="101"/>
      <c r="IA125" s="101"/>
      <c r="IB125" s="101"/>
      <c r="IC125" s="101"/>
      <c r="ID125" s="101"/>
      <c r="IE125" s="101"/>
      <c r="IF125" s="101"/>
      <c r="IG125" s="101"/>
      <c r="IH125" s="101"/>
      <c r="II125" s="101"/>
      <c r="IJ125" s="101"/>
      <c r="IK125" s="101"/>
      <c r="IL125" s="101"/>
      <c r="IM125" s="101"/>
      <c r="IN125" s="101"/>
      <c r="IO125" s="101"/>
      <c r="IP125" s="101"/>
      <c r="IQ125" s="101"/>
      <c r="IR125" s="101"/>
      <c r="IS125" s="101"/>
      <c r="IT125" s="101"/>
      <c r="IU125" s="101"/>
      <c r="IV125" s="101"/>
    </row>
    <row r="126" spans="1:256" s="89" customFormat="1" x14ac:dyDescent="0.2">
      <c r="A126" s="263"/>
      <c r="B126" s="264"/>
      <c r="C126" s="88"/>
      <c r="E126" s="90"/>
      <c r="F126" s="91"/>
      <c r="M126" s="148"/>
      <c r="N126" s="145"/>
      <c r="T126" s="102"/>
      <c r="U126" s="265"/>
      <c r="V126" s="266"/>
      <c r="AD126" s="91"/>
      <c r="AE126" s="95"/>
      <c r="AF126" s="96"/>
      <c r="AG126" s="96"/>
      <c r="AH126" s="96"/>
      <c r="AI126" s="96"/>
      <c r="AJ126" s="96"/>
      <c r="AK126" s="96"/>
      <c r="AL126" s="96"/>
      <c r="AM126" s="96"/>
      <c r="AN126" s="97"/>
      <c r="AO126" s="98"/>
      <c r="HT126" s="101"/>
      <c r="HU126" s="101"/>
      <c r="HV126" s="101"/>
      <c r="HW126" s="101"/>
      <c r="HX126" s="101"/>
      <c r="HY126" s="101"/>
      <c r="HZ126" s="101"/>
      <c r="IA126" s="101"/>
      <c r="IB126" s="101"/>
      <c r="IC126" s="101"/>
      <c r="ID126" s="101"/>
      <c r="IE126" s="101"/>
      <c r="IF126" s="101"/>
      <c r="IG126" s="101"/>
      <c r="IH126" s="101"/>
      <c r="II126" s="101"/>
      <c r="IJ126" s="101"/>
      <c r="IK126" s="101"/>
      <c r="IL126" s="101"/>
      <c r="IM126" s="101"/>
      <c r="IN126" s="101"/>
      <c r="IO126" s="101"/>
      <c r="IP126" s="101"/>
      <c r="IQ126" s="101"/>
      <c r="IR126" s="101"/>
      <c r="IS126" s="101"/>
      <c r="IT126" s="101"/>
      <c r="IU126" s="101"/>
      <c r="IV126" s="101"/>
    </row>
    <row r="127" spans="1:256" s="89" customFormat="1" x14ac:dyDescent="0.2">
      <c r="A127" s="263"/>
      <c r="B127" s="264"/>
      <c r="C127" s="88"/>
      <c r="E127" s="90"/>
      <c r="F127" s="91"/>
      <c r="M127" s="148"/>
      <c r="N127" s="145"/>
      <c r="T127" s="102"/>
      <c r="U127" s="265"/>
      <c r="V127" s="266"/>
      <c r="AD127" s="91"/>
      <c r="AE127" s="95"/>
      <c r="AF127" s="96"/>
      <c r="AG127" s="96"/>
      <c r="AH127" s="96"/>
      <c r="AI127" s="96"/>
      <c r="AJ127" s="96"/>
      <c r="AK127" s="96"/>
      <c r="AL127" s="96"/>
      <c r="AM127" s="96"/>
      <c r="AN127" s="97"/>
      <c r="AO127" s="98"/>
      <c r="HT127" s="101"/>
      <c r="HU127" s="101"/>
      <c r="HV127" s="101"/>
      <c r="HW127" s="101"/>
      <c r="HX127" s="101"/>
      <c r="HY127" s="101"/>
      <c r="HZ127" s="101"/>
      <c r="IA127" s="101"/>
      <c r="IB127" s="101"/>
      <c r="IC127" s="101"/>
      <c r="ID127" s="101"/>
      <c r="IE127" s="101"/>
      <c r="IF127" s="101"/>
      <c r="IG127" s="101"/>
      <c r="IH127" s="101"/>
      <c r="II127" s="101"/>
      <c r="IJ127" s="101"/>
      <c r="IK127" s="101"/>
      <c r="IL127" s="101"/>
      <c r="IM127" s="101"/>
      <c r="IN127" s="101"/>
      <c r="IO127" s="101"/>
      <c r="IP127" s="101"/>
      <c r="IQ127" s="101"/>
      <c r="IR127" s="101"/>
      <c r="IS127" s="101"/>
      <c r="IT127" s="101"/>
      <c r="IU127" s="101"/>
      <c r="IV127" s="101"/>
    </row>
    <row r="128" spans="1:256" s="89" customFormat="1" x14ac:dyDescent="0.2">
      <c r="A128" s="263"/>
      <c r="B128" s="264"/>
      <c r="C128" s="88"/>
      <c r="E128" s="90"/>
      <c r="F128" s="91"/>
      <c r="M128" s="148"/>
      <c r="N128" s="145"/>
      <c r="T128" s="102"/>
      <c r="U128" s="265"/>
      <c r="V128" s="266"/>
      <c r="AD128" s="91"/>
      <c r="AE128" s="95"/>
      <c r="AF128" s="96"/>
      <c r="AG128" s="96"/>
      <c r="AH128" s="96"/>
      <c r="AI128" s="96"/>
      <c r="AJ128" s="96"/>
      <c r="AK128" s="96"/>
      <c r="AL128" s="96"/>
      <c r="AM128" s="96"/>
      <c r="AN128" s="97"/>
      <c r="AO128" s="98"/>
      <c r="HT128" s="101"/>
      <c r="HU128" s="101"/>
      <c r="HV128" s="101"/>
      <c r="HW128" s="101"/>
      <c r="HX128" s="101"/>
      <c r="HY128" s="101"/>
      <c r="HZ128" s="101"/>
      <c r="IA128" s="101"/>
      <c r="IB128" s="101"/>
      <c r="IC128" s="101"/>
      <c r="ID128" s="101"/>
      <c r="IE128" s="101"/>
      <c r="IF128" s="101"/>
      <c r="IG128" s="101"/>
      <c r="IH128" s="101"/>
      <c r="II128" s="101"/>
      <c r="IJ128" s="101"/>
      <c r="IK128" s="101"/>
      <c r="IL128" s="101"/>
      <c r="IM128" s="101"/>
      <c r="IN128" s="101"/>
      <c r="IO128" s="101"/>
      <c r="IP128" s="101"/>
      <c r="IQ128" s="101"/>
      <c r="IR128" s="101"/>
      <c r="IS128" s="101"/>
      <c r="IT128" s="101"/>
      <c r="IU128" s="101"/>
      <c r="IV128" s="101"/>
    </row>
    <row r="129" spans="1:256" s="89" customFormat="1" x14ac:dyDescent="0.2">
      <c r="A129" s="263"/>
      <c r="B129" s="264"/>
      <c r="C129" s="88"/>
      <c r="E129" s="90"/>
      <c r="F129" s="91"/>
      <c r="M129" s="148"/>
      <c r="N129" s="145"/>
      <c r="T129" s="102"/>
      <c r="U129" s="265"/>
      <c r="V129" s="266"/>
      <c r="AD129" s="91"/>
      <c r="AE129" s="95"/>
      <c r="AF129" s="96"/>
      <c r="AG129" s="96"/>
      <c r="AH129" s="96"/>
      <c r="AI129" s="96"/>
      <c r="AJ129" s="96"/>
      <c r="AK129" s="96"/>
      <c r="AL129" s="96"/>
      <c r="AM129" s="96"/>
      <c r="AN129" s="97"/>
      <c r="AO129" s="98"/>
      <c r="HT129" s="101"/>
      <c r="HU129" s="101"/>
      <c r="HV129" s="101"/>
      <c r="HW129" s="101"/>
      <c r="HX129" s="101"/>
      <c r="HY129" s="101"/>
      <c r="HZ129" s="101"/>
      <c r="IA129" s="101"/>
      <c r="IB129" s="101"/>
      <c r="IC129" s="101"/>
      <c r="ID129" s="101"/>
      <c r="IE129" s="101"/>
      <c r="IF129" s="101"/>
      <c r="IG129" s="101"/>
      <c r="IH129" s="101"/>
      <c r="II129" s="101"/>
      <c r="IJ129" s="101"/>
      <c r="IK129" s="101"/>
      <c r="IL129" s="101"/>
      <c r="IM129" s="101"/>
      <c r="IN129" s="101"/>
      <c r="IO129" s="101"/>
      <c r="IP129" s="101"/>
      <c r="IQ129" s="101"/>
      <c r="IR129" s="101"/>
      <c r="IS129" s="101"/>
      <c r="IT129" s="101"/>
      <c r="IU129" s="101"/>
      <c r="IV129" s="101"/>
    </row>
    <row r="130" spans="1:256" s="89" customFormat="1" x14ac:dyDescent="0.2">
      <c r="A130" s="263"/>
      <c r="B130" s="264"/>
      <c r="C130" s="88"/>
      <c r="E130" s="90"/>
      <c r="F130" s="91"/>
      <c r="M130" s="148"/>
      <c r="N130" s="145"/>
      <c r="T130" s="102"/>
      <c r="U130" s="265"/>
      <c r="V130" s="266"/>
      <c r="AD130" s="91"/>
      <c r="AE130" s="95"/>
      <c r="AF130" s="96"/>
      <c r="AG130" s="96"/>
      <c r="AH130" s="96"/>
      <c r="AI130" s="96"/>
      <c r="AJ130" s="96"/>
      <c r="AK130" s="96"/>
      <c r="AL130" s="96"/>
      <c r="AM130" s="96"/>
      <c r="AN130" s="97"/>
      <c r="AO130" s="98"/>
      <c r="HT130" s="101"/>
      <c r="HU130" s="101"/>
      <c r="HV130" s="101"/>
      <c r="HW130" s="101"/>
      <c r="HX130" s="101"/>
      <c r="HY130" s="101"/>
      <c r="HZ130" s="101"/>
      <c r="IA130" s="101"/>
      <c r="IB130" s="101"/>
      <c r="IC130" s="101"/>
      <c r="ID130" s="101"/>
      <c r="IE130" s="101"/>
      <c r="IF130" s="101"/>
      <c r="IG130" s="101"/>
      <c r="IH130" s="101"/>
      <c r="II130" s="101"/>
      <c r="IJ130" s="101"/>
      <c r="IK130" s="101"/>
      <c r="IL130" s="101"/>
      <c r="IM130" s="101"/>
      <c r="IN130" s="101"/>
      <c r="IO130" s="101"/>
      <c r="IP130" s="101"/>
      <c r="IQ130" s="101"/>
      <c r="IR130" s="101"/>
      <c r="IS130" s="101"/>
      <c r="IT130" s="101"/>
      <c r="IU130" s="101"/>
      <c r="IV130" s="101"/>
    </row>
    <row r="131" spans="1:256" s="89" customFormat="1" x14ac:dyDescent="0.2">
      <c r="A131" s="263"/>
      <c r="B131" s="264"/>
      <c r="C131" s="88"/>
      <c r="E131" s="90"/>
      <c r="F131" s="91"/>
      <c r="M131" s="148"/>
      <c r="N131" s="145"/>
      <c r="T131" s="102"/>
      <c r="U131" s="265"/>
      <c r="V131" s="266"/>
      <c r="AD131" s="91"/>
      <c r="AE131" s="95"/>
      <c r="AF131" s="96"/>
      <c r="AG131" s="96"/>
      <c r="AH131" s="96"/>
      <c r="AI131" s="96"/>
      <c r="AJ131" s="96"/>
      <c r="AK131" s="96"/>
      <c r="AL131" s="96"/>
      <c r="AM131" s="96"/>
      <c r="AN131" s="97"/>
      <c r="AO131" s="98"/>
      <c r="HT131" s="101"/>
      <c r="HU131" s="101"/>
      <c r="HV131" s="101"/>
      <c r="HW131" s="101"/>
      <c r="HX131" s="101"/>
      <c r="HY131" s="101"/>
      <c r="HZ131" s="101"/>
      <c r="IA131" s="101"/>
      <c r="IB131" s="101"/>
      <c r="IC131" s="101"/>
      <c r="ID131" s="101"/>
      <c r="IE131" s="101"/>
      <c r="IF131" s="101"/>
      <c r="IG131" s="101"/>
      <c r="IH131" s="101"/>
      <c r="II131" s="101"/>
      <c r="IJ131" s="101"/>
      <c r="IK131" s="101"/>
      <c r="IL131" s="101"/>
      <c r="IM131" s="101"/>
      <c r="IN131" s="101"/>
      <c r="IO131" s="101"/>
      <c r="IP131" s="101"/>
      <c r="IQ131" s="101"/>
      <c r="IR131" s="101"/>
      <c r="IS131" s="101"/>
      <c r="IT131" s="101"/>
      <c r="IU131" s="101"/>
      <c r="IV131" s="101"/>
    </row>
    <row r="132" spans="1:256" s="89" customFormat="1" x14ac:dyDescent="0.2">
      <c r="A132" s="263"/>
      <c r="B132" s="264"/>
      <c r="C132" s="88"/>
      <c r="E132" s="90"/>
      <c r="F132" s="91"/>
      <c r="M132" s="148"/>
      <c r="N132" s="145"/>
      <c r="T132" s="102"/>
      <c r="U132" s="265"/>
      <c r="V132" s="266"/>
      <c r="AD132" s="91"/>
      <c r="AE132" s="95"/>
      <c r="AF132" s="96"/>
      <c r="AG132" s="96"/>
      <c r="AH132" s="96"/>
      <c r="AI132" s="96"/>
      <c r="AJ132" s="96"/>
      <c r="AK132" s="96"/>
      <c r="AL132" s="96"/>
      <c r="AM132" s="96"/>
      <c r="AN132" s="97"/>
      <c r="AO132" s="98"/>
      <c r="HT132" s="101"/>
      <c r="HU132" s="101"/>
      <c r="HV132" s="101"/>
      <c r="HW132" s="101"/>
      <c r="HX132" s="101"/>
      <c r="HY132" s="101"/>
      <c r="HZ132" s="101"/>
      <c r="IA132" s="101"/>
      <c r="IB132" s="101"/>
      <c r="IC132" s="101"/>
      <c r="ID132" s="101"/>
      <c r="IE132" s="101"/>
      <c r="IF132" s="101"/>
      <c r="IG132" s="101"/>
      <c r="IH132" s="101"/>
      <c r="II132" s="101"/>
      <c r="IJ132" s="101"/>
      <c r="IK132" s="101"/>
      <c r="IL132" s="101"/>
      <c r="IM132" s="101"/>
      <c r="IN132" s="101"/>
      <c r="IO132" s="101"/>
      <c r="IP132" s="101"/>
      <c r="IQ132" s="101"/>
      <c r="IR132" s="101"/>
      <c r="IS132" s="101"/>
      <c r="IT132" s="101"/>
      <c r="IU132" s="101"/>
      <c r="IV132" s="101"/>
    </row>
    <row r="133" spans="1:256" s="89" customFormat="1" x14ac:dyDescent="0.2">
      <c r="A133" s="263"/>
      <c r="B133" s="264"/>
      <c r="C133" s="88"/>
      <c r="E133" s="90"/>
      <c r="F133" s="91"/>
      <c r="M133" s="148"/>
      <c r="N133" s="145"/>
      <c r="T133" s="102"/>
      <c r="U133" s="265"/>
      <c r="V133" s="266"/>
      <c r="AD133" s="91"/>
      <c r="AE133" s="95"/>
      <c r="AF133" s="96"/>
      <c r="AG133" s="96"/>
      <c r="AH133" s="96"/>
      <c r="AI133" s="96"/>
      <c r="AJ133" s="96"/>
      <c r="AK133" s="96"/>
      <c r="AL133" s="96"/>
      <c r="AM133" s="96"/>
      <c r="AN133" s="97"/>
      <c r="AO133" s="98"/>
      <c r="HT133" s="101"/>
      <c r="HU133" s="101"/>
      <c r="HV133" s="101"/>
      <c r="HW133" s="101"/>
      <c r="HX133" s="101"/>
      <c r="HY133" s="101"/>
      <c r="HZ133" s="101"/>
      <c r="IA133" s="101"/>
      <c r="IB133" s="101"/>
      <c r="IC133" s="101"/>
      <c r="ID133" s="101"/>
      <c r="IE133" s="101"/>
      <c r="IF133" s="101"/>
      <c r="IG133" s="101"/>
      <c r="IH133" s="101"/>
      <c r="II133" s="101"/>
      <c r="IJ133" s="101"/>
      <c r="IK133" s="101"/>
      <c r="IL133" s="101"/>
      <c r="IM133" s="101"/>
      <c r="IN133" s="101"/>
      <c r="IO133" s="101"/>
      <c r="IP133" s="101"/>
      <c r="IQ133" s="101"/>
      <c r="IR133" s="101"/>
      <c r="IS133" s="101"/>
      <c r="IT133" s="101"/>
      <c r="IU133" s="101"/>
      <c r="IV133" s="101"/>
    </row>
    <row r="134" spans="1:256" s="89" customFormat="1" x14ac:dyDescent="0.2">
      <c r="A134" s="263"/>
      <c r="B134" s="264"/>
      <c r="C134" s="88"/>
      <c r="E134" s="90"/>
      <c r="F134" s="91"/>
      <c r="M134" s="148"/>
      <c r="N134" s="145"/>
      <c r="T134" s="102"/>
      <c r="U134" s="265"/>
      <c r="V134" s="266"/>
      <c r="AD134" s="91"/>
      <c r="AE134" s="95"/>
      <c r="AF134" s="96"/>
      <c r="AG134" s="96"/>
      <c r="AH134" s="96"/>
      <c r="AI134" s="96"/>
      <c r="AJ134" s="96"/>
      <c r="AK134" s="96"/>
      <c r="AL134" s="96"/>
      <c r="AM134" s="96"/>
      <c r="AN134" s="97"/>
      <c r="AO134" s="98"/>
      <c r="HT134" s="101"/>
      <c r="HU134" s="101"/>
      <c r="HV134" s="101"/>
      <c r="HW134" s="101"/>
      <c r="HX134" s="101"/>
      <c r="HY134" s="101"/>
      <c r="HZ134" s="101"/>
      <c r="IA134" s="101"/>
      <c r="IB134" s="101"/>
      <c r="IC134" s="101"/>
      <c r="ID134" s="101"/>
      <c r="IE134" s="101"/>
      <c r="IF134" s="101"/>
      <c r="IG134" s="101"/>
      <c r="IH134" s="101"/>
      <c r="II134" s="101"/>
      <c r="IJ134" s="101"/>
      <c r="IK134" s="101"/>
      <c r="IL134" s="101"/>
      <c r="IM134" s="101"/>
      <c r="IN134" s="101"/>
      <c r="IO134" s="101"/>
      <c r="IP134" s="101"/>
      <c r="IQ134" s="101"/>
      <c r="IR134" s="101"/>
      <c r="IS134" s="101"/>
      <c r="IT134" s="101"/>
      <c r="IU134" s="101"/>
      <c r="IV134" s="101"/>
    </row>
    <row r="135" spans="1:256" s="89" customFormat="1" x14ac:dyDescent="0.2">
      <c r="A135" s="263"/>
      <c r="B135" s="264"/>
      <c r="C135" s="88"/>
      <c r="E135" s="90"/>
      <c r="F135" s="91"/>
      <c r="M135" s="148"/>
      <c r="N135" s="145"/>
      <c r="T135" s="102"/>
      <c r="U135" s="265"/>
      <c r="V135" s="266"/>
      <c r="AD135" s="91"/>
      <c r="AE135" s="95"/>
      <c r="AF135" s="96"/>
      <c r="AG135" s="96"/>
      <c r="AH135" s="96"/>
      <c r="AI135" s="96"/>
      <c r="AJ135" s="96"/>
      <c r="AK135" s="96"/>
      <c r="AL135" s="96"/>
      <c r="AM135" s="96"/>
      <c r="AN135" s="97"/>
      <c r="AO135" s="98"/>
      <c r="HT135" s="101"/>
      <c r="HU135" s="101"/>
      <c r="HV135" s="101"/>
      <c r="HW135" s="101"/>
      <c r="HX135" s="101"/>
      <c r="HY135" s="101"/>
      <c r="HZ135" s="101"/>
      <c r="IA135" s="101"/>
      <c r="IB135" s="101"/>
      <c r="IC135" s="101"/>
      <c r="ID135" s="101"/>
      <c r="IE135" s="101"/>
      <c r="IF135" s="101"/>
      <c r="IG135" s="101"/>
      <c r="IH135" s="101"/>
      <c r="II135" s="101"/>
      <c r="IJ135" s="101"/>
      <c r="IK135" s="101"/>
      <c r="IL135" s="101"/>
      <c r="IM135" s="101"/>
      <c r="IN135" s="101"/>
      <c r="IO135" s="101"/>
      <c r="IP135" s="101"/>
      <c r="IQ135" s="101"/>
      <c r="IR135" s="101"/>
      <c r="IS135" s="101"/>
      <c r="IT135" s="101"/>
      <c r="IU135" s="101"/>
      <c r="IV135" s="101"/>
    </row>
    <row r="136" spans="1:256" s="89" customFormat="1" x14ac:dyDescent="0.2">
      <c r="A136" s="263"/>
      <c r="B136" s="264"/>
      <c r="C136" s="88"/>
      <c r="E136" s="90"/>
      <c r="F136" s="91"/>
      <c r="M136" s="148"/>
      <c r="N136" s="145"/>
      <c r="T136" s="102"/>
      <c r="U136" s="265"/>
      <c r="V136" s="266"/>
      <c r="AD136" s="91"/>
      <c r="AE136" s="95"/>
      <c r="AF136" s="96"/>
      <c r="AG136" s="96"/>
      <c r="AH136" s="96"/>
      <c r="AI136" s="96"/>
      <c r="AJ136" s="96"/>
      <c r="AK136" s="96"/>
      <c r="AL136" s="96"/>
      <c r="AM136" s="96"/>
      <c r="AN136" s="97"/>
      <c r="AO136" s="98"/>
      <c r="HT136" s="101"/>
      <c r="HU136" s="101"/>
      <c r="HV136" s="101"/>
      <c r="HW136" s="101"/>
      <c r="HX136" s="101"/>
      <c r="HY136" s="101"/>
      <c r="HZ136" s="101"/>
      <c r="IA136" s="101"/>
      <c r="IB136" s="101"/>
      <c r="IC136" s="101"/>
      <c r="ID136" s="101"/>
      <c r="IE136" s="101"/>
      <c r="IF136" s="101"/>
      <c r="IG136" s="101"/>
      <c r="IH136" s="101"/>
      <c r="II136" s="101"/>
      <c r="IJ136" s="101"/>
      <c r="IK136" s="101"/>
      <c r="IL136" s="101"/>
      <c r="IM136" s="101"/>
      <c r="IN136" s="101"/>
      <c r="IO136" s="101"/>
      <c r="IP136" s="101"/>
      <c r="IQ136" s="101"/>
      <c r="IR136" s="101"/>
      <c r="IS136" s="101"/>
      <c r="IT136" s="101"/>
      <c r="IU136" s="101"/>
      <c r="IV136" s="101"/>
    </row>
    <row r="137" spans="1:256" s="89" customFormat="1" x14ac:dyDescent="0.2">
      <c r="A137" s="263"/>
      <c r="B137" s="264"/>
      <c r="C137" s="88"/>
      <c r="E137" s="90"/>
      <c r="F137" s="91"/>
      <c r="M137" s="148"/>
      <c r="N137" s="145"/>
      <c r="T137" s="102"/>
      <c r="U137" s="265"/>
      <c r="V137" s="266"/>
      <c r="AD137" s="91"/>
      <c r="AE137" s="95"/>
      <c r="AF137" s="96"/>
      <c r="AG137" s="96"/>
      <c r="AH137" s="96"/>
      <c r="AI137" s="96"/>
      <c r="AJ137" s="96"/>
      <c r="AK137" s="96"/>
      <c r="AL137" s="96"/>
      <c r="AM137" s="96"/>
      <c r="AN137" s="97"/>
      <c r="AO137" s="98"/>
      <c r="HT137" s="101"/>
      <c r="HU137" s="101"/>
      <c r="HV137" s="101"/>
      <c r="HW137" s="101"/>
      <c r="HX137" s="101"/>
      <c r="HY137" s="101"/>
      <c r="HZ137" s="101"/>
      <c r="IA137" s="101"/>
      <c r="IB137" s="101"/>
      <c r="IC137" s="101"/>
      <c r="ID137" s="101"/>
      <c r="IE137" s="101"/>
      <c r="IF137" s="101"/>
      <c r="IG137" s="101"/>
      <c r="IH137" s="101"/>
      <c r="II137" s="101"/>
      <c r="IJ137" s="101"/>
      <c r="IK137" s="101"/>
      <c r="IL137" s="101"/>
      <c r="IM137" s="101"/>
      <c r="IN137" s="101"/>
      <c r="IO137" s="101"/>
      <c r="IP137" s="101"/>
      <c r="IQ137" s="101"/>
      <c r="IR137" s="101"/>
      <c r="IS137" s="101"/>
      <c r="IT137" s="101"/>
      <c r="IU137" s="101"/>
      <c r="IV137" s="101"/>
    </row>
    <row r="138" spans="1:256" s="89" customFormat="1" x14ac:dyDescent="0.2">
      <c r="A138" s="263"/>
      <c r="B138" s="264"/>
      <c r="C138" s="88"/>
      <c r="E138" s="90"/>
      <c r="F138" s="91"/>
      <c r="M138" s="148"/>
      <c r="N138" s="145"/>
      <c r="T138" s="102"/>
      <c r="U138" s="265"/>
      <c r="V138" s="266"/>
      <c r="AD138" s="91"/>
      <c r="AE138" s="95"/>
      <c r="AF138" s="96"/>
      <c r="AG138" s="96"/>
      <c r="AH138" s="96"/>
      <c r="AI138" s="96"/>
      <c r="AJ138" s="96"/>
      <c r="AK138" s="96"/>
      <c r="AL138" s="96"/>
      <c r="AM138" s="96"/>
      <c r="AN138" s="97"/>
      <c r="AO138" s="98"/>
      <c r="HT138" s="101"/>
      <c r="HU138" s="101"/>
      <c r="HV138" s="101"/>
      <c r="HW138" s="101"/>
      <c r="HX138" s="101"/>
      <c r="HY138" s="101"/>
      <c r="HZ138" s="101"/>
      <c r="IA138" s="101"/>
      <c r="IB138" s="101"/>
      <c r="IC138" s="101"/>
      <c r="ID138" s="101"/>
      <c r="IE138" s="101"/>
      <c r="IF138" s="101"/>
      <c r="IG138" s="101"/>
      <c r="IH138" s="101"/>
      <c r="II138" s="101"/>
      <c r="IJ138" s="101"/>
      <c r="IK138" s="101"/>
      <c r="IL138" s="101"/>
      <c r="IM138" s="101"/>
      <c r="IN138" s="101"/>
      <c r="IO138" s="101"/>
      <c r="IP138" s="101"/>
      <c r="IQ138" s="101"/>
      <c r="IR138" s="101"/>
      <c r="IS138" s="101"/>
      <c r="IT138" s="101"/>
      <c r="IU138" s="101"/>
      <c r="IV138" s="101"/>
    </row>
    <row r="139" spans="1:256" s="89" customFormat="1" x14ac:dyDescent="0.2">
      <c r="A139" s="263"/>
      <c r="B139" s="264"/>
      <c r="C139" s="88"/>
      <c r="E139" s="90"/>
      <c r="F139" s="91"/>
      <c r="M139" s="148"/>
      <c r="N139" s="145"/>
      <c r="T139" s="102"/>
      <c r="U139" s="265"/>
      <c r="V139" s="266"/>
      <c r="AD139" s="91"/>
      <c r="AE139" s="95"/>
      <c r="AF139" s="96"/>
      <c r="AG139" s="96"/>
      <c r="AH139" s="96"/>
      <c r="AI139" s="96"/>
      <c r="AJ139" s="96"/>
      <c r="AK139" s="96"/>
      <c r="AL139" s="96"/>
      <c r="AM139" s="96"/>
      <c r="AN139" s="97"/>
      <c r="AO139" s="98"/>
      <c r="HT139" s="101"/>
      <c r="HU139" s="101"/>
      <c r="HV139" s="101"/>
      <c r="HW139" s="101"/>
      <c r="HX139" s="101"/>
      <c r="HY139" s="101"/>
      <c r="HZ139" s="101"/>
      <c r="IA139" s="101"/>
      <c r="IB139" s="101"/>
      <c r="IC139" s="101"/>
      <c r="ID139" s="101"/>
      <c r="IE139" s="101"/>
      <c r="IF139" s="101"/>
      <c r="IG139" s="101"/>
      <c r="IH139" s="101"/>
      <c r="II139" s="101"/>
      <c r="IJ139" s="101"/>
      <c r="IK139" s="101"/>
      <c r="IL139" s="101"/>
      <c r="IM139" s="101"/>
      <c r="IN139" s="101"/>
      <c r="IO139" s="101"/>
      <c r="IP139" s="101"/>
      <c r="IQ139" s="101"/>
      <c r="IR139" s="101"/>
      <c r="IS139" s="101"/>
      <c r="IT139" s="101"/>
      <c r="IU139" s="101"/>
      <c r="IV139" s="101"/>
    </row>
    <row r="140" spans="1:256" s="89" customFormat="1" x14ac:dyDescent="0.2">
      <c r="A140" s="263"/>
      <c r="B140" s="264"/>
      <c r="C140" s="88"/>
      <c r="E140" s="90"/>
      <c r="F140" s="91"/>
      <c r="M140" s="148"/>
      <c r="N140" s="145"/>
      <c r="T140" s="102"/>
      <c r="U140" s="265"/>
      <c r="V140" s="266"/>
      <c r="AD140" s="91"/>
      <c r="AE140" s="95"/>
      <c r="AF140" s="96"/>
      <c r="AG140" s="96"/>
      <c r="AH140" s="96"/>
      <c r="AI140" s="96"/>
      <c r="AJ140" s="96"/>
      <c r="AK140" s="96"/>
      <c r="AL140" s="96"/>
      <c r="AM140" s="96"/>
      <c r="AN140" s="97"/>
      <c r="AO140" s="98"/>
      <c r="HT140" s="101"/>
      <c r="HU140" s="101"/>
      <c r="HV140" s="101"/>
      <c r="HW140" s="101"/>
      <c r="HX140" s="101"/>
      <c r="HY140" s="101"/>
      <c r="HZ140" s="101"/>
      <c r="IA140" s="101"/>
      <c r="IB140" s="101"/>
      <c r="IC140" s="101"/>
      <c r="ID140" s="101"/>
      <c r="IE140" s="101"/>
      <c r="IF140" s="101"/>
      <c r="IG140" s="101"/>
      <c r="IH140" s="101"/>
      <c r="II140" s="101"/>
      <c r="IJ140" s="101"/>
      <c r="IK140" s="101"/>
      <c r="IL140" s="101"/>
      <c r="IM140" s="101"/>
      <c r="IN140" s="101"/>
      <c r="IO140" s="101"/>
      <c r="IP140" s="101"/>
      <c r="IQ140" s="101"/>
      <c r="IR140" s="101"/>
      <c r="IS140" s="101"/>
      <c r="IT140" s="101"/>
      <c r="IU140" s="101"/>
      <c r="IV140" s="101"/>
    </row>
    <row r="141" spans="1:256" s="89" customFormat="1" x14ac:dyDescent="0.2">
      <c r="A141" s="263"/>
      <c r="B141" s="264"/>
      <c r="C141" s="88"/>
      <c r="E141" s="90"/>
      <c r="F141" s="91"/>
      <c r="M141" s="148"/>
      <c r="N141" s="145"/>
      <c r="T141" s="102"/>
      <c r="U141" s="265"/>
      <c r="V141" s="266"/>
      <c r="AD141" s="91"/>
      <c r="AE141" s="95"/>
      <c r="AF141" s="96"/>
      <c r="AG141" s="96"/>
      <c r="AH141" s="96"/>
      <c r="AI141" s="96"/>
      <c r="AJ141" s="96"/>
      <c r="AK141" s="96"/>
      <c r="AL141" s="96"/>
      <c r="AM141" s="96"/>
      <c r="AN141" s="97"/>
      <c r="AO141" s="98"/>
      <c r="HT141" s="101"/>
      <c r="HU141" s="101"/>
      <c r="HV141" s="101"/>
      <c r="HW141" s="101"/>
      <c r="HX141" s="101"/>
      <c r="HY141" s="101"/>
      <c r="HZ141" s="101"/>
      <c r="IA141" s="101"/>
      <c r="IB141" s="101"/>
      <c r="IC141" s="101"/>
      <c r="ID141" s="101"/>
      <c r="IE141" s="101"/>
      <c r="IF141" s="101"/>
      <c r="IG141" s="101"/>
      <c r="IH141" s="101"/>
      <c r="II141" s="101"/>
      <c r="IJ141" s="101"/>
      <c r="IK141" s="101"/>
      <c r="IL141" s="101"/>
      <c r="IM141" s="101"/>
      <c r="IN141" s="101"/>
      <c r="IO141" s="101"/>
      <c r="IP141" s="101"/>
      <c r="IQ141" s="101"/>
      <c r="IR141" s="101"/>
      <c r="IS141" s="101"/>
      <c r="IT141" s="101"/>
      <c r="IU141" s="101"/>
      <c r="IV141" s="101"/>
    </row>
    <row r="142" spans="1:256" s="89" customFormat="1" x14ac:dyDescent="0.2">
      <c r="A142" s="263"/>
      <c r="B142" s="264"/>
      <c r="C142" s="88"/>
      <c r="E142" s="90"/>
      <c r="F142" s="91"/>
      <c r="M142" s="148"/>
      <c r="N142" s="145"/>
      <c r="T142" s="102"/>
      <c r="U142" s="265"/>
      <c r="V142" s="266"/>
      <c r="AD142" s="91"/>
      <c r="AE142" s="95"/>
      <c r="AF142" s="96"/>
      <c r="AG142" s="96"/>
      <c r="AH142" s="96"/>
      <c r="AI142" s="96"/>
      <c r="AJ142" s="96"/>
      <c r="AK142" s="96"/>
      <c r="AL142" s="96"/>
      <c r="AM142" s="96"/>
      <c r="AN142" s="97"/>
      <c r="AO142" s="98"/>
      <c r="HT142" s="101"/>
      <c r="HU142" s="101"/>
      <c r="HV142" s="101"/>
      <c r="HW142" s="101"/>
      <c r="HX142" s="101"/>
      <c r="HY142" s="101"/>
      <c r="HZ142" s="101"/>
      <c r="IA142" s="101"/>
      <c r="IB142" s="101"/>
      <c r="IC142" s="101"/>
      <c r="ID142" s="101"/>
      <c r="IE142" s="101"/>
      <c r="IF142" s="101"/>
      <c r="IG142" s="101"/>
      <c r="IH142" s="101"/>
      <c r="II142" s="101"/>
      <c r="IJ142" s="101"/>
      <c r="IK142" s="101"/>
      <c r="IL142" s="101"/>
      <c r="IM142" s="101"/>
      <c r="IN142" s="101"/>
      <c r="IO142" s="101"/>
      <c r="IP142" s="101"/>
      <c r="IQ142" s="101"/>
      <c r="IR142" s="101"/>
      <c r="IS142" s="101"/>
      <c r="IT142" s="101"/>
      <c r="IU142" s="101"/>
      <c r="IV142" s="101"/>
    </row>
    <row r="143" spans="1:256" s="89" customFormat="1" x14ac:dyDescent="0.2">
      <c r="A143" s="263"/>
      <c r="B143" s="264"/>
      <c r="C143" s="88"/>
      <c r="E143" s="90"/>
      <c r="F143" s="91"/>
      <c r="M143" s="148"/>
      <c r="N143" s="145"/>
      <c r="T143" s="102"/>
      <c r="U143" s="265"/>
      <c r="V143" s="266"/>
      <c r="AD143" s="91"/>
      <c r="AE143" s="95"/>
      <c r="AF143" s="96"/>
      <c r="AG143" s="96"/>
      <c r="AH143" s="96"/>
      <c r="AI143" s="96"/>
      <c r="AJ143" s="96"/>
      <c r="AK143" s="96"/>
      <c r="AL143" s="96"/>
      <c r="AM143" s="96"/>
      <c r="AN143" s="97"/>
      <c r="AO143" s="98"/>
      <c r="HT143" s="101"/>
      <c r="HU143" s="101"/>
      <c r="HV143" s="101"/>
      <c r="HW143" s="101"/>
      <c r="HX143" s="101"/>
      <c r="HY143" s="101"/>
      <c r="HZ143" s="101"/>
      <c r="IA143" s="101"/>
      <c r="IB143" s="101"/>
      <c r="IC143" s="101"/>
      <c r="ID143" s="101"/>
      <c r="IE143" s="101"/>
      <c r="IF143" s="101"/>
      <c r="IG143" s="101"/>
      <c r="IH143" s="101"/>
      <c r="II143" s="101"/>
      <c r="IJ143" s="101"/>
      <c r="IK143" s="101"/>
      <c r="IL143" s="101"/>
      <c r="IM143" s="101"/>
      <c r="IN143" s="101"/>
      <c r="IO143" s="101"/>
      <c r="IP143" s="101"/>
      <c r="IQ143" s="101"/>
      <c r="IR143" s="101"/>
      <c r="IS143" s="101"/>
      <c r="IT143" s="101"/>
      <c r="IU143" s="101"/>
      <c r="IV143" s="101"/>
    </row>
    <row r="144" spans="1:256" s="89" customFormat="1" x14ac:dyDescent="0.2">
      <c r="A144" s="263"/>
      <c r="B144" s="264"/>
      <c r="C144" s="88"/>
      <c r="E144" s="90"/>
      <c r="F144" s="91"/>
      <c r="M144" s="148"/>
      <c r="N144" s="145"/>
      <c r="T144" s="102"/>
      <c r="U144" s="265"/>
      <c r="V144" s="266"/>
      <c r="AD144" s="91"/>
      <c r="AE144" s="95"/>
      <c r="AF144" s="96"/>
      <c r="AG144" s="96"/>
      <c r="AH144" s="96"/>
      <c r="AI144" s="96"/>
      <c r="AJ144" s="96"/>
      <c r="AK144" s="96"/>
      <c r="AL144" s="96"/>
      <c r="AM144" s="96"/>
      <c r="AN144" s="97"/>
      <c r="AO144" s="98"/>
      <c r="HT144" s="101"/>
      <c r="HU144" s="101"/>
      <c r="HV144" s="101"/>
      <c r="HW144" s="101"/>
      <c r="HX144" s="101"/>
      <c r="HY144" s="101"/>
      <c r="HZ144" s="101"/>
      <c r="IA144" s="101"/>
      <c r="IB144" s="101"/>
      <c r="IC144" s="101"/>
      <c r="ID144" s="101"/>
      <c r="IE144" s="101"/>
      <c r="IF144" s="101"/>
      <c r="IG144" s="101"/>
      <c r="IH144" s="101"/>
      <c r="II144" s="101"/>
      <c r="IJ144" s="101"/>
      <c r="IK144" s="101"/>
      <c r="IL144" s="101"/>
      <c r="IM144" s="101"/>
      <c r="IN144" s="101"/>
      <c r="IO144" s="101"/>
      <c r="IP144" s="101"/>
      <c r="IQ144" s="101"/>
      <c r="IR144" s="101"/>
      <c r="IS144" s="101"/>
      <c r="IT144" s="101"/>
      <c r="IU144" s="101"/>
      <c r="IV144" s="101"/>
    </row>
    <row r="145" spans="1:256" s="89" customFormat="1" x14ac:dyDescent="0.2">
      <c r="A145" s="263"/>
      <c r="B145" s="264"/>
      <c r="C145" s="88"/>
      <c r="E145" s="90"/>
      <c r="F145" s="91"/>
      <c r="M145" s="148"/>
      <c r="N145" s="145"/>
      <c r="T145" s="102"/>
      <c r="U145" s="265"/>
      <c r="V145" s="266"/>
      <c r="AD145" s="91"/>
      <c r="AE145" s="95"/>
      <c r="AF145" s="96"/>
      <c r="AG145" s="96"/>
      <c r="AH145" s="96"/>
      <c r="AI145" s="96"/>
      <c r="AJ145" s="96"/>
      <c r="AK145" s="96"/>
      <c r="AL145" s="96"/>
      <c r="AM145" s="96"/>
      <c r="AN145" s="97"/>
      <c r="AO145" s="98"/>
      <c r="HT145" s="101"/>
      <c r="HU145" s="101"/>
      <c r="HV145" s="101"/>
      <c r="HW145" s="101"/>
      <c r="HX145" s="101"/>
      <c r="HY145" s="101"/>
      <c r="HZ145" s="101"/>
      <c r="IA145" s="101"/>
      <c r="IB145" s="101"/>
      <c r="IC145" s="101"/>
      <c r="ID145" s="101"/>
      <c r="IE145" s="101"/>
      <c r="IF145" s="101"/>
      <c r="IG145" s="101"/>
      <c r="IH145" s="101"/>
      <c r="II145" s="101"/>
      <c r="IJ145" s="101"/>
      <c r="IK145" s="101"/>
      <c r="IL145" s="101"/>
      <c r="IM145" s="101"/>
      <c r="IN145" s="101"/>
      <c r="IO145" s="101"/>
      <c r="IP145" s="101"/>
      <c r="IQ145" s="101"/>
      <c r="IR145" s="101"/>
      <c r="IS145" s="101"/>
      <c r="IT145" s="101"/>
      <c r="IU145" s="101"/>
      <c r="IV145" s="101"/>
    </row>
    <row r="146" spans="1:256" s="89" customFormat="1" x14ac:dyDescent="0.2">
      <c r="A146" s="263"/>
      <c r="B146" s="264"/>
      <c r="C146" s="88"/>
      <c r="E146" s="90"/>
      <c r="F146" s="91"/>
      <c r="M146" s="148"/>
      <c r="N146" s="145"/>
      <c r="T146" s="102"/>
      <c r="U146" s="265"/>
      <c r="V146" s="266"/>
      <c r="AD146" s="91"/>
      <c r="AE146" s="95"/>
      <c r="AF146" s="96"/>
      <c r="AG146" s="96"/>
      <c r="AH146" s="96"/>
      <c r="AI146" s="96"/>
      <c r="AJ146" s="96"/>
      <c r="AK146" s="96"/>
      <c r="AL146" s="96"/>
      <c r="AM146" s="96"/>
      <c r="AN146" s="97"/>
      <c r="AO146" s="98"/>
      <c r="HT146" s="101"/>
      <c r="HU146" s="101"/>
      <c r="HV146" s="101"/>
      <c r="HW146" s="101"/>
      <c r="HX146" s="101"/>
      <c r="HY146" s="101"/>
      <c r="HZ146" s="101"/>
      <c r="IA146" s="101"/>
      <c r="IB146" s="101"/>
      <c r="IC146" s="101"/>
      <c r="ID146" s="101"/>
      <c r="IE146" s="101"/>
      <c r="IF146" s="101"/>
      <c r="IG146" s="101"/>
      <c r="IH146" s="101"/>
      <c r="II146" s="101"/>
      <c r="IJ146" s="101"/>
      <c r="IK146" s="101"/>
      <c r="IL146" s="101"/>
      <c r="IM146" s="101"/>
      <c r="IN146" s="101"/>
      <c r="IO146" s="101"/>
      <c r="IP146" s="101"/>
      <c r="IQ146" s="101"/>
      <c r="IR146" s="101"/>
      <c r="IS146" s="101"/>
      <c r="IT146" s="101"/>
      <c r="IU146" s="101"/>
      <c r="IV146" s="101"/>
    </row>
    <row r="147" spans="1:256" s="89" customFormat="1" x14ac:dyDescent="0.2">
      <c r="A147" s="263"/>
      <c r="B147" s="264"/>
      <c r="C147" s="88"/>
      <c r="E147" s="90"/>
      <c r="F147" s="91"/>
      <c r="M147" s="148"/>
      <c r="N147" s="145"/>
      <c r="T147" s="102"/>
      <c r="U147" s="265"/>
      <c r="V147" s="266"/>
      <c r="AD147" s="91"/>
      <c r="AE147" s="95"/>
      <c r="AF147" s="96"/>
      <c r="AG147" s="96"/>
      <c r="AH147" s="96"/>
      <c r="AI147" s="96"/>
      <c r="AJ147" s="96"/>
      <c r="AK147" s="96"/>
      <c r="AL147" s="96"/>
      <c r="AM147" s="96"/>
      <c r="AN147" s="97"/>
      <c r="AO147" s="98"/>
      <c r="HT147" s="101"/>
      <c r="HU147" s="101"/>
      <c r="HV147" s="101"/>
      <c r="HW147" s="101"/>
      <c r="HX147" s="101"/>
      <c r="HY147" s="101"/>
      <c r="HZ147" s="101"/>
      <c r="IA147" s="101"/>
      <c r="IB147" s="101"/>
      <c r="IC147" s="101"/>
      <c r="ID147" s="101"/>
      <c r="IE147" s="101"/>
      <c r="IF147" s="101"/>
      <c r="IG147" s="101"/>
      <c r="IH147" s="101"/>
      <c r="II147" s="101"/>
      <c r="IJ147" s="101"/>
      <c r="IK147" s="101"/>
      <c r="IL147" s="101"/>
      <c r="IM147" s="101"/>
      <c r="IN147" s="101"/>
      <c r="IO147" s="101"/>
      <c r="IP147" s="101"/>
      <c r="IQ147" s="101"/>
      <c r="IR147" s="101"/>
      <c r="IS147" s="101"/>
      <c r="IT147" s="101"/>
      <c r="IU147" s="101"/>
      <c r="IV147" s="101"/>
    </row>
    <row r="148" spans="1:256" s="89" customFormat="1" x14ac:dyDescent="0.2">
      <c r="A148" s="263"/>
      <c r="B148" s="264"/>
      <c r="C148" s="88"/>
      <c r="E148" s="90"/>
      <c r="F148" s="91"/>
      <c r="M148" s="148"/>
      <c r="N148" s="145"/>
      <c r="T148" s="102"/>
      <c r="U148" s="265"/>
      <c r="V148" s="266"/>
      <c r="AD148" s="91"/>
      <c r="AE148" s="95"/>
      <c r="AF148" s="96"/>
      <c r="AG148" s="96"/>
      <c r="AH148" s="96"/>
      <c r="AI148" s="96"/>
      <c r="AJ148" s="96"/>
      <c r="AK148" s="96"/>
      <c r="AL148" s="96"/>
      <c r="AM148" s="96"/>
      <c r="AN148" s="97"/>
      <c r="AO148" s="98"/>
      <c r="HT148" s="101"/>
      <c r="HU148" s="101"/>
      <c r="HV148" s="101"/>
      <c r="HW148" s="101"/>
      <c r="HX148" s="101"/>
      <c r="HY148" s="101"/>
      <c r="HZ148" s="101"/>
      <c r="IA148" s="101"/>
      <c r="IB148" s="101"/>
      <c r="IC148" s="101"/>
      <c r="ID148" s="101"/>
      <c r="IE148" s="101"/>
      <c r="IF148" s="101"/>
      <c r="IG148" s="101"/>
      <c r="IH148" s="101"/>
      <c r="II148" s="101"/>
      <c r="IJ148" s="101"/>
      <c r="IK148" s="101"/>
      <c r="IL148" s="101"/>
      <c r="IM148" s="101"/>
      <c r="IN148" s="101"/>
      <c r="IO148" s="101"/>
      <c r="IP148" s="101"/>
      <c r="IQ148" s="101"/>
      <c r="IR148" s="101"/>
      <c r="IS148" s="101"/>
      <c r="IT148" s="101"/>
      <c r="IU148" s="101"/>
      <c r="IV148" s="101"/>
    </row>
    <row r="149" spans="1:256" s="89" customFormat="1" x14ac:dyDescent="0.2">
      <c r="A149" s="263"/>
      <c r="B149" s="264"/>
      <c r="C149" s="88"/>
      <c r="E149" s="90"/>
      <c r="F149" s="91"/>
      <c r="M149" s="148"/>
      <c r="N149" s="145"/>
      <c r="T149" s="102"/>
      <c r="U149" s="265"/>
      <c r="V149" s="266"/>
      <c r="AD149" s="91"/>
      <c r="AE149" s="95"/>
      <c r="AF149" s="96"/>
      <c r="AG149" s="96"/>
      <c r="AH149" s="96"/>
      <c r="AI149" s="96"/>
      <c r="AJ149" s="96"/>
      <c r="AK149" s="96"/>
      <c r="AL149" s="96"/>
      <c r="AM149" s="96"/>
      <c r="AN149" s="97"/>
      <c r="AO149" s="98"/>
      <c r="HT149" s="101"/>
      <c r="HU149" s="101"/>
      <c r="HV149" s="101"/>
      <c r="HW149" s="101"/>
      <c r="HX149" s="101"/>
      <c r="HY149" s="101"/>
      <c r="HZ149" s="101"/>
      <c r="IA149" s="101"/>
      <c r="IB149" s="101"/>
      <c r="IC149" s="101"/>
      <c r="ID149" s="101"/>
      <c r="IE149" s="101"/>
      <c r="IF149" s="101"/>
      <c r="IG149" s="101"/>
      <c r="IH149" s="101"/>
      <c r="II149" s="101"/>
      <c r="IJ149" s="101"/>
      <c r="IK149" s="101"/>
      <c r="IL149" s="101"/>
      <c r="IM149" s="101"/>
      <c r="IN149" s="101"/>
      <c r="IO149" s="101"/>
      <c r="IP149" s="101"/>
      <c r="IQ149" s="101"/>
      <c r="IR149" s="101"/>
      <c r="IS149" s="101"/>
      <c r="IT149" s="101"/>
      <c r="IU149" s="101"/>
      <c r="IV149" s="101"/>
    </row>
    <row r="150" spans="1:256" s="89" customFormat="1" x14ac:dyDescent="0.2">
      <c r="A150" s="263"/>
      <c r="B150" s="264"/>
      <c r="C150" s="88"/>
      <c r="E150" s="90"/>
      <c r="F150" s="91"/>
      <c r="M150" s="148"/>
      <c r="N150" s="145"/>
      <c r="T150" s="102"/>
      <c r="U150" s="265"/>
      <c r="V150" s="266"/>
      <c r="AD150" s="91"/>
      <c r="AE150" s="95"/>
      <c r="AF150" s="96"/>
      <c r="AG150" s="96"/>
      <c r="AH150" s="96"/>
      <c r="AI150" s="96"/>
      <c r="AJ150" s="96"/>
      <c r="AK150" s="96"/>
      <c r="AL150" s="96"/>
      <c r="AM150" s="96"/>
      <c r="AN150" s="97"/>
      <c r="AO150" s="98"/>
      <c r="HT150" s="101"/>
      <c r="HU150" s="101"/>
      <c r="HV150" s="101"/>
      <c r="HW150" s="101"/>
      <c r="HX150" s="101"/>
      <c r="HY150" s="101"/>
      <c r="HZ150" s="101"/>
      <c r="IA150" s="101"/>
      <c r="IB150" s="101"/>
      <c r="IC150" s="101"/>
      <c r="ID150" s="101"/>
      <c r="IE150" s="101"/>
      <c r="IF150" s="101"/>
      <c r="IG150" s="101"/>
      <c r="IH150" s="101"/>
      <c r="II150" s="101"/>
      <c r="IJ150" s="101"/>
      <c r="IK150" s="101"/>
      <c r="IL150" s="101"/>
      <c r="IM150" s="101"/>
      <c r="IN150" s="101"/>
      <c r="IO150" s="101"/>
      <c r="IP150" s="101"/>
      <c r="IQ150" s="101"/>
      <c r="IR150" s="101"/>
      <c r="IS150" s="101"/>
      <c r="IT150" s="101"/>
      <c r="IU150" s="101"/>
      <c r="IV150" s="101"/>
    </row>
    <row r="151" spans="1:256" s="89" customFormat="1" x14ac:dyDescent="0.2">
      <c r="A151" s="263"/>
      <c r="B151" s="264"/>
      <c r="C151" s="88"/>
      <c r="E151" s="90"/>
      <c r="F151" s="91"/>
      <c r="M151" s="148"/>
      <c r="N151" s="145"/>
      <c r="T151" s="102"/>
      <c r="U151" s="265"/>
      <c r="V151" s="266"/>
      <c r="AD151" s="91"/>
      <c r="AE151" s="95"/>
      <c r="AF151" s="96"/>
      <c r="AG151" s="96"/>
      <c r="AH151" s="96"/>
      <c r="AI151" s="96"/>
      <c r="AJ151" s="96"/>
      <c r="AK151" s="96"/>
      <c r="AL151" s="96"/>
      <c r="AM151" s="96"/>
      <c r="AN151" s="97"/>
      <c r="AO151" s="98"/>
      <c r="HT151" s="101"/>
      <c r="HU151" s="101"/>
      <c r="HV151" s="101"/>
      <c r="HW151" s="101"/>
      <c r="HX151" s="101"/>
      <c r="HY151" s="101"/>
      <c r="HZ151" s="101"/>
      <c r="IA151" s="101"/>
      <c r="IB151" s="101"/>
      <c r="IC151" s="101"/>
      <c r="ID151" s="101"/>
      <c r="IE151" s="101"/>
      <c r="IF151" s="101"/>
      <c r="IG151" s="101"/>
      <c r="IH151" s="101"/>
      <c r="II151" s="101"/>
      <c r="IJ151" s="101"/>
      <c r="IK151" s="101"/>
      <c r="IL151" s="101"/>
      <c r="IM151" s="101"/>
      <c r="IN151" s="101"/>
      <c r="IO151" s="101"/>
      <c r="IP151" s="101"/>
      <c r="IQ151" s="101"/>
      <c r="IR151" s="101"/>
      <c r="IS151" s="101"/>
      <c r="IT151" s="101"/>
      <c r="IU151" s="101"/>
      <c r="IV151" s="101"/>
    </row>
    <row r="152" spans="1:256" s="89" customFormat="1" x14ac:dyDescent="0.2">
      <c r="A152" s="263"/>
      <c r="B152" s="264"/>
      <c r="C152" s="88"/>
      <c r="E152" s="90"/>
      <c r="F152" s="91"/>
      <c r="M152" s="148"/>
      <c r="N152" s="145"/>
      <c r="T152" s="102"/>
      <c r="U152" s="265"/>
      <c r="V152" s="266"/>
      <c r="AD152" s="91"/>
      <c r="AE152" s="95"/>
      <c r="AF152" s="96"/>
      <c r="AG152" s="96"/>
      <c r="AH152" s="96"/>
      <c r="AI152" s="96"/>
      <c r="AJ152" s="96"/>
      <c r="AK152" s="96"/>
      <c r="AL152" s="96"/>
      <c r="AM152" s="96"/>
      <c r="AN152" s="97"/>
      <c r="AO152" s="98"/>
      <c r="HT152" s="101"/>
      <c r="HU152" s="101"/>
      <c r="HV152" s="101"/>
      <c r="HW152" s="101"/>
      <c r="HX152" s="101"/>
      <c r="HY152" s="101"/>
      <c r="HZ152" s="101"/>
      <c r="IA152" s="101"/>
      <c r="IB152" s="101"/>
      <c r="IC152" s="101"/>
      <c r="ID152" s="101"/>
      <c r="IE152" s="101"/>
      <c r="IF152" s="101"/>
      <c r="IG152" s="101"/>
      <c r="IH152" s="101"/>
      <c r="II152" s="101"/>
      <c r="IJ152" s="101"/>
      <c r="IK152" s="101"/>
      <c r="IL152" s="101"/>
      <c r="IM152" s="101"/>
      <c r="IN152" s="101"/>
      <c r="IO152" s="101"/>
      <c r="IP152" s="101"/>
      <c r="IQ152" s="101"/>
      <c r="IR152" s="101"/>
      <c r="IS152" s="101"/>
      <c r="IT152" s="101"/>
      <c r="IU152" s="101"/>
      <c r="IV152" s="101"/>
    </row>
    <row r="153" spans="1:256" s="89" customFormat="1" x14ac:dyDescent="0.2">
      <c r="A153" s="263"/>
      <c r="B153" s="264"/>
      <c r="C153" s="88"/>
      <c r="E153" s="90"/>
      <c r="F153" s="91"/>
      <c r="M153" s="148"/>
      <c r="N153" s="145"/>
      <c r="T153" s="102"/>
      <c r="U153" s="265"/>
      <c r="V153" s="266"/>
      <c r="AD153" s="91"/>
      <c r="AE153" s="95"/>
      <c r="AF153" s="96"/>
      <c r="AG153" s="96"/>
      <c r="AH153" s="96"/>
      <c r="AI153" s="96"/>
      <c r="AJ153" s="96"/>
      <c r="AK153" s="96"/>
      <c r="AL153" s="96"/>
      <c r="AM153" s="96"/>
      <c r="AN153" s="97"/>
      <c r="AO153" s="98"/>
      <c r="HT153" s="101"/>
      <c r="HU153" s="101"/>
      <c r="HV153" s="101"/>
      <c r="HW153" s="101"/>
      <c r="HX153" s="101"/>
      <c r="HY153" s="101"/>
      <c r="HZ153" s="101"/>
      <c r="IA153" s="101"/>
      <c r="IB153" s="101"/>
      <c r="IC153" s="101"/>
      <c r="ID153" s="101"/>
      <c r="IE153" s="101"/>
      <c r="IF153" s="101"/>
      <c r="IG153" s="101"/>
      <c r="IH153" s="101"/>
      <c r="II153" s="101"/>
      <c r="IJ153" s="101"/>
      <c r="IK153" s="101"/>
      <c r="IL153" s="101"/>
      <c r="IM153" s="101"/>
      <c r="IN153" s="101"/>
      <c r="IO153" s="101"/>
      <c r="IP153" s="101"/>
      <c r="IQ153" s="101"/>
      <c r="IR153" s="101"/>
      <c r="IS153" s="101"/>
      <c r="IT153" s="101"/>
      <c r="IU153" s="101"/>
      <c r="IV153" s="101"/>
    </row>
    <row r="154" spans="1:256" s="89" customFormat="1" x14ac:dyDescent="0.2">
      <c r="A154" s="263"/>
      <c r="B154" s="264"/>
      <c r="C154" s="88"/>
      <c r="E154" s="90"/>
      <c r="F154" s="91"/>
      <c r="M154" s="148"/>
      <c r="N154" s="145"/>
      <c r="T154" s="102"/>
      <c r="U154" s="265"/>
      <c r="V154" s="266"/>
      <c r="AD154" s="91"/>
      <c r="AE154" s="95"/>
      <c r="AF154" s="96"/>
      <c r="AG154" s="96"/>
      <c r="AH154" s="96"/>
      <c r="AI154" s="96"/>
      <c r="AJ154" s="96"/>
      <c r="AK154" s="96"/>
      <c r="AL154" s="96"/>
      <c r="AM154" s="96"/>
      <c r="AN154" s="97"/>
      <c r="AO154" s="98"/>
      <c r="HT154" s="101"/>
      <c r="HU154" s="101"/>
      <c r="HV154" s="101"/>
      <c r="HW154" s="101"/>
      <c r="HX154" s="101"/>
      <c r="HY154" s="101"/>
      <c r="HZ154" s="101"/>
      <c r="IA154" s="101"/>
      <c r="IB154" s="101"/>
      <c r="IC154" s="101"/>
      <c r="ID154" s="101"/>
      <c r="IE154" s="101"/>
      <c r="IF154" s="101"/>
      <c r="IG154" s="101"/>
      <c r="IH154" s="101"/>
      <c r="II154" s="101"/>
      <c r="IJ154" s="101"/>
      <c r="IK154" s="101"/>
      <c r="IL154" s="101"/>
      <c r="IM154" s="101"/>
      <c r="IN154" s="101"/>
      <c r="IO154" s="101"/>
      <c r="IP154" s="101"/>
      <c r="IQ154" s="101"/>
      <c r="IR154" s="101"/>
      <c r="IS154" s="101"/>
      <c r="IT154" s="101"/>
      <c r="IU154" s="101"/>
      <c r="IV154" s="101"/>
    </row>
    <row r="155" spans="1:256" s="89" customFormat="1" x14ac:dyDescent="0.2">
      <c r="A155" s="263"/>
      <c r="B155" s="264"/>
      <c r="C155" s="88"/>
      <c r="E155" s="90"/>
      <c r="F155" s="91"/>
      <c r="M155" s="148"/>
      <c r="N155" s="145"/>
      <c r="T155" s="102"/>
      <c r="U155" s="265"/>
      <c r="V155" s="266"/>
      <c r="AD155" s="91"/>
      <c r="AE155" s="95"/>
      <c r="AF155" s="96"/>
      <c r="AG155" s="96"/>
      <c r="AH155" s="96"/>
      <c r="AI155" s="96"/>
      <c r="AJ155" s="96"/>
      <c r="AK155" s="96"/>
      <c r="AL155" s="96"/>
      <c r="AM155" s="96"/>
      <c r="AN155" s="97"/>
      <c r="AO155" s="98"/>
      <c r="HT155" s="101"/>
      <c r="HU155" s="101"/>
      <c r="HV155" s="101"/>
      <c r="HW155" s="101"/>
      <c r="HX155" s="101"/>
      <c r="HY155" s="101"/>
      <c r="HZ155" s="101"/>
      <c r="IA155" s="101"/>
      <c r="IB155" s="101"/>
      <c r="IC155" s="101"/>
      <c r="ID155" s="101"/>
      <c r="IE155" s="101"/>
      <c r="IF155" s="101"/>
      <c r="IG155" s="101"/>
      <c r="IH155" s="101"/>
      <c r="II155" s="101"/>
      <c r="IJ155" s="101"/>
      <c r="IK155" s="101"/>
      <c r="IL155" s="101"/>
      <c r="IM155" s="101"/>
      <c r="IN155" s="101"/>
      <c r="IO155" s="101"/>
      <c r="IP155" s="101"/>
      <c r="IQ155" s="101"/>
      <c r="IR155" s="101"/>
      <c r="IS155" s="101"/>
      <c r="IT155" s="101"/>
      <c r="IU155" s="101"/>
      <c r="IV155" s="101"/>
    </row>
    <row r="156" spans="1:256" s="89" customFormat="1" x14ac:dyDescent="0.2">
      <c r="A156" s="263"/>
      <c r="B156" s="264"/>
      <c r="C156" s="88"/>
      <c r="E156" s="90"/>
      <c r="F156" s="91"/>
      <c r="M156" s="148"/>
      <c r="N156" s="145"/>
      <c r="T156" s="102"/>
      <c r="U156" s="265"/>
      <c r="V156" s="266"/>
      <c r="AD156" s="91"/>
      <c r="AE156" s="95"/>
      <c r="AF156" s="96"/>
      <c r="AG156" s="96"/>
      <c r="AH156" s="96"/>
      <c r="AI156" s="96"/>
      <c r="AJ156" s="96"/>
      <c r="AK156" s="96"/>
      <c r="AL156" s="96"/>
      <c r="AM156" s="96"/>
      <c r="AN156" s="97"/>
      <c r="AO156" s="98"/>
      <c r="HT156" s="101"/>
      <c r="HU156" s="101"/>
      <c r="HV156" s="101"/>
      <c r="HW156" s="101"/>
      <c r="HX156" s="101"/>
      <c r="HY156" s="101"/>
      <c r="HZ156" s="101"/>
      <c r="IA156" s="101"/>
      <c r="IB156" s="101"/>
      <c r="IC156" s="101"/>
      <c r="ID156" s="101"/>
      <c r="IE156" s="101"/>
      <c r="IF156" s="101"/>
      <c r="IG156" s="101"/>
      <c r="IH156" s="101"/>
      <c r="II156" s="101"/>
      <c r="IJ156" s="101"/>
      <c r="IK156" s="101"/>
      <c r="IL156" s="101"/>
      <c r="IM156" s="101"/>
      <c r="IN156" s="101"/>
      <c r="IO156" s="101"/>
      <c r="IP156" s="101"/>
      <c r="IQ156" s="101"/>
      <c r="IR156" s="101"/>
      <c r="IS156" s="101"/>
      <c r="IT156" s="101"/>
      <c r="IU156" s="101"/>
      <c r="IV156" s="101"/>
    </row>
    <row r="157" spans="1:256" s="89" customFormat="1" x14ac:dyDescent="0.2">
      <c r="A157" s="263"/>
      <c r="B157" s="264"/>
      <c r="C157" s="88"/>
      <c r="E157" s="90"/>
      <c r="F157" s="91"/>
      <c r="M157" s="148"/>
      <c r="N157" s="145"/>
      <c r="T157" s="102"/>
      <c r="U157" s="265"/>
      <c r="V157" s="266"/>
      <c r="AD157" s="91"/>
      <c r="AE157" s="95"/>
      <c r="AF157" s="96"/>
      <c r="AG157" s="96"/>
      <c r="AH157" s="96"/>
      <c r="AI157" s="96"/>
      <c r="AJ157" s="96"/>
      <c r="AK157" s="96"/>
      <c r="AL157" s="96"/>
      <c r="AM157" s="96"/>
      <c r="AN157" s="97"/>
      <c r="AO157" s="98"/>
      <c r="HT157" s="101"/>
      <c r="HU157" s="101"/>
      <c r="HV157" s="101"/>
      <c r="HW157" s="101"/>
      <c r="HX157" s="101"/>
      <c r="HY157" s="101"/>
      <c r="HZ157" s="101"/>
      <c r="IA157" s="101"/>
      <c r="IB157" s="101"/>
      <c r="IC157" s="101"/>
      <c r="ID157" s="101"/>
      <c r="IE157" s="101"/>
      <c r="IF157" s="101"/>
      <c r="IG157" s="101"/>
      <c r="IH157" s="101"/>
      <c r="II157" s="101"/>
      <c r="IJ157" s="101"/>
      <c r="IK157" s="101"/>
      <c r="IL157" s="101"/>
      <c r="IM157" s="101"/>
      <c r="IN157" s="101"/>
      <c r="IO157" s="101"/>
      <c r="IP157" s="101"/>
      <c r="IQ157" s="101"/>
      <c r="IR157" s="101"/>
      <c r="IS157" s="101"/>
      <c r="IT157" s="101"/>
      <c r="IU157" s="101"/>
      <c r="IV157" s="101"/>
    </row>
    <row r="158" spans="1:256" s="89" customFormat="1" x14ac:dyDescent="0.2">
      <c r="A158" s="263"/>
      <c r="B158" s="264"/>
      <c r="C158" s="88"/>
      <c r="E158" s="90"/>
      <c r="F158" s="91"/>
      <c r="M158" s="148"/>
      <c r="N158" s="145"/>
      <c r="T158" s="102"/>
      <c r="U158" s="265"/>
      <c r="V158" s="266"/>
      <c r="AD158" s="91"/>
      <c r="AE158" s="95"/>
      <c r="AF158" s="96"/>
      <c r="AG158" s="96"/>
      <c r="AH158" s="96"/>
      <c r="AI158" s="96"/>
      <c r="AJ158" s="96"/>
      <c r="AK158" s="96"/>
      <c r="AL158" s="96"/>
      <c r="AM158" s="96"/>
      <c r="AN158" s="97"/>
      <c r="AO158" s="98"/>
      <c r="HT158" s="101"/>
      <c r="HU158" s="101"/>
      <c r="HV158" s="101"/>
      <c r="HW158" s="101"/>
      <c r="HX158" s="101"/>
      <c r="HY158" s="101"/>
      <c r="HZ158" s="101"/>
      <c r="IA158" s="101"/>
      <c r="IB158" s="101"/>
      <c r="IC158" s="101"/>
      <c r="ID158" s="101"/>
      <c r="IE158" s="101"/>
      <c r="IF158" s="101"/>
      <c r="IG158" s="101"/>
      <c r="IH158" s="101"/>
      <c r="II158" s="101"/>
      <c r="IJ158" s="101"/>
      <c r="IK158" s="101"/>
      <c r="IL158" s="101"/>
      <c r="IM158" s="101"/>
      <c r="IN158" s="101"/>
      <c r="IO158" s="101"/>
      <c r="IP158" s="101"/>
      <c r="IQ158" s="101"/>
      <c r="IR158" s="101"/>
      <c r="IS158" s="101"/>
      <c r="IT158" s="101"/>
      <c r="IU158" s="101"/>
      <c r="IV158" s="101"/>
    </row>
    <row r="159" spans="1:256" s="89" customFormat="1" x14ac:dyDescent="0.2">
      <c r="A159" s="263"/>
      <c r="B159" s="264"/>
      <c r="C159" s="88"/>
      <c r="E159" s="90"/>
      <c r="F159" s="91"/>
      <c r="M159" s="148"/>
      <c r="N159" s="145"/>
      <c r="T159" s="102"/>
      <c r="U159" s="265"/>
      <c r="V159" s="266"/>
      <c r="AD159" s="91"/>
      <c r="AE159" s="95"/>
      <c r="AF159" s="96"/>
      <c r="AG159" s="96"/>
      <c r="AH159" s="96"/>
      <c r="AI159" s="96"/>
      <c r="AJ159" s="96"/>
      <c r="AK159" s="96"/>
      <c r="AL159" s="96"/>
      <c r="AM159" s="96"/>
      <c r="AN159" s="97"/>
      <c r="AO159" s="98"/>
      <c r="HT159" s="101"/>
      <c r="HU159" s="101"/>
      <c r="HV159" s="101"/>
      <c r="HW159" s="101"/>
      <c r="HX159" s="101"/>
      <c r="HY159" s="101"/>
      <c r="HZ159" s="101"/>
      <c r="IA159" s="101"/>
      <c r="IB159" s="101"/>
      <c r="IC159" s="101"/>
      <c r="ID159" s="101"/>
      <c r="IE159" s="101"/>
      <c r="IF159" s="101"/>
      <c r="IG159" s="101"/>
      <c r="IH159" s="101"/>
      <c r="II159" s="101"/>
      <c r="IJ159" s="101"/>
      <c r="IK159" s="101"/>
      <c r="IL159" s="101"/>
      <c r="IM159" s="101"/>
      <c r="IN159" s="101"/>
      <c r="IO159" s="101"/>
      <c r="IP159" s="101"/>
      <c r="IQ159" s="101"/>
      <c r="IR159" s="101"/>
      <c r="IS159" s="101"/>
      <c r="IT159" s="101"/>
      <c r="IU159" s="101"/>
      <c r="IV159" s="101"/>
    </row>
    <row r="160" spans="1:256" s="89" customFormat="1" x14ac:dyDescent="0.2">
      <c r="A160" s="263"/>
      <c r="B160" s="264"/>
      <c r="C160" s="88"/>
      <c r="E160" s="90"/>
      <c r="F160" s="91"/>
      <c r="M160" s="148"/>
      <c r="N160" s="145"/>
      <c r="T160" s="102"/>
      <c r="U160" s="265"/>
      <c r="V160" s="266"/>
      <c r="AD160" s="91"/>
      <c r="AE160" s="95"/>
      <c r="AF160" s="96"/>
      <c r="AG160" s="96"/>
      <c r="AH160" s="96"/>
      <c r="AI160" s="96"/>
      <c r="AJ160" s="96"/>
      <c r="AK160" s="96"/>
      <c r="AL160" s="96"/>
      <c r="AM160" s="96"/>
      <c r="AN160" s="97"/>
      <c r="AO160" s="98"/>
      <c r="HT160" s="101"/>
      <c r="HU160" s="101"/>
      <c r="HV160" s="101"/>
      <c r="HW160" s="101"/>
      <c r="HX160" s="101"/>
      <c r="HY160" s="101"/>
      <c r="HZ160" s="101"/>
      <c r="IA160" s="101"/>
      <c r="IB160" s="101"/>
      <c r="IC160" s="101"/>
      <c r="ID160" s="101"/>
      <c r="IE160" s="101"/>
      <c r="IF160" s="101"/>
      <c r="IG160" s="101"/>
      <c r="IH160" s="101"/>
      <c r="II160" s="101"/>
      <c r="IJ160" s="101"/>
      <c r="IK160" s="101"/>
      <c r="IL160" s="101"/>
      <c r="IM160" s="101"/>
      <c r="IN160" s="101"/>
      <c r="IO160" s="101"/>
      <c r="IP160" s="101"/>
      <c r="IQ160" s="101"/>
      <c r="IR160" s="101"/>
      <c r="IS160" s="101"/>
      <c r="IT160" s="101"/>
      <c r="IU160" s="101"/>
      <c r="IV160" s="101"/>
    </row>
    <row r="161" spans="1:256" s="89" customFormat="1" x14ac:dyDescent="0.2">
      <c r="A161" s="263"/>
      <c r="B161" s="264"/>
      <c r="C161" s="88"/>
      <c r="E161" s="90"/>
      <c r="F161" s="91"/>
      <c r="M161" s="148"/>
      <c r="N161" s="145"/>
      <c r="T161" s="102"/>
      <c r="U161" s="265"/>
      <c r="V161" s="266"/>
      <c r="AD161" s="91"/>
      <c r="AE161" s="95"/>
      <c r="AF161" s="96"/>
      <c r="AG161" s="96"/>
      <c r="AH161" s="96"/>
      <c r="AI161" s="96"/>
      <c r="AJ161" s="96"/>
      <c r="AK161" s="96"/>
      <c r="AL161" s="96"/>
      <c r="AM161" s="96"/>
      <c r="AN161" s="97"/>
      <c r="AO161" s="98"/>
      <c r="HT161" s="101"/>
      <c r="HU161" s="101"/>
      <c r="HV161" s="101"/>
      <c r="HW161" s="101"/>
      <c r="HX161" s="101"/>
      <c r="HY161" s="101"/>
      <c r="HZ161" s="101"/>
      <c r="IA161" s="101"/>
      <c r="IB161" s="101"/>
      <c r="IC161" s="101"/>
      <c r="ID161" s="101"/>
      <c r="IE161" s="101"/>
      <c r="IF161" s="101"/>
      <c r="IG161" s="101"/>
      <c r="IH161" s="101"/>
      <c r="II161" s="101"/>
      <c r="IJ161" s="101"/>
      <c r="IK161" s="101"/>
      <c r="IL161" s="101"/>
      <c r="IM161" s="101"/>
      <c r="IN161" s="101"/>
      <c r="IO161" s="101"/>
      <c r="IP161" s="101"/>
      <c r="IQ161" s="101"/>
      <c r="IR161" s="101"/>
      <c r="IS161" s="101"/>
      <c r="IT161" s="101"/>
      <c r="IU161" s="101"/>
      <c r="IV161" s="101"/>
    </row>
    <row r="162" spans="1:256" s="89" customFormat="1" x14ac:dyDescent="0.2">
      <c r="A162" s="263"/>
      <c r="B162" s="264"/>
      <c r="C162" s="88"/>
      <c r="E162" s="90"/>
      <c r="F162" s="91"/>
      <c r="M162" s="148"/>
      <c r="N162" s="145"/>
      <c r="T162" s="102"/>
      <c r="U162" s="265"/>
      <c r="V162" s="266"/>
      <c r="AD162" s="91"/>
      <c r="AE162" s="95"/>
      <c r="AF162" s="96"/>
      <c r="AG162" s="96"/>
      <c r="AH162" s="96"/>
      <c r="AI162" s="96"/>
      <c r="AJ162" s="96"/>
      <c r="AK162" s="96"/>
      <c r="AL162" s="96"/>
      <c r="AM162" s="96"/>
      <c r="AN162" s="97"/>
      <c r="AO162" s="98"/>
      <c r="HT162" s="101"/>
      <c r="HU162" s="101"/>
      <c r="HV162" s="101"/>
      <c r="HW162" s="101"/>
      <c r="HX162" s="101"/>
      <c r="HY162" s="101"/>
      <c r="HZ162" s="101"/>
      <c r="IA162" s="101"/>
      <c r="IB162" s="101"/>
      <c r="IC162" s="101"/>
      <c r="ID162" s="101"/>
      <c r="IE162" s="101"/>
      <c r="IF162" s="101"/>
      <c r="IG162" s="101"/>
      <c r="IH162" s="101"/>
      <c r="II162" s="101"/>
      <c r="IJ162" s="101"/>
      <c r="IK162" s="101"/>
      <c r="IL162" s="101"/>
      <c r="IM162" s="101"/>
      <c r="IN162" s="101"/>
      <c r="IO162" s="101"/>
      <c r="IP162" s="101"/>
      <c r="IQ162" s="101"/>
      <c r="IR162" s="101"/>
      <c r="IS162" s="101"/>
      <c r="IT162" s="101"/>
      <c r="IU162" s="101"/>
      <c r="IV162" s="101"/>
    </row>
    <row r="163" spans="1:256" s="89" customFormat="1" x14ac:dyDescent="0.2">
      <c r="A163" s="263"/>
      <c r="B163" s="264"/>
      <c r="C163" s="88"/>
      <c r="E163" s="90"/>
      <c r="F163" s="91"/>
      <c r="M163" s="148"/>
      <c r="N163" s="145"/>
      <c r="T163" s="102"/>
      <c r="U163" s="265"/>
      <c r="V163" s="266"/>
      <c r="AD163" s="91"/>
      <c r="AE163" s="95"/>
      <c r="AF163" s="96"/>
      <c r="AG163" s="96"/>
      <c r="AH163" s="96"/>
      <c r="AI163" s="96"/>
      <c r="AJ163" s="96"/>
      <c r="AK163" s="96"/>
      <c r="AL163" s="96"/>
      <c r="AM163" s="96"/>
      <c r="AN163" s="97"/>
      <c r="AO163" s="98"/>
      <c r="HT163" s="101"/>
      <c r="HU163" s="101"/>
      <c r="HV163" s="101"/>
      <c r="HW163" s="101"/>
      <c r="HX163" s="101"/>
      <c r="HY163" s="101"/>
      <c r="HZ163" s="101"/>
      <c r="IA163" s="101"/>
      <c r="IB163" s="101"/>
      <c r="IC163" s="101"/>
      <c r="ID163" s="101"/>
      <c r="IE163" s="101"/>
      <c r="IF163" s="101"/>
      <c r="IG163" s="101"/>
      <c r="IH163" s="101"/>
      <c r="II163" s="101"/>
      <c r="IJ163" s="101"/>
      <c r="IK163" s="101"/>
      <c r="IL163" s="101"/>
      <c r="IM163" s="101"/>
      <c r="IN163" s="101"/>
      <c r="IO163" s="101"/>
      <c r="IP163" s="101"/>
      <c r="IQ163" s="101"/>
      <c r="IR163" s="101"/>
      <c r="IS163" s="101"/>
      <c r="IT163" s="101"/>
      <c r="IU163" s="101"/>
      <c r="IV163" s="101"/>
    </row>
    <row r="164" spans="1:256" s="89" customFormat="1" x14ac:dyDescent="0.2">
      <c r="A164" s="263"/>
      <c r="B164" s="264"/>
      <c r="C164" s="88"/>
      <c r="E164" s="90"/>
      <c r="F164" s="91"/>
      <c r="M164" s="148"/>
      <c r="N164" s="145"/>
      <c r="T164" s="102"/>
      <c r="U164" s="265"/>
      <c r="V164" s="266"/>
      <c r="AD164" s="91"/>
      <c r="AE164" s="95"/>
      <c r="AF164" s="96"/>
      <c r="AG164" s="96"/>
      <c r="AH164" s="96"/>
      <c r="AI164" s="96"/>
      <c r="AJ164" s="96"/>
      <c r="AK164" s="96"/>
      <c r="AL164" s="96"/>
      <c r="AM164" s="96"/>
      <c r="AN164" s="97"/>
      <c r="AO164" s="98"/>
      <c r="HT164" s="101"/>
      <c r="HU164" s="101"/>
      <c r="HV164" s="101"/>
      <c r="HW164" s="101"/>
      <c r="HX164" s="101"/>
      <c r="HY164" s="101"/>
      <c r="HZ164" s="101"/>
      <c r="IA164" s="101"/>
      <c r="IB164" s="101"/>
      <c r="IC164" s="101"/>
      <c r="ID164" s="101"/>
      <c r="IE164" s="101"/>
      <c r="IF164" s="101"/>
      <c r="IG164" s="101"/>
      <c r="IH164" s="101"/>
      <c r="II164" s="101"/>
      <c r="IJ164" s="101"/>
      <c r="IK164" s="101"/>
      <c r="IL164" s="101"/>
      <c r="IM164" s="101"/>
      <c r="IN164" s="101"/>
      <c r="IO164" s="101"/>
      <c r="IP164" s="101"/>
      <c r="IQ164" s="101"/>
      <c r="IR164" s="101"/>
      <c r="IS164" s="101"/>
      <c r="IT164" s="101"/>
      <c r="IU164" s="101"/>
      <c r="IV164" s="101"/>
    </row>
    <row r="165" spans="1:256" s="89" customFormat="1" x14ac:dyDescent="0.2">
      <c r="A165" s="263"/>
      <c r="B165" s="264"/>
      <c r="C165" s="88"/>
      <c r="E165" s="90"/>
      <c r="F165" s="91"/>
      <c r="M165" s="148"/>
      <c r="N165" s="145"/>
      <c r="T165" s="102"/>
      <c r="U165" s="265"/>
      <c r="V165" s="266"/>
      <c r="AD165" s="91"/>
      <c r="AE165" s="95"/>
      <c r="AF165" s="96"/>
      <c r="AG165" s="96"/>
      <c r="AH165" s="96"/>
      <c r="AI165" s="96"/>
      <c r="AJ165" s="96"/>
      <c r="AK165" s="96"/>
      <c r="AL165" s="96"/>
      <c r="AM165" s="96"/>
      <c r="AN165" s="97"/>
      <c r="AO165" s="98"/>
      <c r="HT165" s="101"/>
      <c r="HU165" s="101"/>
      <c r="HV165" s="101"/>
      <c r="HW165" s="101"/>
      <c r="HX165" s="101"/>
      <c r="HY165" s="101"/>
      <c r="HZ165" s="101"/>
      <c r="IA165" s="101"/>
      <c r="IB165" s="101"/>
      <c r="IC165" s="101"/>
      <c r="ID165" s="101"/>
      <c r="IE165" s="101"/>
      <c r="IF165" s="101"/>
      <c r="IG165" s="101"/>
      <c r="IH165" s="101"/>
      <c r="II165" s="101"/>
      <c r="IJ165" s="101"/>
      <c r="IK165" s="101"/>
      <c r="IL165" s="101"/>
      <c r="IM165" s="101"/>
      <c r="IN165" s="101"/>
      <c r="IO165" s="101"/>
      <c r="IP165" s="101"/>
      <c r="IQ165" s="101"/>
      <c r="IR165" s="101"/>
      <c r="IS165" s="101"/>
      <c r="IT165" s="101"/>
      <c r="IU165" s="101"/>
      <c r="IV165" s="101"/>
    </row>
    <row r="166" spans="1:256" s="89" customFormat="1" x14ac:dyDescent="0.2">
      <c r="A166" s="263"/>
      <c r="B166" s="264"/>
      <c r="C166" s="88"/>
      <c r="E166" s="90"/>
      <c r="F166" s="91"/>
      <c r="M166" s="148"/>
      <c r="N166" s="145"/>
      <c r="T166" s="102"/>
      <c r="U166" s="265"/>
      <c r="V166" s="266"/>
      <c r="AD166" s="91"/>
      <c r="AE166" s="95"/>
      <c r="AF166" s="96"/>
      <c r="AG166" s="96"/>
      <c r="AH166" s="96"/>
      <c r="AI166" s="96"/>
      <c r="AJ166" s="96"/>
      <c r="AK166" s="96"/>
      <c r="AL166" s="96"/>
      <c r="AM166" s="96"/>
      <c r="AN166" s="97"/>
      <c r="AO166" s="98"/>
      <c r="HT166" s="101"/>
      <c r="HU166" s="101"/>
      <c r="HV166" s="101"/>
      <c r="HW166" s="101"/>
      <c r="HX166" s="101"/>
      <c r="HY166" s="101"/>
      <c r="HZ166" s="101"/>
      <c r="IA166" s="101"/>
      <c r="IB166" s="101"/>
      <c r="IC166" s="101"/>
      <c r="ID166" s="101"/>
      <c r="IE166" s="101"/>
      <c r="IF166" s="101"/>
      <c r="IG166" s="101"/>
      <c r="IH166" s="101"/>
      <c r="II166" s="101"/>
      <c r="IJ166" s="101"/>
      <c r="IK166" s="101"/>
      <c r="IL166" s="101"/>
      <c r="IM166" s="101"/>
      <c r="IN166" s="101"/>
      <c r="IO166" s="101"/>
      <c r="IP166" s="101"/>
      <c r="IQ166" s="101"/>
      <c r="IR166" s="101"/>
      <c r="IS166" s="101"/>
      <c r="IT166" s="101"/>
      <c r="IU166" s="101"/>
      <c r="IV166" s="101"/>
    </row>
    <row r="167" spans="1:256" s="89" customFormat="1" x14ac:dyDescent="0.2">
      <c r="A167" s="263"/>
      <c r="B167" s="264"/>
      <c r="C167" s="88"/>
      <c r="E167" s="90"/>
      <c r="F167" s="91"/>
      <c r="M167" s="148"/>
      <c r="N167" s="145"/>
      <c r="T167" s="102"/>
      <c r="U167" s="265"/>
      <c r="V167" s="266"/>
      <c r="AD167" s="91"/>
      <c r="AE167" s="95"/>
      <c r="AF167" s="96"/>
      <c r="AG167" s="96"/>
      <c r="AH167" s="96"/>
      <c r="AI167" s="96"/>
      <c r="AJ167" s="96"/>
      <c r="AK167" s="96"/>
      <c r="AL167" s="96"/>
      <c r="AM167" s="96"/>
      <c r="AN167" s="97"/>
      <c r="AO167" s="98"/>
      <c r="HT167" s="101"/>
      <c r="HU167" s="101"/>
      <c r="HV167" s="101"/>
      <c r="HW167" s="101"/>
      <c r="HX167" s="101"/>
      <c r="HY167" s="101"/>
      <c r="HZ167" s="101"/>
      <c r="IA167" s="101"/>
      <c r="IB167" s="101"/>
      <c r="IC167" s="101"/>
      <c r="ID167" s="101"/>
      <c r="IE167" s="101"/>
      <c r="IF167" s="101"/>
      <c r="IG167" s="101"/>
      <c r="IH167" s="101"/>
      <c r="II167" s="101"/>
      <c r="IJ167" s="101"/>
      <c r="IK167" s="101"/>
      <c r="IL167" s="101"/>
      <c r="IM167" s="101"/>
      <c r="IN167" s="101"/>
      <c r="IO167" s="101"/>
      <c r="IP167" s="101"/>
      <c r="IQ167" s="101"/>
      <c r="IR167" s="101"/>
      <c r="IS167" s="101"/>
      <c r="IT167" s="101"/>
      <c r="IU167" s="101"/>
      <c r="IV167" s="101"/>
    </row>
    <row r="168" spans="1:256" s="89" customFormat="1" x14ac:dyDescent="0.2">
      <c r="A168" s="263"/>
      <c r="B168" s="264"/>
      <c r="C168" s="88"/>
      <c r="E168" s="90"/>
      <c r="F168" s="91"/>
      <c r="M168" s="148"/>
      <c r="N168" s="145"/>
      <c r="T168" s="102"/>
      <c r="U168" s="265"/>
      <c r="V168" s="266"/>
      <c r="AD168" s="91"/>
      <c r="AE168" s="95"/>
      <c r="AF168" s="96"/>
      <c r="AG168" s="96"/>
      <c r="AH168" s="96"/>
      <c r="AI168" s="96"/>
      <c r="AJ168" s="96"/>
      <c r="AK168" s="96"/>
      <c r="AL168" s="96"/>
      <c r="AM168" s="96"/>
      <c r="AN168" s="97"/>
      <c r="AO168" s="98"/>
      <c r="HT168" s="101"/>
      <c r="HU168" s="101"/>
      <c r="HV168" s="101"/>
      <c r="HW168" s="101"/>
      <c r="HX168" s="101"/>
      <c r="HY168" s="101"/>
      <c r="HZ168" s="101"/>
      <c r="IA168" s="101"/>
      <c r="IB168" s="101"/>
      <c r="IC168" s="101"/>
      <c r="ID168" s="101"/>
      <c r="IE168" s="101"/>
      <c r="IF168" s="101"/>
      <c r="IG168" s="101"/>
      <c r="IH168" s="101"/>
      <c r="II168" s="101"/>
      <c r="IJ168" s="101"/>
      <c r="IK168" s="101"/>
      <c r="IL168" s="101"/>
      <c r="IM168" s="101"/>
      <c r="IN168" s="101"/>
      <c r="IO168" s="101"/>
      <c r="IP168" s="101"/>
      <c r="IQ168" s="101"/>
      <c r="IR168" s="101"/>
      <c r="IS168" s="101"/>
      <c r="IT168" s="101"/>
      <c r="IU168" s="101"/>
      <c r="IV168" s="101"/>
    </row>
    <row r="169" spans="1:256" s="89" customFormat="1" x14ac:dyDescent="0.2">
      <c r="A169" s="263"/>
      <c r="B169" s="264"/>
      <c r="C169" s="88"/>
      <c r="E169" s="90"/>
      <c r="F169" s="91"/>
      <c r="M169" s="148"/>
      <c r="N169" s="145"/>
      <c r="T169" s="102"/>
      <c r="U169" s="265"/>
      <c r="V169" s="266"/>
      <c r="AD169" s="91"/>
      <c r="AE169" s="95"/>
      <c r="AF169" s="96"/>
      <c r="AG169" s="96"/>
      <c r="AH169" s="96"/>
      <c r="AI169" s="96"/>
      <c r="AJ169" s="96"/>
      <c r="AK169" s="96"/>
      <c r="AL169" s="96"/>
      <c r="AM169" s="96"/>
      <c r="AN169" s="97"/>
      <c r="AO169" s="98"/>
      <c r="HT169" s="101"/>
      <c r="HU169" s="101"/>
      <c r="HV169" s="101"/>
      <c r="HW169" s="101"/>
      <c r="HX169" s="101"/>
      <c r="HY169" s="101"/>
      <c r="HZ169" s="101"/>
      <c r="IA169" s="101"/>
      <c r="IB169" s="101"/>
      <c r="IC169" s="101"/>
      <c r="ID169" s="101"/>
      <c r="IE169" s="101"/>
      <c r="IF169" s="101"/>
      <c r="IG169" s="101"/>
      <c r="IH169" s="101"/>
      <c r="II169" s="101"/>
      <c r="IJ169" s="101"/>
      <c r="IK169" s="101"/>
      <c r="IL169" s="101"/>
      <c r="IM169" s="101"/>
      <c r="IN169" s="101"/>
      <c r="IO169" s="101"/>
      <c r="IP169" s="101"/>
      <c r="IQ169" s="101"/>
      <c r="IR169" s="101"/>
      <c r="IS169" s="101"/>
      <c r="IT169" s="101"/>
      <c r="IU169" s="101"/>
      <c r="IV169" s="101"/>
    </row>
    <row r="170" spans="1:256" s="89" customFormat="1" x14ac:dyDescent="0.2">
      <c r="A170" s="263"/>
      <c r="B170" s="264"/>
      <c r="C170" s="88"/>
      <c r="E170" s="90"/>
      <c r="F170" s="91"/>
      <c r="M170" s="148"/>
      <c r="N170" s="145"/>
      <c r="T170" s="102"/>
      <c r="U170" s="265"/>
      <c r="V170" s="266"/>
      <c r="AD170" s="91"/>
      <c r="AE170" s="95"/>
      <c r="AF170" s="96"/>
      <c r="AG170" s="96"/>
      <c r="AH170" s="96"/>
      <c r="AI170" s="96"/>
      <c r="AJ170" s="96"/>
      <c r="AK170" s="96"/>
      <c r="AL170" s="96"/>
      <c r="AM170" s="96"/>
      <c r="AN170" s="97"/>
      <c r="AO170" s="98"/>
      <c r="HT170" s="101"/>
      <c r="HU170" s="101"/>
      <c r="HV170" s="101"/>
      <c r="HW170" s="101"/>
      <c r="HX170" s="101"/>
      <c r="HY170" s="101"/>
      <c r="HZ170" s="101"/>
      <c r="IA170" s="101"/>
      <c r="IB170" s="101"/>
      <c r="IC170" s="101"/>
      <c r="ID170" s="101"/>
      <c r="IE170" s="101"/>
      <c r="IF170" s="101"/>
      <c r="IG170" s="101"/>
      <c r="IH170" s="101"/>
      <c r="II170" s="101"/>
      <c r="IJ170" s="101"/>
      <c r="IK170" s="101"/>
      <c r="IL170" s="101"/>
      <c r="IM170" s="101"/>
      <c r="IN170" s="101"/>
      <c r="IO170" s="101"/>
      <c r="IP170" s="101"/>
      <c r="IQ170" s="101"/>
      <c r="IR170" s="101"/>
      <c r="IS170" s="101"/>
      <c r="IT170" s="101"/>
      <c r="IU170" s="101"/>
      <c r="IV170" s="101"/>
    </row>
    <row r="171" spans="1:256" s="89" customFormat="1" x14ac:dyDescent="0.2">
      <c r="A171" s="263"/>
      <c r="B171" s="264"/>
      <c r="C171" s="88"/>
      <c r="E171" s="90"/>
      <c r="F171" s="91"/>
      <c r="M171" s="148"/>
      <c r="N171" s="145"/>
      <c r="T171" s="102"/>
      <c r="U171" s="265"/>
      <c r="V171" s="266"/>
      <c r="AD171" s="91"/>
      <c r="AE171" s="95"/>
      <c r="AF171" s="96"/>
      <c r="AG171" s="96"/>
      <c r="AH171" s="96"/>
      <c r="AI171" s="96"/>
      <c r="AJ171" s="96"/>
      <c r="AK171" s="96"/>
      <c r="AL171" s="96"/>
      <c r="AM171" s="96"/>
      <c r="AN171" s="97"/>
      <c r="AO171" s="98"/>
      <c r="HT171" s="101"/>
      <c r="HU171" s="101"/>
      <c r="HV171" s="101"/>
      <c r="HW171" s="101"/>
      <c r="HX171" s="101"/>
      <c r="HY171" s="101"/>
      <c r="HZ171" s="101"/>
      <c r="IA171" s="101"/>
      <c r="IB171" s="101"/>
      <c r="IC171" s="101"/>
      <c r="ID171" s="101"/>
      <c r="IE171" s="101"/>
      <c r="IF171" s="101"/>
      <c r="IG171" s="101"/>
      <c r="IH171" s="101"/>
      <c r="II171" s="101"/>
      <c r="IJ171" s="101"/>
      <c r="IK171" s="101"/>
      <c r="IL171" s="101"/>
      <c r="IM171" s="101"/>
      <c r="IN171" s="101"/>
      <c r="IO171" s="101"/>
      <c r="IP171" s="101"/>
      <c r="IQ171" s="101"/>
      <c r="IR171" s="101"/>
      <c r="IS171" s="101"/>
      <c r="IT171" s="101"/>
      <c r="IU171" s="101"/>
      <c r="IV171" s="101"/>
    </row>
    <row r="172" spans="1:256" s="89" customFormat="1" x14ac:dyDescent="0.2">
      <c r="A172" s="263"/>
      <c r="B172" s="264"/>
      <c r="C172" s="88"/>
      <c r="E172" s="90"/>
      <c r="F172" s="91"/>
      <c r="M172" s="148"/>
      <c r="N172" s="145"/>
      <c r="T172" s="102"/>
      <c r="U172" s="265"/>
      <c r="V172" s="266"/>
      <c r="AD172" s="91"/>
      <c r="AE172" s="95"/>
      <c r="AF172" s="96"/>
      <c r="AG172" s="96"/>
      <c r="AH172" s="96"/>
      <c r="AI172" s="96"/>
      <c r="AJ172" s="96"/>
      <c r="AK172" s="96"/>
      <c r="AL172" s="96"/>
      <c r="AM172" s="96"/>
      <c r="AN172" s="97"/>
      <c r="AO172" s="98"/>
      <c r="HT172" s="101"/>
      <c r="HU172" s="101"/>
      <c r="HV172" s="101"/>
      <c r="HW172" s="101"/>
      <c r="HX172" s="101"/>
      <c r="HY172" s="101"/>
      <c r="HZ172" s="101"/>
      <c r="IA172" s="101"/>
      <c r="IB172" s="101"/>
      <c r="IC172" s="101"/>
      <c r="ID172" s="101"/>
      <c r="IE172" s="101"/>
      <c r="IF172" s="101"/>
      <c r="IG172" s="101"/>
      <c r="IH172" s="101"/>
      <c r="II172" s="101"/>
      <c r="IJ172" s="101"/>
      <c r="IK172" s="101"/>
      <c r="IL172" s="101"/>
      <c r="IM172" s="101"/>
      <c r="IN172" s="101"/>
      <c r="IO172" s="101"/>
      <c r="IP172" s="101"/>
      <c r="IQ172" s="101"/>
      <c r="IR172" s="101"/>
      <c r="IS172" s="101"/>
      <c r="IT172" s="101"/>
      <c r="IU172" s="101"/>
      <c r="IV172" s="101"/>
    </row>
    <row r="173" spans="1:256" s="89" customFormat="1" x14ac:dyDescent="0.2">
      <c r="A173" s="263"/>
      <c r="B173" s="264"/>
      <c r="C173" s="88"/>
      <c r="E173" s="90"/>
      <c r="F173" s="91"/>
      <c r="M173" s="148"/>
      <c r="N173" s="145"/>
      <c r="T173" s="102"/>
      <c r="U173" s="265"/>
      <c r="V173" s="266"/>
      <c r="AD173" s="91"/>
      <c r="AE173" s="95"/>
      <c r="AF173" s="96"/>
      <c r="AG173" s="96"/>
      <c r="AH173" s="96"/>
      <c r="AI173" s="96"/>
      <c r="AJ173" s="96"/>
      <c r="AK173" s="96"/>
      <c r="AL173" s="96"/>
      <c r="AM173" s="96"/>
      <c r="AN173" s="97"/>
      <c r="AO173" s="98"/>
      <c r="HT173" s="101"/>
      <c r="HU173" s="101"/>
      <c r="HV173" s="101"/>
      <c r="HW173" s="101"/>
      <c r="HX173" s="101"/>
      <c r="HY173" s="101"/>
      <c r="HZ173" s="101"/>
      <c r="IA173" s="101"/>
      <c r="IB173" s="101"/>
      <c r="IC173" s="101"/>
      <c r="ID173" s="101"/>
      <c r="IE173" s="101"/>
      <c r="IF173" s="101"/>
      <c r="IG173" s="101"/>
      <c r="IH173" s="101"/>
      <c r="II173" s="101"/>
      <c r="IJ173" s="101"/>
      <c r="IK173" s="101"/>
      <c r="IL173" s="101"/>
      <c r="IM173" s="101"/>
      <c r="IN173" s="101"/>
      <c r="IO173" s="101"/>
      <c r="IP173" s="101"/>
      <c r="IQ173" s="101"/>
      <c r="IR173" s="101"/>
      <c r="IS173" s="101"/>
      <c r="IT173" s="101"/>
      <c r="IU173" s="101"/>
      <c r="IV173" s="101"/>
    </row>
    <row r="174" spans="1:256" s="89" customFormat="1" x14ac:dyDescent="0.2">
      <c r="A174" s="263"/>
      <c r="B174" s="264"/>
      <c r="C174" s="88"/>
      <c r="E174" s="90"/>
      <c r="F174" s="91"/>
      <c r="M174" s="148"/>
      <c r="N174" s="145"/>
      <c r="T174" s="102"/>
      <c r="U174" s="265"/>
      <c r="V174" s="266"/>
      <c r="AD174" s="91"/>
      <c r="AE174" s="95"/>
      <c r="AF174" s="96"/>
      <c r="AG174" s="96"/>
      <c r="AH174" s="96"/>
      <c r="AI174" s="96"/>
      <c r="AJ174" s="96"/>
      <c r="AK174" s="96"/>
      <c r="AL174" s="96"/>
      <c r="AM174" s="96"/>
      <c r="AN174" s="97"/>
      <c r="AO174" s="98"/>
      <c r="HT174" s="101"/>
      <c r="HU174" s="101"/>
      <c r="HV174" s="101"/>
      <c r="HW174" s="101"/>
      <c r="HX174" s="101"/>
      <c r="HY174" s="101"/>
      <c r="HZ174" s="101"/>
      <c r="IA174" s="101"/>
      <c r="IB174" s="101"/>
      <c r="IC174" s="101"/>
      <c r="ID174" s="101"/>
      <c r="IE174" s="101"/>
      <c r="IF174" s="101"/>
      <c r="IG174" s="101"/>
      <c r="IH174" s="101"/>
      <c r="II174" s="101"/>
      <c r="IJ174" s="101"/>
      <c r="IK174" s="101"/>
      <c r="IL174" s="101"/>
      <c r="IM174" s="101"/>
      <c r="IN174" s="101"/>
      <c r="IO174" s="101"/>
      <c r="IP174" s="101"/>
      <c r="IQ174" s="101"/>
      <c r="IR174" s="101"/>
      <c r="IS174" s="101"/>
      <c r="IT174" s="101"/>
      <c r="IU174" s="101"/>
      <c r="IV174" s="101"/>
    </row>
    <row r="175" spans="1:256" s="89" customFormat="1" x14ac:dyDescent="0.2">
      <c r="A175" s="263"/>
      <c r="B175" s="264"/>
      <c r="C175" s="88"/>
      <c r="E175" s="90"/>
      <c r="F175" s="91"/>
      <c r="M175" s="148"/>
      <c r="N175" s="145"/>
      <c r="T175" s="102"/>
      <c r="U175" s="265"/>
      <c r="V175" s="266"/>
      <c r="AD175" s="91"/>
      <c r="AE175" s="95"/>
      <c r="AF175" s="96"/>
      <c r="AG175" s="96"/>
      <c r="AH175" s="96"/>
      <c r="AI175" s="96"/>
      <c r="AJ175" s="96"/>
      <c r="AK175" s="96"/>
      <c r="AL175" s="96"/>
      <c r="AM175" s="96"/>
      <c r="AN175" s="97"/>
      <c r="AO175" s="98"/>
      <c r="HT175" s="101"/>
      <c r="HU175" s="101"/>
      <c r="HV175" s="101"/>
      <c r="HW175" s="101"/>
      <c r="HX175" s="101"/>
      <c r="HY175" s="101"/>
      <c r="HZ175" s="101"/>
      <c r="IA175" s="101"/>
      <c r="IB175" s="101"/>
      <c r="IC175" s="101"/>
      <c r="ID175" s="101"/>
      <c r="IE175" s="101"/>
      <c r="IF175" s="101"/>
      <c r="IG175" s="101"/>
      <c r="IH175" s="101"/>
      <c r="II175" s="101"/>
      <c r="IJ175" s="101"/>
      <c r="IK175" s="101"/>
      <c r="IL175" s="101"/>
      <c r="IM175" s="101"/>
      <c r="IN175" s="101"/>
      <c r="IO175" s="101"/>
      <c r="IP175" s="101"/>
      <c r="IQ175" s="101"/>
      <c r="IR175" s="101"/>
      <c r="IS175" s="101"/>
      <c r="IT175" s="101"/>
      <c r="IU175" s="101"/>
      <c r="IV175" s="101"/>
    </row>
    <row r="176" spans="1:256" s="89" customFormat="1" x14ac:dyDescent="0.2">
      <c r="A176" s="263"/>
      <c r="B176" s="264"/>
      <c r="C176" s="88"/>
      <c r="E176" s="90"/>
      <c r="F176" s="91"/>
      <c r="M176" s="148"/>
      <c r="N176" s="145"/>
      <c r="T176" s="102"/>
      <c r="U176" s="265"/>
      <c r="V176" s="266"/>
      <c r="AD176" s="91"/>
      <c r="AE176" s="95"/>
      <c r="AF176" s="96"/>
      <c r="AG176" s="96"/>
      <c r="AH176" s="96"/>
      <c r="AI176" s="96"/>
      <c r="AJ176" s="96"/>
      <c r="AK176" s="96"/>
      <c r="AL176" s="96"/>
      <c r="AM176" s="96"/>
      <c r="AN176" s="97"/>
      <c r="AO176" s="98"/>
      <c r="HT176" s="101"/>
      <c r="HU176" s="101"/>
      <c r="HV176" s="101"/>
      <c r="HW176" s="101"/>
      <c r="HX176" s="101"/>
      <c r="HY176" s="101"/>
      <c r="HZ176" s="101"/>
      <c r="IA176" s="101"/>
      <c r="IB176" s="101"/>
      <c r="IC176" s="101"/>
      <c r="ID176" s="101"/>
      <c r="IE176" s="101"/>
      <c r="IF176" s="101"/>
      <c r="IG176" s="101"/>
      <c r="IH176" s="101"/>
      <c r="II176" s="101"/>
      <c r="IJ176" s="101"/>
      <c r="IK176" s="101"/>
      <c r="IL176" s="101"/>
      <c r="IM176" s="101"/>
      <c r="IN176" s="101"/>
      <c r="IO176" s="101"/>
      <c r="IP176" s="101"/>
      <c r="IQ176" s="101"/>
      <c r="IR176" s="101"/>
      <c r="IS176" s="101"/>
      <c r="IT176" s="101"/>
      <c r="IU176" s="101"/>
      <c r="IV176" s="101"/>
    </row>
    <row r="177" spans="1:256" s="89" customFormat="1" x14ac:dyDescent="0.2">
      <c r="A177" s="263"/>
      <c r="B177" s="264"/>
      <c r="C177" s="88"/>
      <c r="E177" s="90"/>
      <c r="F177" s="91"/>
      <c r="M177" s="148"/>
      <c r="N177" s="145"/>
      <c r="T177" s="102"/>
      <c r="U177" s="265"/>
      <c r="V177" s="266"/>
      <c r="AD177" s="91"/>
      <c r="AE177" s="95"/>
      <c r="AF177" s="96"/>
      <c r="AG177" s="96"/>
      <c r="AH177" s="96"/>
      <c r="AI177" s="96"/>
      <c r="AJ177" s="96"/>
      <c r="AK177" s="96"/>
      <c r="AL177" s="96"/>
      <c r="AM177" s="96"/>
      <c r="AN177" s="97"/>
      <c r="AO177" s="98"/>
      <c r="HT177" s="101"/>
      <c r="HU177" s="101"/>
      <c r="HV177" s="101"/>
      <c r="HW177" s="101"/>
      <c r="HX177" s="101"/>
      <c r="HY177" s="101"/>
      <c r="HZ177" s="101"/>
      <c r="IA177" s="101"/>
      <c r="IB177" s="101"/>
      <c r="IC177" s="101"/>
      <c r="ID177" s="101"/>
      <c r="IE177" s="101"/>
      <c r="IF177" s="101"/>
      <c r="IG177" s="101"/>
      <c r="IH177" s="101"/>
      <c r="II177" s="101"/>
      <c r="IJ177" s="101"/>
      <c r="IK177" s="101"/>
      <c r="IL177" s="101"/>
      <c r="IM177" s="101"/>
      <c r="IN177" s="101"/>
      <c r="IO177" s="101"/>
      <c r="IP177" s="101"/>
      <c r="IQ177" s="101"/>
      <c r="IR177" s="101"/>
      <c r="IS177" s="101"/>
      <c r="IT177" s="101"/>
      <c r="IU177" s="101"/>
      <c r="IV177" s="101"/>
    </row>
    <row r="178" spans="1:256" s="89" customFormat="1" x14ac:dyDescent="0.2">
      <c r="A178" s="263"/>
      <c r="B178" s="264"/>
      <c r="C178" s="88"/>
      <c r="E178" s="90"/>
      <c r="F178" s="91"/>
      <c r="M178" s="148"/>
      <c r="N178" s="145"/>
      <c r="T178" s="102"/>
      <c r="U178" s="265"/>
      <c r="V178" s="266"/>
      <c r="AD178" s="91"/>
      <c r="AE178" s="95"/>
      <c r="AF178" s="96"/>
      <c r="AG178" s="96"/>
      <c r="AH178" s="96"/>
      <c r="AI178" s="96"/>
      <c r="AJ178" s="96"/>
      <c r="AK178" s="96"/>
      <c r="AL178" s="96"/>
      <c r="AM178" s="96"/>
      <c r="AN178" s="97"/>
      <c r="AO178" s="98"/>
      <c r="HT178" s="101"/>
      <c r="HU178" s="101"/>
      <c r="HV178" s="101"/>
      <c r="HW178" s="101"/>
      <c r="HX178" s="101"/>
      <c r="HY178" s="101"/>
      <c r="HZ178" s="101"/>
      <c r="IA178" s="101"/>
      <c r="IB178" s="101"/>
      <c r="IC178" s="101"/>
      <c r="ID178" s="101"/>
      <c r="IE178" s="101"/>
      <c r="IF178" s="101"/>
      <c r="IG178" s="101"/>
      <c r="IH178" s="101"/>
      <c r="II178" s="101"/>
      <c r="IJ178" s="101"/>
      <c r="IK178" s="101"/>
      <c r="IL178" s="101"/>
      <c r="IM178" s="101"/>
      <c r="IN178" s="101"/>
      <c r="IO178" s="101"/>
      <c r="IP178" s="101"/>
      <c r="IQ178" s="101"/>
      <c r="IR178" s="101"/>
      <c r="IS178" s="101"/>
      <c r="IT178" s="101"/>
      <c r="IU178" s="101"/>
      <c r="IV178" s="101"/>
    </row>
    <row r="179" spans="1:256" s="89" customFormat="1" x14ac:dyDescent="0.2">
      <c r="A179" s="263"/>
      <c r="B179" s="264"/>
      <c r="C179" s="88"/>
      <c r="E179" s="90"/>
      <c r="F179" s="91"/>
      <c r="M179" s="148"/>
      <c r="N179" s="145"/>
      <c r="T179" s="102"/>
      <c r="U179" s="265"/>
      <c r="V179" s="266"/>
      <c r="AD179" s="91"/>
      <c r="AE179" s="95"/>
      <c r="AF179" s="96"/>
      <c r="AG179" s="96"/>
      <c r="AH179" s="96"/>
      <c r="AI179" s="96"/>
      <c r="AJ179" s="96"/>
      <c r="AK179" s="96"/>
      <c r="AL179" s="96"/>
      <c r="AM179" s="96"/>
      <c r="AN179" s="97"/>
      <c r="AO179" s="98"/>
      <c r="HT179" s="101"/>
      <c r="HU179" s="101"/>
      <c r="HV179" s="101"/>
      <c r="HW179" s="101"/>
      <c r="HX179" s="101"/>
      <c r="HY179" s="101"/>
      <c r="HZ179" s="101"/>
      <c r="IA179" s="101"/>
      <c r="IB179" s="101"/>
      <c r="IC179" s="101"/>
      <c r="ID179" s="101"/>
      <c r="IE179" s="101"/>
      <c r="IF179" s="101"/>
      <c r="IG179" s="101"/>
      <c r="IH179" s="101"/>
      <c r="II179" s="101"/>
      <c r="IJ179" s="101"/>
      <c r="IK179" s="101"/>
      <c r="IL179" s="101"/>
      <c r="IM179" s="101"/>
      <c r="IN179" s="101"/>
      <c r="IO179" s="101"/>
      <c r="IP179" s="101"/>
      <c r="IQ179" s="101"/>
      <c r="IR179" s="101"/>
      <c r="IS179" s="101"/>
      <c r="IT179" s="101"/>
      <c r="IU179" s="101"/>
      <c r="IV179" s="101"/>
    </row>
    <row r="180" spans="1:256" s="89" customFormat="1" x14ac:dyDescent="0.2">
      <c r="A180" s="263"/>
      <c r="B180" s="264"/>
      <c r="C180" s="88"/>
      <c r="E180" s="90"/>
      <c r="F180" s="91"/>
      <c r="M180" s="148"/>
      <c r="N180" s="145"/>
      <c r="T180" s="102"/>
      <c r="U180" s="265"/>
      <c r="V180" s="266"/>
      <c r="AD180" s="91"/>
      <c r="AE180" s="95"/>
      <c r="AF180" s="96"/>
      <c r="AG180" s="96"/>
      <c r="AH180" s="96"/>
      <c r="AI180" s="96"/>
      <c r="AJ180" s="96"/>
      <c r="AK180" s="96"/>
      <c r="AL180" s="96"/>
      <c r="AM180" s="96"/>
      <c r="AN180" s="97"/>
      <c r="AO180" s="98"/>
      <c r="HT180" s="101"/>
      <c r="HU180" s="101"/>
      <c r="HV180" s="101"/>
      <c r="HW180" s="101"/>
      <c r="HX180" s="101"/>
      <c r="HY180" s="101"/>
      <c r="HZ180" s="101"/>
      <c r="IA180" s="101"/>
      <c r="IB180" s="101"/>
      <c r="IC180" s="101"/>
      <c r="ID180" s="101"/>
      <c r="IE180" s="101"/>
      <c r="IF180" s="101"/>
      <c r="IG180" s="101"/>
      <c r="IH180" s="101"/>
      <c r="II180" s="101"/>
      <c r="IJ180" s="101"/>
      <c r="IK180" s="101"/>
      <c r="IL180" s="101"/>
      <c r="IM180" s="101"/>
      <c r="IN180" s="101"/>
      <c r="IO180" s="101"/>
      <c r="IP180" s="101"/>
      <c r="IQ180" s="101"/>
      <c r="IR180" s="101"/>
      <c r="IS180" s="101"/>
      <c r="IT180" s="101"/>
      <c r="IU180" s="101"/>
      <c r="IV180" s="101"/>
    </row>
    <row r="181" spans="1:256" s="89" customFormat="1" x14ac:dyDescent="0.2">
      <c r="A181" s="263"/>
      <c r="B181" s="264"/>
      <c r="C181" s="88"/>
      <c r="E181" s="90"/>
      <c r="F181" s="91"/>
      <c r="M181" s="148"/>
      <c r="N181" s="145"/>
      <c r="T181" s="102"/>
      <c r="U181" s="265"/>
      <c r="V181" s="266"/>
      <c r="AD181" s="91"/>
      <c r="AE181" s="95"/>
      <c r="AF181" s="96"/>
      <c r="AG181" s="96"/>
      <c r="AH181" s="96"/>
      <c r="AI181" s="96"/>
      <c r="AJ181" s="96"/>
      <c r="AK181" s="96"/>
      <c r="AL181" s="96"/>
      <c r="AM181" s="96"/>
      <c r="AN181" s="97"/>
      <c r="AO181" s="98"/>
      <c r="HT181" s="101"/>
      <c r="HU181" s="101"/>
      <c r="HV181" s="101"/>
      <c r="HW181" s="101"/>
      <c r="HX181" s="101"/>
      <c r="HY181" s="101"/>
      <c r="HZ181" s="101"/>
      <c r="IA181" s="101"/>
      <c r="IB181" s="101"/>
      <c r="IC181" s="101"/>
      <c r="ID181" s="101"/>
      <c r="IE181" s="101"/>
      <c r="IF181" s="101"/>
      <c r="IG181" s="101"/>
      <c r="IH181" s="101"/>
      <c r="II181" s="101"/>
      <c r="IJ181" s="101"/>
      <c r="IK181" s="101"/>
      <c r="IL181" s="101"/>
      <c r="IM181" s="101"/>
      <c r="IN181" s="101"/>
      <c r="IO181" s="101"/>
      <c r="IP181" s="101"/>
      <c r="IQ181" s="101"/>
      <c r="IR181" s="101"/>
      <c r="IS181" s="101"/>
      <c r="IT181" s="101"/>
      <c r="IU181" s="101"/>
      <c r="IV181" s="101"/>
    </row>
    <row r="182" spans="1:256" s="89" customFormat="1" x14ac:dyDescent="0.2">
      <c r="A182" s="263"/>
      <c r="B182" s="264"/>
      <c r="C182" s="88"/>
      <c r="E182" s="90"/>
      <c r="F182" s="91"/>
      <c r="M182" s="148"/>
      <c r="N182" s="145"/>
      <c r="T182" s="102"/>
      <c r="U182" s="265"/>
      <c r="V182" s="266"/>
      <c r="AD182" s="91"/>
      <c r="AE182" s="95"/>
      <c r="AF182" s="96"/>
      <c r="AG182" s="96"/>
      <c r="AH182" s="96"/>
      <c r="AI182" s="96"/>
      <c r="AJ182" s="96"/>
      <c r="AK182" s="96"/>
      <c r="AL182" s="96"/>
      <c r="AM182" s="96"/>
      <c r="AN182" s="97"/>
      <c r="AO182" s="98"/>
      <c r="HT182" s="101"/>
      <c r="HU182" s="101"/>
      <c r="HV182" s="101"/>
      <c r="HW182" s="101"/>
      <c r="HX182" s="101"/>
      <c r="HY182" s="101"/>
      <c r="HZ182" s="101"/>
      <c r="IA182" s="101"/>
      <c r="IB182" s="101"/>
      <c r="IC182" s="101"/>
      <c r="ID182" s="101"/>
      <c r="IE182" s="101"/>
      <c r="IF182" s="101"/>
      <c r="IG182" s="101"/>
      <c r="IH182" s="101"/>
      <c r="II182" s="101"/>
      <c r="IJ182" s="101"/>
      <c r="IK182" s="101"/>
      <c r="IL182" s="101"/>
      <c r="IM182" s="101"/>
      <c r="IN182" s="101"/>
      <c r="IO182" s="101"/>
      <c r="IP182" s="101"/>
      <c r="IQ182" s="101"/>
      <c r="IR182" s="101"/>
      <c r="IS182" s="101"/>
      <c r="IT182" s="101"/>
      <c r="IU182" s="101"/>
      <c r="IV182" s="101"/>
    </row>
    <row r="183" spans="1:256" s="89" customFormat="1" x14ac:dyDescent="0.2">
      <c r="A183" s="263"/>
      <c r="B183" s="264"/>
      <c r="C183" s="88"/>
      <c r="E183" s="90"/>
      <c r="F183" s="91"/>
      <c r="M183" s="148"/>
      <c r="N183" s="145"/>
      <c r="T183" s="102"/>
      <c r="U183" s="265"/>
      <c r="V183" s="266"/>
      <c r="AD183" s="91"/>
      <c r="AE183" s="95"/>
      <c r="AF183" s="96"/>
      <c r="AG183" s="96"/>
      <c r="AH183" s="96"/>
      <c r="AI183" s="96"/>
      <c r="AJ183" s="96"/>
      <c r="AK183" s="96"/>
      <c r="AL183" s="96"/>
      <c r="AM183" s="96"/>
      <c r="AN183" s="97"/>
      <c r="AO183" s="98"/>
      <c r="HT183" s="101"/>
      <c r="HU183" s="101"/>
      <c r="HV183" s="101"/>
      <c r="HW183" s="101"/>
      <c r="HX183" s="101"/>
      <c r="HY183" s="101"/>
      <c r="HZ183" s="101"/>
      <c r="IA183" s="101"/>
      <c r="IB183" s="101"/>
      <c r="IC183" s="101"/>
      <c r="ID183" s="101"/>
      <c r="IE183" s="101"/>
      <c r="IF183" s="101"/>
      <c r="IG183" s="101"/>
      <c r="IH183" s="101"/>
      <c r="II183" s="101"/>
      <c r="IJ183" s="101"/>
      <c r="IK183" s="101"/>
      <c r="IL183" s="101"/>
      <c r="IM183" s="101"/>
      <c r="IN183" s="101"/>
      <c r="IO183" s="101"/>
      <c r="IP183" s="101"/>
      <c r="IQ183" s="101"/>
      <c r="IR183" s="101"/>
      <c r="IS183" s="101"/>
      <c r="IT183" s="101"/>
      <c r="IU183" s="101"/>
      <c r="IV183" s="101"/>
    </row>
    <row r="184" spans="1:256" s="89" customFormat="1" x14ac:dyDescent="0.2">
      <c r="A184" s="263"/>
      <c r="B184" s="264"/>
      <c r="C184" s="88"/>
      <c r="E184" s="90"/>
      <c r="F184" s="91"/>
      <c r="M184" s="148"/>
      <c r="N184" s="145"/>
      <c r="T184" s="102"/>
      <c r="U184" s="265"/>
      <c r="V184" s="266"/>
      <c r="AD184" s="91"/>
      <c r="AE184" s="95"/>
      <c r="AF184" s="96"/>
      <c r="AG184" s="96"/>
      <c r="AH184" s="96"/>
      <c r="AI184" s="96"/>
      <c r="AJ184" s="96"/>
      <c r="AK184" s="96"/>
      <c r="AL184" s="96"/>
      <c r="AM184" s="96"/>
      <c r="AN184" s="97"/>
      <c r="AO184" s="98"/>
      <c r="HT184" s="101"/>
      <c r="HU184" s="101"/>
      <c r="HV184" s="101"/>
      <c r="HW184" s="101"/>
      <c r="HX184" s="101"/>
      <c r="HY184" s="101"/>
      <c r="HZ184" s="101"/>
      <c r="IA184" s="101"/>
      <c r="IB184" s="101"/>
      <c r="IC184" s="101"/>
      <c r="ID184" s="101"/>
      <c r="IE184" s="101"/>
      <c r="IF184" s="101"/>
      <c r="IG184" s="101"/>
      <c r="IH184" s="101"/>
      <c r="II184" s="101"/>
      <c r="IJ184" s="101"/>
      <c r="IK184" s="101"/>
      <c r="IL184" s="101"/>
      <c r="IM184" s="101"/>
      <c r="IN184" s="101"/>
      <c r="IO184" s="101"/>
      <c r="IP184" s="101"/>
      <c r="IQ184" s="101"/>
      <c r="IR184" s="101"/>
      <c r="IS184" s="101"/>
      <c r="IT184" s="101"/>
      <c r="IU184" s="101"/>
      <c r="IV184" s="101"/>
    </row>
    <row r="185" spans="1:256" s="89" customFormat="1" x14ac:dyDescent="0.2">
      <c r="A185" s="263"/>
      <c r="B185" s="264"/>
      <c r="C185" s="88"/>
      <c r="E185" s="90"/>
      <c r="F185" s="91"/>
      <c r="M185" s="148"/>
      <c r="N185" s="145"/>
      <c r="T185" s="102"/>
      <c r="U185" s="265"/>
      <c r="V185" s="266"/>
      <c r="AD185" s="91"/>
      <c r="AE185" s="95"/>
      <c r="AF185" s="96"/>
      <c r="AG185" s="96"/>
      <c r="AH185" s="96"/>
      <c r="AI185" s="96"/>
      <c r="AJ185" s="96"/>
      <c r="AK185" s="96"/>
      <c r="AL185" s="96"/>
      <c r="AM185" s="96"/>
      <c r="AN185" s="97"/>
      <c r="AO185" s="98"/>
      <c r="HT185" s="101"/>
      <c r="HU185" s="101"/>
      <c r="HV185" s="101"/>
      <c r="HW185" s="101"/>
      <c r="HX185" s="101"/>
      <c r="HY185" s="101"/>
      <c r="HZ185" s="101"/>
      <c r="IA185" s="101"/>
      <c r="IB185" s="101"/>
      <c r="IC185" s="101"/>
      <c r="ID185" s="101"/>
      <c r="IE185" s="101"/>
      <c r="IF185" s="101"/>
      <c r="IG185" s="101"/>
      <c r="IH185" s="101"/>
      <c r="II185" s="101"/>
      <c r="IJ185" s="101"/>
      <c r="IK185" s="101"/>
      <c r="IL185" s="101"/>
      <c r="IM185" s="101"/>
      <c r="IN185" s="101"/>
      <c r="IO185" s="101"/>
      <c r="IP185" s="101"/>
      <c r="IQ185" s="101"/>
      <c r="IR185" s="101"/>
      <c r="IS185" s="101"/>
      <c r="IT185" s="101"/>
      <c r="IU185" s="101"/>
      <c r="IV185" s="101"/>
    </row>
    <row r="186" spans="1:256" s="89" customFormat="1" x14ac:dyDescent="0.2">
      <c r="A186" s="263"/>
      <c r="B186" s="264"/>
      <c r="C186" s="88"/>
      <c r="E186" s="90"/>
      <c r="F186" s="91"/>
      <c r="M186" s="148"/>
      <c r="N186" s="145"/>
      <c r="T186" s="102"/>
      <c r="U186" s="265"/>
      <c r="V186" s="266"/>
      <c r="AD186" s="91"/>
      <c r="AE186" s="95"/>
      <c r="AF186" s="96"/>
      <c r="AG186" s="96"/>
      <c r="AH186" s="96"/>
      <c r="AI186" s="96"/>
      <c r="AJ186" s="96"/>
      <c r="AK186" s="96"/>
      <c r="AL186" s="96"/>
      <c r="AM186" s="96"/>
      <c r="AN186" s="97"/>
      <c r="AO186" s="98"/>
      <c r="HT186" s="101"/>
      <c r="HU186" s="101"/>
      <c r="HV186" s="101"/>
      <c r="HW186" s="101"/>
      <c r="HX186" s="101"/>
      <c r="HY186" s="101"/>
      <c r="HZ186" s="101"/>
      <c r="IA186" s="101"/>
      <c r="IB186" s="101"/>
      <c r="IC186" s="101"/>
      <c r="ID186" s="101"/>
      <c r="IE186" s="101"/>
      <c r="IF186" s="101"/>
      <c r="IG186" s="101"/>
      <c r="IH186" s="101"/>
      <c r="II186" s="101"/>
      <c r="IJ186" s="101"/>
      <c r="IK186" s="101"/>
      <c r="IL186" s="101"/>
      <c r="IM186" s="101"/>
      <c r="IN186" s="101"/>
      <c r="IO186" s="101"/>
      <c r="IP186" s="101"/>
      <c r="IQ186" s="101"/>
      <c r="IR186" s="101"/>
      <c r="IS186" s="101"/>
      <c r="IT186" s="101"/>
      <c r="IU186" s="101"/>
      <c r="IV186" s="101"/>
    </row>
    <row r="187" spans="1:256" s="89" customFormat="1" x14ac:dyDescent="0.2">
      <c r="A187" s="263"/>
      <c r="B187" s="264"/>
      <c r="C187" s="88"/>
      <c r="E187" s="90"/>
      <c r="F187" s="91"/>
      <c r="M187" s="148"/>
      <c r="N187" s="145"/>
      <c r="T187" s="102"/>
      <c r="U187" s="265"/>
      <c r="V187" s="266"/>
      <c r="AD187" s="91"/>
      <c r="AE187" s="95"/>
      <c r="AF187" s="96"/>
      <c r="AG187" s="96"/>
      <c r="AH187" s="96"/>
      <c r="AI187" s="96"/>
      <c r="AJ187" s="96"/>
      <c r="AK187" s="96"/>
      <c r="AL187" s="96"/>
      <c r="AM187" s="96"/>
      <c r="AN187" s="97"/>
      <c r="AO187" s="98"/>
      <c r="HT187" s="101"/>
      <c r="HU187" s="101"/>
      <c r="HV187" s="101"/>
      <c r="HW187" s="101"/>
      <c r="HX187" s="101"/>
      <c r="HY187" s="101"/>
      <c r="HZ187" s="101"/>
      <c r="IA187" s="101"/>
      <c r="IB187" s="101"/>
      <c r="IC187" s="101"/>
      <c r="ID187" s="101"/>
      <c r="IE187" s="101"/>
      <c r="IF187" s="101"/>
      <c r="IG187" s="101"/>
      <c r="IH187" s="101"/>
      <c r="II187" s="101"/>
      <c r="IJ187" s="101"/>
      <c r="IK187" s="101"/>
      <c r="IL187" s="101"/>
      <c r="IM187" s="101"/>
      <c r="IN187" s="101"/>
      <c r="IO187" s="101"/>
      <c r="IP187" s="101"/>
      <c r="IQ187" s="101"/>
      <c r="IR187" s="101"/>
      <c r="IS187" s="101"/>
      <c r="IT187" s="101"/>
      <c r="IU187" s="101"/>
      <c r="IV187" s="101"/>
    </row>
    <row r="188" spans="1:256" s="89" customFormat="1" x14ac:dyDescent="0.2">
      <c r="A188" s="263"/>
      <c r="B188" s="264"/>
      <c r="C188" s="88"/>
      <c r="E188" s="90"/>
      <c r="F188" s="91"/>
      <c r="M188" s="148"/>
      <c r="N188" s="145"/>
      <c r="T188" s="102"/>
      <c r="U188" s="265"/>
      <c r="V188" s="266"/>
      <c r="AD188" s="91"/>
      <c r="AE188" s="95"/>
      <c r="AF188" s="96"/>
      <c r="AG188" s="96"/>
      <c r="AH188" s="96"/>
      <c r="AI188" s="96"/>
      <c r="AJ188" s="96"/>
      <c r="AK188" s="96"/>
      <c r="AL188" s="96"/>
      <c r="AM188" s="96"/>
      <c r="AN188" s="97"/>
      <c r="AO188" s="98"/>
      <c r="HT188" s="101"/>
      <c r="HU188" s="101"/>
      <c r="HV188" s="101"/>
      <c r="HW188" s="101"/>
      <c r="HX188" s="101"/>
      <c r="HY188" s="101"/>
      <c r="HZ188" s="101"/>
      <c r="IA188" s="101"/>
      <c r="IB188" s="101"/>
      <c r="IC188" s="101"/>
      <c r="ID188" s="101"/>
      <c r="IE188" s="101"/>
      <c r="IF188" s="101"/>
      <c r="IG188" s="101"/>
      <c r="IH188" s="101"/>
      <c r="II188" s="101"/>
      <c r="IJ188" s="101"/>
      <c r="IK188" s="101"/>
      <c r="IL188" s="101"/>
      <c r="IM188" s="101"/>
      <c r="IN188" s="101"/>
      <c r="IO188" s="101"/>
      <c r="IP188" s="101"/>
      <c r="IQ188" s="101"/>
      <c r="IR188" s="101"/>
      <c r="IS188" s="101"/>
      <c r="IT188" s="101"/>
      <c r="IU188" s="101"/>
      <c r="IV188" s="101"/>
    </row>
    <row r="189" spans="1:256" s="89" customFormat="1" x14ac:dyDescent="0.2">
      <c r="A189" s="263"/>
      <c r="B189" s="264"/>
      <c r="C189" s="88"/>
      <c r="E189" s="90"/>
      <c r="F189" s="91"/>
      <c r="M189" s="148"/>
      <c r="N189" s="145"/>
      <c r="T189" s="102"/>
      <c r="U189" s="265"/>
      <c r="V189" s="266"/>
      <c r="AD189" s="91"/>
      <c r="AE189" s="95"/>
      <c r="AF189" s="96"/>
      <c r="AG189" s="96"/>
      <c r="AH189" s="96"/>
      <c r="AI189" s="96"/>
      <c r="AJ189" s="96"/>
      <c r="AK189" s="96"/>
      <c r="AL189" s="96"/>
      <c r="AM189" s="96"/>
      <c r="AN189" s="97"/>
      <c r="AO189" s="98"/>
      <c r="HT189" s="101"/>
      <c r="HU189" s="101"/>
      <c r="HV189" s="101"/>
      <c r="HW189" s="101"/>
      <c r="HX189" s="101"/>
      <c r="HY189" s="101"/>
      <c r="HZ189" s="101"/>
      <c r="IA189" s="101"/>
      <c r="IB189" s="101"/>
      <c r="IC189" s="101"/>
      <c r="ID189" s="101"/>
      <c r="IE189" s="101"/>
      <c r="IF189" s="101"/>
      <c r="IG189" s="101"/>
      <c r="IH189" s="101"/>
      <c r="II189" s="101"/>
      <c r="IJ189" s="101"/>
      <c r="IK189" s="101"/>
      <c r="IL189" s="101"/>
      <c r="IM189" s="101"/>
      <c r="IN189" s="101"/>
      <c r="IO189" s="101"/>
      <c r="IP189" s="101"/>
      <c r="IQ189" s="101"/>
      <c r="IR189" s="101"/>
      <c r="IS189" s="101"/>
      <c r="IT189" s="101"/>
      <c r="IU189" s="101"/>
      <c r="IV189" s="101"/>
    </row>
    <row r="190" spans="1:256" s="89" customFormat="1" x14ac:dyDescent="0.2">
      <c r="A190" s="263"/>
      <c r="B190" s="264"/>
      <c r="C190" s="88"/>
      <c r="E190" s="90"/>
      <c r="F190" s="91"/>
      <c r="M190" s="148"/>
      <c r="N190" s="145"/>
      <c r="T190" s="102"/>
      <c r="U190" s="265"/>
      <c r="V190" s="266"/>
      <c r="AD190" s="91"/>
      <c r="AE190" s="95"/>
      <c r="AF190" s="96"/>
      <c r="AG190" s="96"/>
      <c r="AH190" s="96"/>
      <c r="AI190" s="96"/>
      <c r="AJ190" s="96"/>
      <c r="AK190" s="96"/>
      <c r="AL190" s="96"/>
      <c r="AM190" s="96"/>
      <c r="AN190" s="97"/>
      <c r="AO190" s="98"/>
      <c r="HT190" s="101"/>
      <c r="HU190" s="101"/>
      <c r="HV190" s="101"/>
      <c r="HW190" s="101"/>
      <c r="HX190" s="101"/>
      <c r="HY190" s="101"/>
      <c r="HZ190" s="101"/>
      <c r="IA190" s="101"/>
      <c r="IB190" s="101"/>
      <c r="IC190" s="101"/>
      <c r="ID190" s="101"/>
      <c r="IE190" s="101"/>
      <c r="IF190" s="101"/>
      <c r="IG190" s="101"/>
      <c r="IH190" s="101"/>
      <c r="II190" s="101"/>
      <c r="IJ190" s="101"/>
      <c r="IK190" s="101"/>
      <c r="IL190" s="101"/>
      <c r="IM190" s="101"/>
      <c r="IN190" s="101"/>
      <c r="IO190" s="101"/>
      <c r="IP190" s="101"/>
      <c r="IQ190" s="101"/>
      <c r="IR190" s="101"/>
      <c r="IS190" s="101"/>
      <c r="IT190" s="101"/>
      <c r="IU190" s="101"/>
      <c r="IV190" s="101"/>
    </row>
    <row r="191" spans="1:256" s="89" customFormat="1" x14ac:dyDescent="0.2">
      <c r="A191" s="263"/>
      <c r="B191" s="264"/>
      <c r="C191" s="88"/>
      <c r="E191" s="90"/>
      <c r="F191" s="91"/>
      <c r="M191" s="148"/>
      <c r="N191" s="145"/>
      <c r="T191" s="102"/>
      <c r="U191" s="265"/>
      <c r="V191" s="266"/>
      <c r="AD191" s="91"/>
      <c r="AE191" s="95"/>
      <c r="AF191" s="96"/>
      <c r="AG191" s="96"/>
      <c r="AH191" s="96"/>
      <c r="AI191" s="96"/>
      <c r="AJ191" s="96"/>
      <c r="AK191" s="96"/>
      <c r="AL191" s="96"/>
      <c r="AM191" s="96"/>
      <c r="AN191" s="97"/>
      <c r="AO191" s="98"/>
      <c r="HT191" s="101"/>
      <c r="HU191" s="101"/>
      <c r="HV191" s="101"/>
      <c r="HW191" s="101"/>
      <c r="HX191" s="101"/>
      <c r="HY191" s="101"/>
      <c r="HZ191" s="101"/>
      <c r="IA191" s="101"/>
      <c r="IB191" s="101"/>
      <c r="IC191" s="101"/>
      <c r="ID191" s="101"/>
      <c r="IE191" s="101"/>
      <c r="IF191" s="101"/>
      <c r="IG191" s="101"/>
      <c r="IH191" s="101"/>
      <c r="II191" s="101"/>
      <c r="IJ191" s="101"/>
      <c r="IK191" s="101"/>
      <c r="IL191" s="101"/>
      <c r="IM191" s="101"/>
      <c r="IN191" s="101"/>
      <c r="IO191" s="101"/>
      <c r="IP191" s="101"/>
      <c r="IQ191" s="101"/>
      <c r="IR191" s="101"/>
      <c r="IS191" s="101"/>
      <c r="IT191" s="101"/>
      <c r="IU191" s="101"/>
      <c r="IV191" s="101"/>
    </row>
    <row r="192" spans="1:256" s="89" customFormat="1" x14ac:dyDescent="0.2">
      <c r="A192" s="263"/>
      <c r="B192" s="264"/>
      <c r="C192" s="88"/>
      <c r="E192" s="90"/>
      <c r="F192" s="91"/>
      <c r="M192" s="148"/>
      <c r="N192" s="145"/>
      <c r="T192" s="102"/>
      <c r="U192" s="265"/>
      <c r="V192" s="266"/>
      <c r="AD192" s="91"/>
      <c r="AE192" s="95"/>
      <c r="AF192" s="96"/>
      <c r="AG192" s="96"/>
      <c r="AH192" s="96"/>
      <c r="AI192" s="96"/>
      <c r="AJ192" s="96"/>
      <c r="AK192" s="96"/>
      <c r="AL192" s="96"/>
      <c r="AM192" s="96"/>
      <c r="AN192" s="97"/>
      <c r="AO192" s="98"/>
      <c r="HT192" s="101"/>
      <c r="HU192" s="101"/>
      <c r="HV192" s="101"/>
      <c r="HW192" s="101"/>
      <c r="HX192" s="101"/>
      <c r="HY192" s="101"/>
      <c r="HZ192" s="101"/>
      <c r="IA192" s="101"/>
      <c r="IB192" s="101"/>
      <c r="IC192" s="101"/>
      <c r="ID192" s="101"/>
      <c r="IE192" s="101"/>
      <c r="IF192" s="101"/>
      <c r="IG192" s="101"/>
      <c r="IH192" s="101"/>
      <c r="II192" s="101"/>
      <c r="IJ192" s="101"/>
      <c r="IK192" s="101"/>
      <c r="IL192" s="101"/>
      <c r="IM192" s="101"/>
      <c r="IN192" s="101"/>
      <c r="IO192" s="101"/>
      <c r="IP192" s="101"/>
      <c r="IQ192" s="101"/>
      <c r="IR192" s="101"/>
      <c r="IS192" s="101"/>
      <c r="IT192" s="101"/>
      <c r="IU192" s="101"/>
      <c r="IV192" s="101"/>
    </row>
    <row r="193" spans="1:256" s="89" customFormat="1" x14ac:dyDescent="0.2">
      <c r="A193" s="263"/>
      <c r="B193" s="264"/>
      <c r="C193" s="88"/>
      <c r="E193" s="90"/>
      <c r="F193" s="91"/>
      <c r="M193" s="148"/>
      <c r="N193" s="145"/>
      <c r="T193" s="102"/>
      <c r="U193" s="265"/>
      <c r="V193" s="266"/>
      <c r="AD193" s="91"/>
      <c r="AE193" s="95"/>
      <c r="AF193" s="96"/>
      <c r="AG193" s="96"/>
      <c r="AH193" s="96"/>
      <c r="AI193" s="96"/>
      <c r="AJ193" s="96"/>
      <c r="AK193" s="96"/>
      <c r="AL193" s="96"/>
      <c r="AM193" s="96"/>
      <c r="AN193" s="97"/>
      <c r="AO193" s="98"/>
      <c r="HT193" s="101"/>
      <c r="HU193" s="101"/>
      <c r="HV193" s="101"/>
      <c r="HW193" s="101"/>
      <c r="HX193" s="101"/>
      <c r="HY193" s="101"/>
      <c r="HZ193" s="101"/>
      <c r="IA193" s="101"/>
      <c r="IB193" s="101"/>
      <c r="IC193" s="101"/>
      <c r="ID193" s="101"/>
      <c r="IE193" s="101"/>
      <c r="IF193" s="101"/>
      <c r="IG193" s="101"/>
      <c r="IH193" s="101"/>
      <c r="II193" s="101"/>
      <c r="IJ193" s="101"/>
      <c r="IK193" s="101"/>
      <c r="IL193" s="101"/>
      <c r="IM193" s="101"/>
      <c r="IN193" s="101"/>
      <c r="IO193" s="101"/>
      <c r="IP193" s="101"/>
      <c r="IQ193" s="101"/>
      <c r="IR193" s="101"/>
      <c r="IS193" s="101"/>
      <c r="IT193" s="101"/>
      <c r="IU193" s="101"/>
      <c r="IV193" s="101"/>
    </row>
    <row r="194" spans="1:256" s="89" customFormat="1" x14ac:dyDescent="0.2">
      <c r="A194" s="263"/>
      <c r="B194" s="264"/>
      <c r="C194" s="88"/>
      <c r="E194" s="90"/>
      <c r="F194" s="91"/>
      <c r="M194" s="148"/>
      <c r="N194" s="145"/>
      <c r="T194" s="102"/>
      <c r="U194" s="265"/>
      <c r="V194" s="266"/>
      <c r="AD194" s="91"/>
      <c r="AE194" s="95"/>
      <c r="AF194" s="96"/>
      <c r="AG194" s="96"/>
      <c r="AH194" s="96"/>
      <c r="AI194" s="96"/>
      <c r="AJ194" s="96"/>
      <c r="AK194" s="96"/>
      <c r="AL194" s="96"/>
      <c r="AM194" s="96"/>
      <c r="AN194" s="97"/>
      <c r="AO194" s="98"/>
      <c r="HT194" s="101"/>
      <c r="HU194" s="101"/>
      <c r="HV194" s="101"/>
      <c r="HW194" s="101"/>
      <c r="HX194" s="101"/>
      <c r="HY194" s="101"/>
      <c r="HZ194" s="101"/>
      <c r="IA194" s="101"/>
      <c r="IB194" s="101"/>
      <c r="IC194" s="101"/>
      <c r="ID194" s="101"/>
      <c r="IE194" s="101"/>
      <c r="IF194" s="101"/>
      <c r="IG194" s="101"/>
      <c r="IH194" s="101"/>
      <c r="II194" s="101"/>
      <c r="IJ194" s="101"/>
      <c r="IK194" s="101"/>
      <c r="IL194" s="101"/>
      <c r="IM194" s="101"/>
      <c r="IN194" s="101"/>
      <c r="IO194" s="101"/>
      <c r="IP194" s="101"/>
      <c r="IQ194" s="101"/>
      <c r="IR194" s="101"/>
      <c r="IS194" s="101"/>
      <c r="IT194" s="101"/>
      <c r="IU194" s="101"/>
      <c r="IV194" s="101"/>
    </row>
    <row r="195" spans="1:256" s="89" customFormat="1" x14ac:dyDescent="0.2">
      <c r="A195" s="263"/>
      <c r="B195" s="264"/>
      <c r="C195" s="88"/>
      <c r="E195" s="90"/>
      <c r="F195" s="91"/>
      <c r="M195" s="148"/>
      <c r="N195" s="145"/>
      <c r="T195" s="102"/>
      <c r="U195" s="265"/>
      <c r="V195" s="266"/>
      <c r="AD195" s="91"/>
      <c r="AE195" s="95"/>
      <c r="AF195" s="96"/>
      <c r="AG195" s="96"/>
      <c r="AH195" s="96"/>
      <c r="AI195" s="96"/>
      <c r="AJ195" s="96"/>
      <c r="AK195" s="96"/>
      <c r="AL195" s="96"/>
      <c r="AM195" s="96"/>
      <c r="AN195" s="97"/>
      <c r="AO195" s="98"/>
      <c r="HT195" s="101"/>
      <c r="HU195" s="101"/>
      <c r="HV195" s="101"/>
      <c r="HW195" s="101"/>
      <c r="HX195" s="101"/>
      <c r="HY195" s="101"/>
      <c r="HZ195" s="101"/>
      <c r="IA195" s="101"/>
      <c r="IB195" s="101"/>
      <c r="IC195" s="101"/>
      <c r="ID195" s="101"/>
      <c r="IE195" s="101"/>
      <c r="IF195" s="101"/>
      <c r="IG195" s="101"/>
      <c r="IH195" s="101"/>
      <c r="II195" s="101"/>
      <c r="IJ195" s="101"/>
      <c r="IK195" s="101"/>
      <c r="IL195" s="101"/>
      <c r="IM195" s="101"/>
      <c r="IN195" s="101"/>
      <c r="IO195" s="101"/>
      <c r="IP195" s="101"/>
      <c r="IQ195" s="101"/>
      <c r="IR195" s="101"/>
      <c r="IS195" s="101"/>
      <c r="IT195" s="101"/>
      <c r="IU195" s="101"/>
      <c r="IV195" s="101"/>
    </row>
    <row r="196" spans="1:256" s="89" customFormat="1" x14ac:dyDescent="0.2">
      <c r="A196" s="263"/>
      <c r="B196" s="264"/>
      <c r="C196" s="268"/>
      <c r="D196" s="269"/>
      <c r="E196" s="270"/>
      <c r="F196" s="271"/>
      <c r="G196" s="272"/>
      <c r="H196" s="272"/>
      <c r="K196" s="96"/>
      <c r="L196" s="96"/>
      <c r="M196" s="273"/>
      <c r="N196" s="145"/>
      <c r="T196" s="102"/>
      <c r="U196" s="265"/>
      <c r="V196" s="266"/>
      <c r="AD196" s="91"/>
      <c r="AE196" s="95"/>
      <c r="AF196" s="96"/>
      <c r="AG196" s="96"/>
      <c r="AH196" s="96"/>
      <c r="AI196" s="96"/>
      <c r="AJ196" s="96"/>
      <c r="AK196" s="96"/>
      <c r="AL196" s="96"/>
      <c r="AM196" s="96"/>
      <c r="AN196" s="97"/>
      <c r="AO196" s="98"/>
      <c r="HT196" s="101"/>
      <c r="HU196" s="101"/>
      <c r="HV196" s="101"/>
      <c r="HW196" s="101"/>
      <c r="HX196" s="101"/>
      <c r="HY196" s="101"/>
      <c r="HZ196" s="101"/>
      <c r="IA196" s="101"/>
      <c r="IB196" s="101"/>
      <c r="IC196" s="101"/>
      <c r="ID196" s="101"/>
      <c r="IE196" s="101"/>
      <c r="IF196" s="101"/>
      <c r="IG196" s="101"/>
      <c r="IH196" s="101"/>
      <c r="II196" s="101"/>
      <c r="IJ196" s="101"/>
      <c r="IK196" s="101"/>
      <c r="IL196" s="101"/>
      <c r="IM196" s="101"/>
      <c r="IN196" s="101"/>
      <c r="IO196" s="101"/>
      <c r="IP196" s="101"/>
      <c r="IQ196" s="101"/>
      <c r="IR196" s="101"/>
      <c r="IS196" s="101"/>
      <c r="IT196" s="101"/>
      <c r="IU196" s="101"/>
      <c r="IV196" s="101"/>
    </row>
    <row r="197" spans="1:256" s="89" customFormat="1" x14ac:dyDescent="0.2">
      <c r="A197" s="263"/>
      <c r="B197" s="264"/>
      <c r="C197" s="268"/>
      <c r="D197" s="269"/>
      <c r="E197" s="270"/>
      <c r="F197" s="271"/>
      <c r="G197" s="272"/>
      <c r="H197" s="272"/>
      <c r="K197" s="96"/>
      <c r="L197" s="96"/>
      <c r="M197" s="273"/>
      <c r="N197" s="145"/>
      <c r="T197" s="102"/>
      <c r="U197" s="265"/>
      <c r="V197" s="266"/>
      <c r="AD197" s="91"/>
      <c r="AE197" s="95"/>
      <c r="AF197" s="96"/>
      <c r="AG197" s="96"/>
      <c r="AH197" s="96"/>
      <c r="AI197" s="96"/>
      <c r="AJ197" s="96"/>
      <c r="AK197" s="96"/>
      <c r="AL197" s="96"/>
      <c r="AM197" s="96"/>
      <c r="AN197" s="97"/>
      <c r="AO197" s="98"/>
      <c r="HT197" s="101"/>
      <c r="HU197" s="101"/>
      <c r="HV197" s="101"/>
      <c r="HW197" s="101"/>
      <c r="HX197" s="101"/>
      <c r="HY197" s="101"/>
      <c r="HZ197" s="101"/>
      <c r="IA197" s="101"/>
      <c r="IB197" s="101"/>
      <c r="IC197" s="101"/>
      <c r="ID197" s="101"/>
      <c r="IE197" s="101"/>
      <c r="IF197" s="101"/>
      <c r="IG197" s="101"/>
      <c r="IH197" s="101"/>
      <c r="II197" s="101"/>
      <c r="IJ197" s="101"/>
      <c r="IK197" s="101"/>
      <c r="IL197" s="101"/>
      <c r="IM197" s="101"/>
      <c r="IN197" s="101"/>
      <c r="IO197" s="101"/>
      <c r="IP197" s="101"/>
      <c r="IQ197" s="101"/>
      <c r="IR197" s="101"/>
      <c r="IS197" s="101"/>
      <c r="IT197" s="101"/>
      <c r="IU197" s="101"/>
      <c r="IV197" s="101"/>
    </row>
    <row r="198" spans="1:256" s="89" customFormat="1" x14ac:dyDescent="0.2">
      <c r="A198" s="263"/>
      <c r="B198" s="264"/>
      <c r="C198" s="268"/>
      <c r="D198" s="269"/>
      <c r="E198" s="270"/>
      <c r="F198" s="271"/>
      <c r="G198" s="272"/>
      <c r="H198" s="272"/>
      <c r="K198" s="96"/>
      <c r="L198" s="96"/>
      <c r="M198" s="273"/>
      <c r="N198" s="145"/>
      <c r="T198" s="102"/>
      <c r="U198" s="265"/>
      <c r="V198" s="266"/>
      <c r="AD198" s="91"/>
      <c r="AE198" s="95"/>
      <c r="AF198" s="96"/>
      <c r="AG198" s="96"/>
      <c r="AH198" s="96"/>
      <c r="AI198" s="96"/>
      <c r="AJ198" s="96"/>
      <c r="AK198" s="96"/>
      <c r="AL198" s="96"/>
      <c r="AM198" s="96"/>
      <c r="AN198" s="97"/>
      <c r="AO198" s="98"/>
      <c r="HT198" s="101"/>
      <c r="HU198" s="101"/>
      <c r="HV198" s="101"/>
      <c r="HW198" s="101"/>
      <c r="HX198" s="101"/>
      <c r="HY198" s="101"/>
      <c r="HZ198" s="101"/>
      <c r="IA198" s="101"/>
      <c r="IB198" s="101"/>
      <c r="IC198" s="101"/>
      <c r="ID198" s="101"/>
      <c r="IE198" s="101"/>
      <c r="IF198" s="101"/>
      <c r="IG198" s="101"/>
      <c r="IH198" s="101"/>
      <c r="II198" s="101"/>
      <c r="IJ198" s="101"/>
      <c r="IK198" s="101"/>
      <c r="IL198" s="101"/>
      <c r="IM198" s="101"/>
      <c r="IN198" s="101"/>
      <c r="IO198" s="101"/>
      <c r="IP198" s="101"/>
      <c r="IQ198" s="101"/>
      <c r="IR198" s="101"/>
      <c r="IS198" s="101"/>
      <c r="IT198" s="101"/>
      <c r="IU198" s="101"/>
      <c r="IV198" s="101"/>
    </row>
    <row r="199" spans="1:256" s="89" customFormat="1" x14ac:dyDescent="0.2">
      <c r="A199" s="263"/>
      <c r="B199" s="264"/>
      <c r="C199" s="268"/>
      <c r="D199" s="269"/>
      <c r="E199" s="270"/>
      <c r="F199" s="271"/>
      <c r="G199" s="272"/>
      <c r="H199" s="272"/>
      <c r="K199" s="96"/>
      <c r="L199" s="96"/>
      <c r="M199" s="273"/>
      <c r="N199" s="145"/>
      <c r="T199" s="102"/>
      <c r="U199" s="265"/>
      <c r="V199" s="266"/>
      <c r="AD199" s="91"/>
      <c r="AE199" s="95"/>
      <c r="AF199" s="96"/>
      <c r="AG199" s="96"/>
      <c r="AH199" s="96"/>
      <c r="AI199" s="96"/>
      <c r="AJ199" s="96"/>
      <c r="AK199" s="96"/>
      <c r="AL199" s="96"/>
      <c r="AM199" s="96"/>
      <c r="AN199" s="97"/>
      <c r="AO199" s="98"/>
      <c r="HT199" s="101"/>
      <c r="HU199" s="101"/>
      <c r="HV199" s="101"/>
      <c r="HW199" s="101"/>
      <c r="HX199" s="101"/>
      <c r="HY199" s="101"/>
      <c r="HZ199" s="101"/>
      <c r="IA199" s="101"/>
      <c r="IB199" s="101"/>
      <c r="IC199" s="101"/>
      <c r="ID199" s="101"/>
      <c r="IE199" s="101"/>
      <c r="IF199" s="101"/>
      <c r="IG199" s="101"/>
      <c r="IH199" s="101"/>
      <c r="II199" s="101"/>
      <c r="IJ199" s="101"/>
      <c r="IK199" s="101"/>
      <c r="IL199" s="101"/>
      <c r="IM199" s="101"/>
      <c r="IN199" s="101"/>
      <c r="IO199" s="101"/>
      <c r="IP199" s="101"/>
      <c r="IQ199" s="101"/>
      <c r="IR199" s="101"/>
      <c r="IS199" s="101"/>
      <c r="IT199" s="101"/>
      <c r="IU199" s="101"/>
      <c r="IV199" s="101"/>
    </row>
    <row r="200" spans="1:256" s="89" customFormat="1" x14ac:dyDescent="0.2">
      <c r="A200" s="263"/>
      <c r="B200" s="264"/>
      <c r="C200" s="268"/>
      <c r="D200" s="269"/>
      <c r="E200" s="270"/>
      <c r="F200" s="271"/>
      <c r="G200" s="272"/>
      <c r="H200" s="272"/>
      <c r="K200" s="96"/>
      <c r="L200" s="96"/>
      <c r="M200" s="273"/>
      <c r="N200" s="145"/>
      <c r="T200" s="102"/>
      <c r="U200" s="265"/>
      <c r="V200" s="266"/>
      <c r="AD200" s="91"/>
      <c r="AE200" s="95"/>
      <c r="AF200" s="96"/>
      <c r="AG200" s="96"/>
      <c r="AH200" s="96"/>
      <c r="AI200" s="96"/>
      <c r="AJ200" s="96"/>
      <c r="AK200" s="96"/>
      <c r="AL200" s="96"/>
      <c r="AM200" s="96"/>
      <c r="AN200" s="97"/>
      <c r="AO200" s="98"/>
      <c r="HT200" s="101"/>
      <c r="HU200" s="101"/>
      <c r="HV200" s="101"/>
      <c r="HW200" s="101"/>
      <c r="HX200" s="101"/>
      <c r="HY200" s="101"/>
      <c r="HZ200" s="101"/>
      <c r="IA200" s="101"/>
      <c r="IB200" s="101"/>
      <c r="IC200" s="101"/>
      <c r="ID200" s="101"/>
      <c r="IE200" s="101"/>
      <c r="IF200" s="101"/>
      <c r="IG200" s="101"/>
      <c r="IH200" s="101"/>
      <c r="II200" s="101"/>
      <c r="IJ200" s="101"/>
      <c r="IK200" s="101"/>
      <c r="IL200" s="101"/>
      <c r="IM200" s="101"/>
      <c r="IN200" s="101"/>
      <c r="IO200" s="101"/>
      <c r="IP200" s="101"/>
      <c r="IQ200" s="101"/>
      <c r="IR200" s="101"/>
      <c r="IS200" s="101"/>
      <c r="IT200" s="101"/>
      <c r="IU200" s="101"/>
      <c r="IV200" s="101"/>
    </row>
  </sheetData>
  <sheetProtection selectLockedCells="1" selectUnlockedCells="1"/>
  <autoFilter ref="A6:AS73"/>
  <mergeCells count="56">
    <mergeCell ref="F3:F5"/>
    <mergeCell ref="A3:A5"/>
    <mergeCell ref="B3:B5"/>
    <mergeCell ref="C3:C5"/>
    <mergeCell ref="D3:D5"/>
    <mergeCell ref="E3:E5"/>
    <mergeCell ref="G3:G5"/>
    <mergeCell ref="H3:H5"/>
    <mergeCell ref="I3:K3"/>
    <mergeCell ref="L3:L5"/>
    <mergeCell ref="M3:M5"/>
    <mergeCell ref="W3:AD3"/>
    <mergeCell ref="AR3:BE3"/>
    <mergeCell ref="BI3:BX3"/>
    <mergeCell ref="I4:I5"/>
    <mergeCell ref="J4:J5"/>
    <mergeCell ref="K4:K5"/>
    <mergeCell ref="N4:Q4"/>
    <mergeCell ref="R4:R5"/>
    <mergeCell ref="S4:S5"/>
    <mergeCell ref="T4:T5"/>
    <mergeCell ref="N3:U3"/>
    <mergeCell ref="U4:U5"/>
    <mergeCell ref="AV4:AV5"/>
    <mergeCell ref="V4:V5"/>
    <mergeCell ref="W4:Z4"/>
    <mergeCell ref="AA4:AA5"/>
    <mergeCell ref="AB4:AB5"/>
    <mergeCell ref="AC4:AC5"/>
    <mergeCell ref="AD4:AD5"/>
    <mergeCell ref="AE4:AE5"/>
    <mergeCell ref="AR4:AR5"/>
    <mergeCell ref="AS4:AS5"/>
    <mergeCell ref="AT4:AT5"/>
    <mergeCell ref="AU4:AU5"/>
    <mergeCell ref="BM4:BM5"/>
    <mergeCell ref="AW4:AY4"/>
    <mergeCell ref="AZ4:AZ5"/>
    <mergeCell ref="BA4:BB4"/>
    <mergeCell ref="BC4:BD4"/>
    <mergeCell ref="BE4:BE5"/>
    <mergeCell ref="BF4:BF5"/>
    <mergeCell ref="BG4:BG5"/>
    <mergeCell ref="BI4:BI5"/>
    <mergeCell ref="BJ4:BJ5"/>
    <mergeCell ref="BK4:BK5"/>
    <mergeCell ref="BL4:BL5"/>
    <mergeCell ref="BX4:BX5"/>
    <mergeCell ref="BY4:BY5"/>
    <mergeCell ref="BZ4:BZ5"/>
    <mergeCell ref="BN4:BN5"/>
    <mergeCell ref="BO4:BQ4"/>
    <mergeCell ref="BR4:BR5"/>
    <mergeCell ref="BS4:BT4"/>
    <mergeCell ref="BU4:BU5"/>
    <mergeCell ref="BV4:BW4"/>
  </mergeCells>
  <pageMargins left="0.25" right="0.25" top="0.75" bottom="0.75" header="0.51180555555555551" footer="0.51180555555555551"/>
  <pageSetup paperSize="9" scale="6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ДЕННА</vt:lpstr>
      <vt:lpstr>ЗАОЧНА</vt:lpstr>
      <vt:lpstr>Excel_BuiltIn_Print_Area_1_1</vt:lpstr>
      <vt:lpstr>Excel_BuiltIn_Print_Area_1_1_1</vt:lpstr>
      <vt:lpstr>Excel_BuiltIn_Print_Area_1_1_1_1</vt:lpstr>
      <vt:lpstr>Excel_BuiltIn_Print_Area_1_1_1_1_1</vt:lpstr>
      <vt:lpstr>Excel_BuiltIn_Print_Area_1_1_1_1_1_1</vt:lpstr>
      <vt:lpstr>ДЕННА!Область_печати</vt:lpstr>
      <vt:lpstr>ЗАОЧНА!Область_печати</vt:lpstr>
    </vt:vector>
  </TitlesOfParts>
  <Company>HNEU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Учебный Отдел</dc:creator>
  <cp:lastModifiedBy>Влад Старченко</cp:lastModifiedBy>
  <dcterms:created xsi:type="dcterms:W3CDTF">2016-06-07T11:56:48Z</dcterms:created>
  <dcterms:modified xsi:type="dcterms:W3CDTF">2017-04-04T07:42:58Z</dcterms:modified>
</cp:coreProperties>
</file>